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drawings/drawing3.xml" ContentType="application/vnd.openxmlformats-officedocument.drawing+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drawings/drawing4.xml" ContentType="application/vnd.openxmlformats-officedocument.drawing+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drawings/drawing5.xml" ContentType="application/vnd.openxmlformats-officedocument.drawing+xml"/>
  <Override PartName="/xl/ctrlProps/ctrlProp994.xml" ContentType="application/vnd.ms-excel.controlproperties+xml"/>
  <Override PartName="/xl/ctrlProps/ctrlProp995.xml" ContentType="application/vnd.ms-excel.controlpropertie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drawings/drawing6.xml" ContentType="application/vnd.openxmlformats-officedocument.drawing+xml"/>
  <Override PartName="/xl/tables/table5.xml" ContentType="application/vnd.openxmlformats-officedocument.spreadsheetml.table+xml"/>
  <Override PartName="/xl/queryTables/queryTable5.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xmlns:mc="http://schemas.openxmlformats.org/markup-compatibility/2006">
    <mc:Choice Requires="x15">
      <x15ac:absPath xmlns:x15ac="http://schemas.microsoft.com/office/spreadsheetml/2010/11/ac" url="C:\Users\nakayama11\Desktop\"/>
    </mc:Choice>
  </mc:AlternateContent>
  <xr:revisionPtr revIDLastSave="0" documentId="13_ncr:1_{FD50A052-2170-4F96-A2CF-D480320C4BF6}" xr6:coauthVersionLast="47" xr6:coauthVersionMax="47" xr10:uidLastSave="{00000000-0000-0000-0000-000000000000}"/>
  <bookViews>
    <workbookView xWindow="-28920" yWindow="-120" windowWidth="29040" windowHeight="15720" tabRatio="882" xr2:uid="{72CD8F42-F068-4A11-A017-A4DA9FC12C15}"/>
  </bookViews>
  <sheets>
    <sheet name="入力する前に確認するシート" sheetId="2" r:id="rId1"/>
    <sheet name="③指定請求書" sheetId="1" r:id="rId2"/>
    <sheet name="②-1出来高報告書" sheetId="5" r:id="rId3"/>
    <sheet name="②-2出来高報告書2枚目以降" sheetId="17" r:id="rId4"/>
    <sheet name="①見積→契約(出来高報告初回のみ）" sheetId="18" r:id="rId5"/>
    <sheet name="Sheet3" sheetId="27" state="hidden" r:id="rId6"/>
    <sheet name="エラーメッセージ" sheetId="28" state="hidden" r:id="rId7"/>
    <sheet name="エラー内容" sheetId="8" state="hidden" r:id="rId8"/>
    <sheet name="HP自動表示①" sheetId="14" state="hidden" r:id="rId9"/>
    <sheet name="建設工事コード取込" sheetId="25" state="hidden" r:id="rId10"/>
    <sheet name="躯体工事CD取込" sheetId="30" state="hidden" r:id="rId11"/>
    <sheet name="進行基準取込" sheetId="26" state="hidden" r:id="rId12"/>
    <sheet name="Sheet4" sheetId="19" state="hidden" r:id="rId13"/>
    <sheet name="Sheet2" sheetId="3" state="hidden" r:id="rId14"/>
    <sheet name="工事CD整形" sheetId="21" state="hidden" r:id="rId15"/>
    <sheet name="東京支店CD取込" sheetId="33" state="hidden" r:id="rId16"/>
    <sheet name="HP自動表示②" sheetId="9" state="hidden" r:id="rId17"/>
    <sheet name="値引・法定福利費自動計算（非表示予定）" sheetId="20" state="hidden" r:id="rId18"/>
  </sheets>
  <definedNames>
    <definedName name="ExternalData_1" localSheetId="8" hidden="1">HP自動表示①!$A$1:$I$5</definedName>
    <definedName name="ExternalData_1" localSheetId="10" hidden="1">躯体工事CD取込!$A$1:$B$30</definedName>
    <definedName name="ExternalData_1" localSheetId="9" hidden="1">建設工事コード取込!$A$1:$C$19</definedName>
    <definedName name="ExternalData_1" localSheetId="11" hidden="1">進行基準取込!$A$1:$C$11</definedName>
    <definedName name="ExternalData_1" localSheetId="15" hidden="1">東京支店CD取込!$A$1:$B$6</definedName>
    <definedName name="_xlnm.Print_Area" localSheetId="4">'①見積→契約(出来高報告初回のみ）'!$C$3:$I$585</definedName>
    <definedName name="_xlnm.Print_Area" localSheetId="2">'②-1出来高報告書'!$B$6:$I$47</definedName>
    <definedName name="_xlnm.Print_Area" localSheetId="3">'②-2出来高報告書2枚目以降'!$B$1:$I$564</definedName>
    <definedName name="_xlnm.Print_Area" localSheetId="1">③指定請求書!$A$5:$AM$103</definedName>
    <definedName name="_xlnm.Print_Titles" localSheetId="3">'②-2出来高報告書2枚目以降'!$1:$4</definedName>
    <definedName name="_xlnm.Print_Titles" localSheetId="1">③指定請求書!$5:$35</definedName>
    <definedName name="スクロールエリア" localSheetId="4">'①見積→契約(出来高報告初回のみ）'!$A$1:$S$585</definedName>
    <definedName name="スクロールエリア2" localSheetId="3">'②-2出来高報告書2枚目以降'!$L$1:$M$564</definedName>
    <definedName name="スクロールエリア3" localSheetId="2">'②-1出来高報告書'!$L$5:$AQ$49</definedName>
    <definedName name="スクロールエリア4" localSheetId="1">③指定請求書!$A$5:$BC$48</definedName>
    <definedName name="スクロールエリア5" localSheetId="0">入力する前に確認するシート!$Q$2:$X$12</definedName>
    <definedName name="躯体現場名">OFFSET(工事CD整形!$L$3,0,0,COUNTIF(工事CD整形!$L$3:$L$101,"?*"),1)</definedName>
    <definedName name="建設現場名">OFFSET(工事CD整形!$E$3,0,0,COUNTIF(工事CD整形!$E$3:$E$101,"?*"),1)</definedName>
    <definedName name="東京支店現場名">OFFSET(工事CD整形!$S$3,0,0,COUNTIF(工事CD整形!$S$3:$S$101,"?*"),1)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13" i="5" l="1"/>
  <c r="O4" i="21"/>
  <c r="Q4" i="21" s="1"/>
  <c r="P4" i="21"/>
  <c r="O5" i="21"/>
  <c r="P5" i="21"/>
  <c r="O6" i="21"/>
  <c r="P6" i="21"/>
  <c r="Q6" i="21"/>
  <c r="O7" i="21"/>
  <c r="P7" i="21"/>
  <c r="Q7" i="21"/>
  <c r="O8" i="21"/>
  <c r="P8" i="21"/>
  <c r="Q8" i="21"/>
  <c r="O9" i="21"/>
  <c r="P9" i="21"/>
  <c r="Q9" i="21"/>
  <c r="O10" i="21"/>
  <c r="P10" i="21"/>
  <c r="Q10" i="21"/>
  <c r="O11" i="21"/>
  <c r="P11" i="21"/>
  <c r="Q11" i="21"/>
  <c r="O12" i="21"/>
  <c r="P12" i="21"/>
  <c r="Q12" i="21"/>
  <c r="O13" i="21"/>
  <c r="P13" i="21"/>
  <c r="Q13" i="21"/>
  <c r="O14" i="21"/>
  <c r="P14" i="21"/>
  <c r="Q14" i="21"/>
  <c r="O15" i="21"/>
  <c r="P15" i="21"/>
  <c r="Q15" i="21"/>
  <c r="O16" i="21"/>
  <c r="P16" i="21"/>
  <c r="Q16" i="21"/>
  <c r="O17" i="21"/>
  <c r="P17" i="21"/>
  <c r="Q17" i="21"/>
  <c r="O18" i="21"/>
  <c r="P18" i="21"/>
  <c r="Q18" i="21"/>
  <c r="O19" i="21"/>
  <c r="P19" i="21"/>
  <c r="Q19" i="21"/>
  <c r="O20" i="21"/>
  <c r="P20" i="21"/>
  <c r="Q20" i="21"/>
  <c r="O21" i="21"/>
  <c r="P21" i="21"/>
  <c r="Q21" i="21"/>
  <c r="O22" i="21"/>
  <c r="P22" i="21"/>
  <c r="Q22" i="21"/>
  <c r="O23" i="21"/>
  <c r="P23" i="21"/>
  <c r="Q23" i="21"/>
  <c r="O24" i="21"/>
  <c r="P24" i="21"/>
  <c r="Q24" i="21"/>
  <c r="O25" i="21"/>
  <c r="P25" i="21"/>
  <c r="Q25" i="21"/>
  <c r="O26" i="21"/>
  <c r="P26" i="21"/>
  <c r="Q26" i="21"/>
  <c r="O27" i="21"/>
  <c r="P27" i="21"/>
  <c r="Q27" i="21"/>
  <c r="O28" i="21"/>
  <c r="P28" i="21"/>
  <c r="O29" i="21"/>
  <c r="P29" i="21"/>
  <c r="Q29" i="21"/>
  <c r="O30" i="21"/>
  <c r="P30" i="21"/>
  <c r="Q30" i="21"/>
  <c r="O31" i="21"/>
  <c r="P31" i="21"/>
  <c r="Q31" i="21"/>
  <c r="O32" i="21"/>
  <c r="P32" i="21"/>
  <c r="Q32" i="21"/>
  <c r="O33" i="21"/>
  <c r="P33" i="21"/>
  <c r="Q33" i="21"/>
  <c r="O34" i="21"/>
  <c r="P34" i="21"/>
  <c r="Q34" i="21"/>
  <c r="O35" i="21"/>
  <c r="P35" i="21"/>
  <c r="Q35" i="21"/>
  <c r="O36" i="21"/>
  <c r="P36" i="21"/>
  <c r="Q36" i="21"/>
  <c r="O37" i="21"/>
  <c r="P37" i="21"/>
  <c r="Q37" i="21"/>
  <c r="O38" i="21"/>
  <c r="P38" i="21"/>
  <c r="Q38" i="21"/>
  <c r="O39" i="21"/>
  <c r="P39" i="21"/>
  <c r="Q39" i="21"/>
  <c r="O40" i="21"/>
  <c r="P40" i="21"/>
  <c r="Q40" i="21"/>
  <c r="O41" i="21"/>
  <c r="P41" i="21"/>
  <c r="Q41" i="21"/>
  <c r="O42" i="21"/>
  <c r="P42" i="21"/>
  <c r="Q42" i="21"/>
  <c r="O43" i="21"/>
  <c r="P43" i="21"/>
  <c r="Q43" i="21"/>
  <c r="O44" i="21"/>
  <c r="P44" i="21"/>
  <c r="Q44" i="21"/>
  <c r="O45" i="21"/>
  <c r="P45" i="21"/>
  <c r="Q45" i="21"/>
  <c r="O46" i="21"/>
  <c r="P46" i="21"/>
  <c r="Q46" i="21"/>
  <c r="O47" i="21"/>
  <c r="P47" i="21"/>
  <c r="Q47" i="21"/>
  <c r="O48" i="21"/>
  <c r="P48" i="21"/>
  <c r="Q48" i="21"/>
  <c r="O49" i="21"/>
  <c r="P49" i="21"/>
  <c r="Q49" i="21"/>
  <c r="O50" i="21"/>
  <c r="P50" i="21"/>
  <c r="Q50" i="21"/>
  <c r="O51" i="21"/>
  <c r="P51" i="21"/>
  <c r="Q51" i="21"/>
  <c r="O52" i="21"/>
  <c r="P52" i="21"/>
  <c r="O53" i="21"/>
  <c r="P53" i="21"/>
  <c r="Q53" i="21"/>
  <c r="O54" i="21"/>
  <c r="P54" i="21"/>
  <c r="Q54" i="21"/>
  <c r="O55" i="21"/>
  <c r="P55" i="21"/>
  <c r="Q55" i="21"/>
  <c r="O56" i="21"/>
  <c r="P56" i="21"/>
  <c r="Q56" i="21"/>
  <c r="O57" i="21"/>
  <c r="P57" i="21"/>
  <c r="Q57" i="21"/>
  <c r="O58" i="21"/>
  <c r="P58" i="21"/>
  <c r="Q58" i="21"/>
  <c r="O59" i="21"/>
  <c r="P59" i="21"/>
  <c r="Q59" i="21"/>
  <c r="O60" i="21"/>
  <c r="P60" i="21"/>
  <c r="Q60" i="21"/>
  <c r="O61" i="21"/>
  <c r="P61" i="21"/>
  <c r="Q61" i="21"/>
  <c r="O62" i="21"/>
  <c r="P62" i="21"/>
  <c r="Q62" i="21"/>
  <c r="O63" i="21"/>
  <c r="P63" i="21"/>
  <c r="Q63" i="21"/>
  <c r="O64" i="21"/>
  <c r="P64" i="21"/>
  <c r="Q64" i="21"/>
  <c r="O65" i="21"/>
  <c r="P65" i="21"/>
  <c r="Q65" i="21"/>
  <c r="O66" i="21"/>
  <c r="P66" i="21"/>
  <c r="Q66" i="21"/>
  <c r="O67" i="21"/>
  <c r="P67" i="21"/>
  <c r="Q67" i="21"/>
  <c r="O68" i="21"/>
  <c r="P68" i="21"/>
  <c r="Q68" i="21"/>
  <c r="O69" i="21"/>
  <c r="P69" i="21"/>
  <c r="Q69" i="21"/>
  <c r="O70" i="21"/>
  <c r="P70" i="21"/>
  <c r="Q70" i="21"/>
  <c r="O71" i="21"/>
  <c r="P71" i="21"/>
  <c r="Q71" i="21"/>
  <c r="O72" i="21"/>
  <c r="P72" i="21"/>
  <c r="Q72" i="21"/>
  <c r="O73" i="21"/>
  <c r="P73" i="21"/>
  <c r="Q73" i="21"/>
  <c r="O74" i="21"/>
  <c r="P74" i="21"/>
  <c r="Q74" i="21"/>
  <c r="O75" i="21"/>
  <c r="P75" i="21"/>
  <c r="O76" i="21"/>
  <c r="P76" i="21"/>
  <c r="Q76" i="21"/>
  <c r="O77" i="21"/>
  <c r="P77" i="21"/>
  <c r="Q77" i="21"/>
  <c r="O78" i="21"/>
  <c r="P78" i="21"/>
  <c r="Q78" i="21"/>
  <c r="O79" i="21"/>
  <c r="P79" i="21"/>
  <c r="Q79" i="21"/>
  <c r="O80" i="21"/>
  <c r="P80" i="21"/>
  <c r="Q80" i="21"/>
  <c r="O81" i="21"/>
  <c r="P81" i="21"/>
  <c r="Q81" i="21"/>
  <c r="O82" i="21"/>
  <c r="P82" i="21"/>
  <c r="Q82" i="21"/>
  <c r="O83" i="21"/>
  <c r="P83" i="21"/>
  <c r="Q83" i="21"/>
  <c r="O84" i="21"/>
  <c r="P84" i="21"/>
  <c r="Q84" i="21"/>
  <c r="O85" i="21"/>
  <c r="P85" i="21"/>
  <c r="Q85" i="21"/>
  <c r="O86" i="21"/>
  <c r="P86" i="21"/>
  <c r="Q86" i="21"/>
  <c r="O87" i="21"/>
  <c r="P87" i="21"/>
  <c r="Q87" i="21"/>
  <c r="O88" i="21"/>
  <c r="P88" i="21"/>
  <c r="Q88" i="21"/>
  <c r="O89" i="21"/>
  <c r="P89" i="21"/>
  <c r="Q89" i="21"/>
  <c r="O90" i="21"/>
  <c r="P90" i="21"/>
  <c r="Q90" i="21"/>
  <c r="O91" i="21"/>
  <c r="P91" i="21"/>
  <c r="Q91" i="21"/>
  <c r="O92" i="21"/>
  <c r="P92" i="21"/>
  <c r="Q92" i="21"/>
  <c r="O93" i="21"/>
  <c r="P93" i="21"/>
  <c r="Q93" i="21"/>
  <c r="O94" i="21"/>
  <c r="P94" i="21"/>
  <c r="Q94" i="21"/>
  <c r="O95" i="21"/>
  <c r="P95" i="21"/>
  <c r="Q95" i="21"/>
  <c r="O96" i="21"/>
  <c r="P96" i="21"/>
  <c r="Q96" i="21"/>
  <c r="O97" i="21"/>
  <c r="P97" i="21"/>
  <c r="Q97" i="21"/>
  <c r="O98" i="21"/>
  <c r="P98" i="21"/>
  <c r="Q98" i="21"/>
  <c r="O99" i="21"/>
  <c r="P99" i="21"/>
  <c r="Q99" i="21"/>
  <c r="O100" i="21"/>
  <c r="P100" i="21"/>
  <c r="Q100" i="21"/>
  <c r="O101" i="21"/>
  <c r="P101" i="21"/>
  <c r="P3" i="21"/>
  <c r="O3" i="21"/>
  <c r="H4" i="21"/>
  <c r="I4" i="21"/>
  <c r="H5" i="21"/>
  <c r="I5" i="21"/>
  <c r="H6" i="21"/>
  <c r="J6" i="21" s="1"/>
  <c r="I6" i="21"/>
  <c r="H7" i="21"/>
  <c r="J7" i="21" s="1"/>
  <c r="I7" i="21"/>
  <c r="H8" i="21"/>
  <c r="J8" i="21" s="1"/>
  <c r="I8" i="21"/>
  <c r="H9" i="21"/>
  <c r="I9" i="21"/>
  <c r="H10" i="21"/>
  <c r="I10" i="21"/>
  <c r="H11" i="21"/>
  <c r="I11" i="21"/>
  <c r="H12" i="21"/>
  <c r="I12" i="21"/>
  <c r="H13" i="21"/>
  <c r="J13" i="21" s="1"/>
  <c r="I13" i="21"/>
  <c r="H14" i="21"/>
  <c r="I14" i="21"/>
  <c r="H15" i="21"/>
  <c r="I15" i="21"/>
  <c r="H16" i="21"/>
  <c r="I16" i="21"/>
  <c r="H17" i="21"/>
  <c r="I17" i="21"/>
  <c r="H18" i="21"/>
  <c r="I18" i="21"/>
  <c r="H19" i="21"/>
  <c r="J19" i="21" s="1"/>
  <c r="I19" i="21"/>
  <c r="H20" i="21"/>
  <c r="I20" i="21"/>
  <c r="H21" i="21"/>
  <c r="I21" i="21"/>
  <c r="H22" i="21"/>
  <c r="I22" i="21"/>
  <c r="H23" i="21"/>
  <c r="I23" i="21"/>
  <c r="H24" i="21"/>
  <c r="I24" i="21"/>
  <c r="H25" i="21"/>
  <c r="I25" i="21"/>
  <c r="H26" i="21"/>
  <c r="I26" i="21"/>
  <c r="H27" i="21"/>
  <c r="I27" i="21"/>
  <c r="J27" i="21"/>
  <c r="H28" i="21"/>
  <c r="I28" i="21"/>
  <c r="J28" i="21"/>
  <c r="H29" i="21"/>
  <c r="J29" i="21" s="1"/>
  <c r="I29" i="21"/>
  <c r="H30" i="21"/>
  <c r="J30" i="21" s="1"/>
  <c r="I30" i="21"/>
  <c r="H31" i="21"/>
  <c r="I31" i="21"/>
  <c r="J31" i="21"/>
  <c r="H32" i="21"/>
  <c r="I32" i="21"/>
  <c r="J32" i="21"/>
  <c r="H33" i="21"/>
  <c r="I33" i="21"/>
  <c r="J33" i="21"/>
  <c r="H34" i="21"/>
  <c r="I34" i="21"/>
  <c r="J34" i="21"/>
  <c r="H35" i="21"/>
  <c r="I35" i="21"/>
  <c r="J35" i="21"/>
  <c r="H36" i="21"/>
  <c r="I36" i="21"/>
  <c r="J36" i="21"/>
  <c r="H37" i="21"/>
  <c r="I37" i="21"/>
  <c r="H38" i="21"/>
  <c r="J38" i="21" s="1"/>
  <c r="I38" i="21"/>
  <c r="H39" i="21"/>
  <c r="J39" i="21" s="1"/>
  <c r="I39" i="21"/>
  <c r="H40" i="21"/>
  <c r="I40" i="21"/>
  <c r="J40" i="21"/>
  <c r="H41" i="21"/>
  <c r="I41" i="21"/>
  <c r="J41" i="21"/>
  <c r="H42" i="21"/>
  <c r="I42" i="21"/>
  <c r="J42" i="21"/>
  <c r="H43" i="21"/>
  <c r="I43" i="21"/>
  <c r="J43" i="21"/>
  <c r="H44" i="21"/>
  <c r="I44" i="21"/>
  <c r="J44" i="21"/>
  <c r="H45" i="21"/>
  <c r="I45" i="21"/>
  <c r="J45" i="21"/>
  <c r="H46" i="21"/>
  <c r="I46" i="21"/>
  <c r="J46" i="21"/>
  <c r="H47" i="21"/>
  <c r="I47" i="21"/>
  <c r="J47" i="21"/>
  <c r="H48" i="21"/>
  <c r="I48" i="21"/>
  <c r="J48" i="21"/>
  <c r="H49" i="21"/>
  <c r="I49" i="21"/>
  <c r="J49" i="21"/>
  <c r="H50" i="21"/>
  <c r="I50" i="21"/>
  <c r="J50" i="21"/>
  <c r="H51" i="21"/>
  <c r="I51" i="21"/>
  <c r="J51" i="21"/>
  <c r="H52" i="21"/>
  <c r="J52" i="21" s="1"/>
  <c r="I52" i="21"/>
  <c r="H53" i="21"/>
  <c r="I53" i="21"/>
  <c r="J53" i="21"/>
  <c r="H54" i="21"/>
  <c r="J54" i="21" s="1"/>
  <c r="I54" i="21"/>
  <c r="H55" i="21"/>
  <c r="I55" i="21"/>
  <c r="J55" i="21"/>
  <c r="H56" i="21"/>
  <c r="I56" i="21"/>
  <c r="J56" i="21"/>
  <c r="H57" i="21"/>
  <c r="I57" i="21"/>
  <c r="J57" i="21"/>
  <c r="H58" i="21"/>
  <c r="I58" i="21"/>
  <c r="J58" i="21"/>
  <c r="H59" i="21"/>
  <c r="I59" i="21"/>
  <c r="J59" i="21"/>
  <c r="H60" i="21"/>
  <c r="J60" i="21" s="1"/>
  <c r="I60" i="21"/>
  <c r="H61" i="21"/>
  <c r="I61" i="21"/>
  <c r="J61" i="21"/>
  <c r="H62" i="21"/>
  <c r="I62" i="21"/>
  <c r="J62" i="21"/>
  <c r="H63" i="21"/>
  <c r="I63" i="21"/>
  <c r="J63" i="21"/>
  <c r="H64" i="21"/>
  <c r="I64" i="21"/>
  <c r="J64" i="21"/>
  <c r="H65" i="21"/>
  <c r="I65" i="21"/>
  <c r="J65" i="21"/>
  <c r="H66" i="21"/>
  <c r="I66" i="21"/>
  <c r="J66" i="21"/>
  <c r="H67" i="21"/>
  <c r="I67" i="21"/>
  <c r="J67" i="21"/>
  <c r="H68" i="21"/>
  <c r="I68" i="21"/>
  <c r="J68" i="21"/>
  <c r="H69" i="21"/>
  <c r="I69" i="21"/>
  <c r="J69" i="21"/>
  <c r="H70" i="21"/>
  <c r="I70" i="21"/>
  <c r="J70" i="21"/>
  <c r="H71" i="21"/>
  <c r="I71" i="21"/>
  <c r="J71" i="21"/>
  <c r="H72" i="21"/>
  <c r="J72" i="21" s="1"/>
  <c r="I72" i="21"/>
  <c r="H73" i="21"/>
  <c r="I73" i="21"/>
  <c r="J73" i="21"/>
  <c r="H74" i="21"/>
  <c r="I74" i="21"/>
  <c r="J74" i="21"/>
  <c r="H75" i="21"/>
  <c r="I75" i="21"/>
  <c r="J75" i="21"/>
  <c r="H76" i="21"/>
  <c r="I76" i="21"/>
  <c r="H77" i="21"/>
  <c r="I77" i="21"/>
  <c r="J77" i="21"/>
  <c r="H78" i="21"/>
  <c r="J78" i="21" s="1"/>
  <c r="I78" i="21"/>
  <c r="H79" i="21"/>
  <c r="J79" i="21" s="1"/>
  <c r="I79" i="21"/>
  <c r="H80" i="21"/>
  <c r="I80" i="21"/>
  <c r="H81" i="21"/>
  <c r="I81" i="21"/>
  <c r="J81" i="21"/>
  <c r="H82" i="21"/>
  <c r="I82" i="21"/>
  <c r="J82" i="21"/>
  <c r="H83" i="21"/>
  <c r="J83" i="21" s="1"/>
  <c r="I83" i="21"/>
  <c r="H84" i="21"/>
  <c r="I84" i="21"/>
  <c r="H85" i="21"/>
  <c r="J85" i="21" s="1"/>
  <c r="I85" i="21"/>
  <c r="H86" i="21"/>
  <c r="I86" i="21"/>
  <c r="H87" i="21"/>
  <c r="I87" i="21"/>
  <c r="J87" i="21"/>
  <c r="H88" i="21"/>
  <c r="I88" i="21"/>
  <c r="H89" i="21"/>
  <c r="I89" i="21"/>
  <c r="H90" i="21"/>
  <c r="I90" i="21"/>
  <c r="H91" i="21"/>
  <c r="I91" i="21"/>
  <c r="H92" i="21"/>
  <c r="I92" i="21"/>
  <c r="H93" i="21"/>
  <c r="I93" i="21"/>
  <c r="H94" i="21"/>
  <c r="I94" i="21"/>
  <c r="H95" i="21"/>
  <c r="I95" i="21"/>
  <c r="H96" i="21"/>
  <c r="I96" i="21"/>
  <c r="J96" i="21"/>
  <c r="H97" i="21"/>
  <c r="I97" i="21"/>
  <c r="J97" i="21"/>
  <c r="H98" i="21"/>
  <c r="I98" i="21"/>
  <c r="J98" i="21"/>
  <c r="H99" i="21"/>
  <c r="I99" i="21"/>
  <c r="J99" i="21"/>
  <c r="H100" i="21"/>
  <c r="J100" i="21" s="1"/>
  <c r="I100" i="21"/>
  <c r="H101" i="21"/>
  <c r="I101" i="21"/>
  <c r="I3" i="21"/>
  <c r="H3" i="21"/>
  <c r="B5" i="21"/>
  <c r="B6" i="21"/>
  <c r="B7" i="21"/>
  <c r="B8" i="21"/>
  <c r="B9" i="21"/>
  <c r="B10" i="21"/>
  <c r="B11" i="21"/>
  <c r="B12" i="21"/>
  <c r="B13" i="21"/>
  <c r="B14" i="21"/>
  <c r="B15" i="21"/>
  <c r="B16" i="21"/>
  <c r="B17" i="21"/>
  <c r="B18" i="21"/>
  <c r="B19" i="21"/>
  <c r="B20" i="21"/>
  <c r="B21" i="21"/>
  <c r="B22" i="21"/>
  <c r="B23" i="21"/>
  <c r="B24" i="21"/>
  <c r="B25" i="21"/>
  <c r="B26" i="21"/>
  <c r="B27" i="21"/>
  <c r="B28" i="21"/>
  <c r="B29" i="21"/>
  <c r="B30" i="21"/>
  <c r="B31" i="21"/>
  <c r="B32" i="21"/>
  <c r="B33" i="21"/>
  <c r="B34" i="21"/>
  <c r="B35" i="21"/>
  <c r="B36" i="21"/>
  <c r="B37" i="21"/>
  <c r="B38" i="21"/>
  <c r="B39" i="21"/>
  <c r="B40" i="21"/>
  <c r="B41" i="21"/>
  <c r="B42" i="21"/>
  <c r="B43" i="21"/>
  <c r="B44" i="21"/>
  <c r="B45" i="21"/>
  <c r="B46" i="21"/>
  <c r="B47" i="21"/>
  <c r="B48" i="21"/>
  <c r="B49" i="21"/>
  <c r="B50" i="21"/>
  <c r="B51" i="21"/>
  <c r="B52" i="21"/>
  <c r="B53" i="21"/>
  <c r="B54" i="21"/>
  <c r="B55" i="21"/>
  <c r="B56" i="21"/>
  <c r="B57" i="21"/>
  <c r="B58" i="21"/>
  <c r="B59" i="21"/>
  <c r="B60" i="21"/>
  <c r="B61" i="21"/>
  <c r="B62" i="21"/>
  <c r="B63" i="21"/>
  <c r="B64" i="21"/>
  <c r="B65" i="21"/>
  <c r="B66" i="21"/>
  <c r="B67" i="21"/>
  <c r="B68" i="21"/>
  <c r="B69" i="21"/>
  <c r="B70" i="21"/>
  <c r="B71" i="21"/>
  <c r="B72" i="21"/>
  <c r="B73" i="21"/>
  <c r="B74" i="21"/>
  <c r="B75" i="21"/>
  <c r="B76" i="21"/>
  <c r="B77" i="21"/>
  <c r="B78" i="21"/>
  <c r="B79" i="21"/>
  <c r="B80" i="21"/>
  <c r="B81" i="21"/>
  <c r="B82" i="21"/>
  <c r="B83" i="21"/>
  <c r="B84" i="21"/>
  <c r="B85" i="21"/>
  <c r="B86" i="21"/>
  <c r="B87" i="21"/>
  <c r="B88" i="21"/>
  <c r="B89" i="21"/>
  <c r="B90" i="21"/>
  <c r="B91" i="21"/>
  <c r="B92" i="21"/>
  <c r="B93" i="21"/>
  <c r="B94" i="21"/>
  <c r="B95" i="21"/>
  <c r="B96" i="21"/>
  <c r="B97" i="21"/>
  <c r="B98" i="21"/>
  <c r="B99" i="21"/>
  <c r="B100" i="21"/>
  <c r="B101" i="21"/>
  <c r="B4" i="21"/>
  <c r="B3" i="21"/>
  <c r="A4" i="21"/>
  <c r="A5" i="21"/>
  <c r="A6" i="21"/>
  <c r="A7" i="21"/>
  <c r="A8" i="21"/>
  <c r="A9" i="21"/>
  <c r="A10" i="21"/>
  <c r="A11" i="21"/>
  <c r="A12" i="21"/>
  <c r="A13" i="21"/>
  <c r="A14" i="21"/>
  <c r="A15" i="21"/>
  <c r="A16" i="21"/>
  <c r="A17" i="21"/>
  <c r="A18" i="21"/>
  <c r="A19" i="21"/>
  <c r="A20" i="21"/>
  <c r="A21" i="21"/>
  <c r="A22" i="21"/>
  <c r="A23" i="21"/>
  <c r="A24" i="21"/>
  <c r="A25" i="21"/>
  <c r="A26" i="21"/>
  <c r="A27" i="21"/>
  <c r="A28" i="21"/>
  <c r="A29" i="21"/>
  <c r="A30" i="21"/>
  <c r="A31" i="21"/>
  <c r="A32" i="21"/>
  <c r="A33" i="21"/>
  <c r="A34" i="21"/>
  <c r="A35" i="21"/>
  <c r="A36" i="21"/>
  <c r="A37" i="21"/>
  <c r="A38" i="21"/>
  <c r="A39" i="21"/>
  <c r="A40" i="21"/>
  <c r="A41" i="21"/>
  <c r="A42" i="21"/>
  <c r="A43" i="21"/>
  <c r="A44" i="21"/>
  <c r="A45" i="21"/>
  <c r="A46" i="21"/>
  <c r="A47" i="21"/>
  <c r="A48" i="21"/>
  <c r="A49" i="21"/>
  <c r="A50" i="21"/>
  <c r="A51" i="21"/>
  <c r="A52" i="21"/>
  <c r="A53" i="21"/>
  <c r="A54" i="21"/>
  <c r="A55" i="21"/>
  <c r="A56" i="21"/>
  <c r="A57" i="21"/>
  <c r="A58" i="21"/>
  <c r="A59" i="21"/>
  <c r="A60" i="21"/>
  <c r="A61" i="21"/>
  <c r="A62" i="21"/>
  <c r="A63" i="21"/>
  <c r="A64" i="21"/>
  <c r="A65" i="21"/>
  <c r="A66" i="21"/>
  <c r="A67" i="21"/>
  <c r="A68" i="21"/>
  <c r="A69" i="21"/>
  <c r="A70" i="21"/>
  <c r="A71" i="21"/>
  <c r="A72" i="21"/>
  <c r="A73" i="21"/>
  <c r="A74" i="21"/>
  <c r="A75" i="21"/>
  <c r="A76" i="21"/>
  <c r="A77" i="21"/>
  <c r="A78" i="21"/>
  <c r="A79" i="21"/>
  <c r="A80" i="21"/>
  <c r="A81" i="21"/>
  <c r="A82" i="21"/>
  <c r="A83" i="21"/>
  <c r="A84" i="21"/>
  <c r="A85" i="21"/>
  <c r="A86" i="21"/>
  <c r="A87" i="21"/>
  <c r="A88" i="21"/>
  <c r="A89" i="21"/>
  <c r="A90" i="21"/>
  <c r="A91" i="21"/>
  <c r="A92" i="21"/>
  <c r="A93" i="21"/>
  <c r="A94" i="21"/>
  <c r="A95" i="21"/>
  <c r="A96" i="21"/>
  <c r="A97" i="21"/>
  <c r="A98" i="21"/>
  <c r="A99" i="21"/>
  <c r="A100" i="21"/>
  <c r="A101" i="21"/>
  <c r="A3" i="21"/>
  <c r="Y48" i="1"/>
  <c r="X48" i="1"/>
  <c r="W48" i="1"/>
  <c r="Y47" i="1"/>
  <c r="X47" i="1"/>
  <c r="W47" i="1"/>
  <c r="J25" i="21" l="1"/>
  <c r="J16" i="21"/>
  <c r="J9" i="21"/>
  <c r="J17" i="21"/>
  <c r="J12" i="21"/>
  <c r="Q3" i="21"/>
  <c r="J10" i="21"/>
  <c r="J21" i="21"/>
  <c r="J22" i="21"/>
  <c r="J26" i="21"/>
  <c r="J5" i="21"/>
  <c r="J11" i="21"/>
  <c r="J24" i="21"/>
  <c r="J4" i="21"/>
  <c r="J23" i="21"/>
  <c r="J3" i="21"/>
  <c r="C4" i="21"/>
  <c r="C5" i="21"/>
  <c r="C6" i="21"/>
  <c r="C7" i="21"/>
  <c r="C8" i="21"/>
  <c r="C9" i="21"/>
  <c r="C10" i="21"/>
  <c r="C11" i="21"/>
  <c r="C12" i="21"/>
  <c r="C13" i="21"/>
  <c r="C14" i="21"/>
  <c r="C15" i="21"/>
  <c r="C16" i="21"/>
  <c r="C17" i="21"/>
  <c r="C18" i="21"/>
  <c r="C19" i="21"/>
  <c r="C20" i="21"/>
  <c r="C21" i="21"/>
  <c r="C22" i="21"/>
  <c r="C23" i="21"/>
  <c r="C24" i="21"/>
  <c r="C25" i="21"/>
  <c r="C26" i="21"/>
  <c r="C27" i="21"/>
  <c r="C28" i="21"/>
  <c r="C29" i="21"/>
  <c r="C30" i="21"/>
  <c r="C31" i="21"/>
  <c r="C32" i="21"/>
  <c r="C33" i="21"/>
  <c r="C34" i="21"/>
  <c r="C35" i="21"/>
  <c r="C36" i="21"/>
  <c r="C37" i="21"/>
  <c r="C38" i="21"/>
  <c r="C39" i="21"/>
  <c r="C40" i="21"/>
  <c r="C41" i="21"/>
  <c r="C42" i="21"/>
  <c r="C43" i="21"/>
  <c r="C44" i="21"/>
  <c r="C45" i="21"/>
  <c r="C46" i="21"/>
  <c r="C47" i="21"/>
  <c r="C48" i="21"/>
  <c r="C49" i="21"/>
  <c r="C50" i="21"/>
  <c r="C51" i="21"/>
  <c r="C52" i="21"/>
  <c r="C53" i="21"/>
  <c r="C54" i="21"/>
  <c r="C55" i="21"/>
  <c r="C56" i="21"/>
  <c r="C57" i="21"/>
  <c r="C58" i="21"/>
  <c r="C59" i="21"/>
  <c r="C60" i="21"/>
  <c r="C61" i="21"/>
  <c r="C62" i="21"/>
  <c r="C63" i="21"/>
  <c r="C64" i="21"/>
  <c r="C65" i="21"/>
  <c r="C66" i="21"/>
  <c r="C67" i="21"/>
  <c r="C68" i="21"/>
  <c r="C69" i="21"/>
  <c r="C70" i="21"/>
  <c r="C71" i="21"/>
  <c r="C72" i="21"/>
  <c r="C73" i="21"/>
  <c r="C74" i="21"/>
  <c r="C75" i="21"/>
  <c r="C76" i="21"/>
  <c r="C77" i="21"/>
  <c r="C78" i="21"/>
  <c r="C79" i="21"/>
  <c r="C80" i="21"/>
  <c r="C81" i="21"/>
  <c r="C82" i="21"/>
  <c r="C83" i="21"/>
  <c r="C84" i="21"/>
  <c r="C85" i="21"/>
  <c r="C86" i="21"/>
  <c r="C87" i="21"/>
  <c r="C88" i="21"/>
  <c r="C89" i="21"/>
  <c r="C90" i="21"/>
  <c r="C91" i="21"/>
  <c r="C92" i="21"/>
  <c r="C93" i="21"/>
  <c r="C94" i="21"/>
  <c r="C95" i="21"/>
  <c r="C96" i="21"/>
  <c r="C97" i="21"/>
  <c r="C98" i="21"/>
  <c r="C99" i="21"/>
  <c r="C100" i="21"/>
  <c r="C101" i="21"/>
  <c r="C3" i="21"/>
  <c r="Q5" i="21"/>
  <c r="Q28" i="21"/>
  <c r="Q75" i="21"/>
  <c r="Q52" i="21"/>
  <c r="Q101" i="21"/>
  <c r="J20" i="21"/>
  <c r="J84" i="21"/>
  <c r="J86" i="21"/>
  <c r="J88" i="21"/>
  <c r="J89" i="21"/>
  <c r="J92" i="21"/>
  <c r="J94" i="21"/>
  <c r="J15" i="21"/>
  <c r="J18" i="21"/>
  <c r="J37" i="21"/>
  <c r="J76" i="21"/>
  <c r="J80" i="21"/>
  <c r="J90" i="21"/>
  <c r="J91" i="21"/>
  <c r="J93" i="21"/>
  <c r="J95" i="21"/>
  <c r="J101" i="21"/>
  <c r="J14" i="21"/>
  <c r="H585" i="18"/>
  <c r="H584" i="18"/>
  <c r="H583" i="18"/>
  <c r="H582" i="18"/>
  <c r="H581" i="18"/>
  <c r="H580" i="18"/>
  <c r="H579" i="18"/>
  <c r="H578" i="18"/>
  <c r="H577" i="18"/>
  <c r="H576" i="18"/>
  <c r="H575" i="18"/>
  <c r="H574" i="18"/>
  <c r="H573" i="18"/>
  <c r="H572" i="18"/>
  <c r="H571" i="18"/>
  <c r="H570" i="18"/>
  <c r="H569" i="18"/>
  <c r="H568" i="18"/>
  <c r="H567" i="18"/>
  <c r="H566" i="18"/>
  <c r="H565" i="18"/>
  <c r="H564" i="18"/>
  <c r="H563" i="18"/>
  <c r="H562" i="18"/>
  <c r="H561" i="18"/>
  <c r="H560" i="18"/>
  <c r="H559" i="18"/>
  <c r="H558" i="18"/>
  <c r="H557" i="18"/>
  <c r="H556" i="18"/>
  <c r="H555" i="18"/>
  <c r="H554" i="18"/>
  <c r="H553" i="18"/>
  <c r="H552" i="18"/>
  <c r="H551" i="18"/>
  <c r="H550" i="18"/>
  <c r="H549" i="18"/>
  <c r="H548" i="18"/>
  <c r="H547" i="18"/>
  <c r="H546" i="18"/>
  <c r="H545" i="18"/>
  <c r="H544" i="18"/>
  <c r="H543" i="18"/>
  <c r="H542" i="18"/>
  <c r="H541" i="18"/>
  <c r="H540" i="18"/>
  <c r="H539" i="18"/>
  <c r="H538" i="18"/>
  <c r="H537" i="18"/>
  <c r="H536" i="18"/>
  <c r="H535" i="18"/>
  <c r="H534" i="18"/>
  <c r="H533" i="18"/>
  <c r="H532" i="18"/>
  <c r="H531" i="18"/>
  <c r="H530" i="18"/>
  <c r="H529" i="18"/>
  <c r="H528" i="18"/>
  <c r="H527" i="18"/>
  <c r="H526" i="18"/>
  <c r="H525" i="18"/>
  <c r="H524" i="18"/>
  <c r="H523" i="18"/>
  <c r="H522" i="18"/>
  <c r="H521" i="18"/>
  <c r="H520" i="18"/>
  <c r="H519" i="18"/>
  <c r="H518" i="18"/>
  <c r="H517" i="18"/>
  <c r="H516" i="18"/>
  <c r="H515" i="18"/>
  <c r="H514" i="18"/>
  <c r="H513" i="18"/>
  <c r="H512" i="18"/>
  <c r="H511" i="18"/>
  <c r="H510" i="18"/>
  <c r="H509" i="18"/>
  <c r="H508" i="18"/>
  <c r="H507" i="18"/>
  <c r="H506" i="18"/>
  <c r="H505" i="18"/>
  <c r="H504" i="18"/>
  <c r="H503" i="18"/>
  <c r="H502" i="18"/>
  <c r="H501" i="18"/>
  <c r="H500" i="18"/>
  <c r="H499" i="18"/>
  <c r="H498" i="18"/>
  <c r="H497" i="18"/>
  <c r="H496" i="18"/>
  <c r="H495" i="18"/>
  <c r="H494" i="18"/>
  <c r="H493" i="18"/>
  <c r="H492" i="18"/>
  <c r="H491" i="18"/>
  <c r="H490" i="18"/>
  <c r="H489" i="18"/>
  <c r="H488" i="18"/>
  <c r="H487" i="18"/>
  <c r="H486" i="18"/>
  <c r="H485" i="18"/>
  <c r="H484" i="18"/>
  <c r="H483" i="18"/>
  <c r="H482" i="18"/>
  <c r="H481" i="18"/>
  <c r="H480" i="18"/>
  <c r="H479" i="18"/>
  <c r="H478" i="18"/>
  <c r="H477" i="18"/>
  <c r="H476" i="18"/>
  <c r="H475" i="18"/>
  <c r="H474" i="18"/>
  <c r="H473" i="18"/>
  <c r="H472" i="18"/>
  <c r="H471" i="18"/>
  <c r="H470" i="18"/>
  <c r="H469" i="18"/>
  <c r="H468" i="18"/>
  <c r="H467" i="18"/>
  <c r="H466" i="18"/>
  <c r="H465" i="18"/>
  <c r="H464" i="18"/>
  <c r="H463" i="18"/>
  <c r="H462" i="18"/>
  <c r="H461" i="18"/>
  <c r="H460" i="18"/>
  <c r="H459" i="18"/>
  <c r="H458" i="18"/>
  <c r="H457" i="18"/>
  <c r="H456" i="18"/>
  <c r="H455" i="18"/>
  <c r="H454" i="18"/>
  <c r="H453" i="18"/>
  <c r="H452" i="18"/>
  <c r="H451" i="18"/>
  <c r="H450" i="18"/>
  <c r="H449" i="18"/>
  <c r="H448" i="18"/>
  <c r="H447" i="18"/>
  <c r="H446" i="18"/>
  <c r="H445" i="18"/>
  <c r="H444" i="18"/>
  <c r="H443" i="18"/>
  <c r="H442" i="18"/>
  <c r="H441" i="18"/>
  <c r="H440" i="18"/>
  <c r="H439" i="18"/>
  <c r="H438" i="18"/>
  <c r="H437" i="18"/>
  <c r="H436" i="18"/>
  <c r="H435" i="18"/>
  <c r="H434" i="18"/>
  <c r="H433" i="18"/>
  <c r="H432" i="18"/>
  <c r="H431" i="18"/>
  <c r="H430" i="18"/>
  <c r="H429" i="18"/>
  <c r="H428" i="18"/>
  <c r="H427" i="18"/>
  <c r="H426" i="18"/>
  <c r="H425" i="18"/>
  <c r="H424" i="18"/>
  <c r="H423" i="18"/>
  <c r="H422" i="18"/>
  <c r="H421" i="18"/>
  <c r="H420" i="18"/>
  <c r="H419" i="18"/>
  <c r="H418" i="18"/>
  <c r="H417" i="18"/>
  <c r="H416" i="18"/>
  <c r="H415" i="18"/>
  <c r="H414" i="18"/>
  <c r="H413" i="18"/>
  <c r="H412" i="18"/>
  <c r="H411" i="18"/>
  <c r="H410" i="18"/>
  <c r="H409" i="18"/>
  <c r="H408" i="18"/>
  <c r="H407" i="18"/>
  <c r="H406" i="18"/>
  <c r="H405" i="18"/>
  <c r="H404" i="18"/>
  <c r="H403" i="18"/>
  <c r="H402" i="18"/>
  <c r="H401" i="18"/>
  <c r="H400" i="18"/>
  <c r="H399" i="18"/>
  <c r="H398" i="18"/>
  <c r="H397" i="18"/>
  <c r="H396" i="18"/>
  <c r="H395" i="18"/>
  <c r="H394" i="18"/>
  <c r="H393" i="18"/>
  <c r="H392" i="18"/>
  <c r="H391" i="18"/>
  <c r="H390" i="18"/>
  <c r="H389" i="18"/>
  <c r="H388" i="18"/>
  <c r="H387" i="18"/>
  <c r="H386" i="18"/>
  <c r="H385" i="18"/>
  <c r="H384" i="18"/>
  <c r="H383" i="18"/>
  <c r="H382" i="18"/>
  <c r="H381" i="18"/>
  <c r="H380" i="18"/>
  <c r="H379" i="18"/>
  <c r="H378" i="18"/>
  <c r="H377" i="18"/>
  <c r="H376" i="18"/>
  <c r="H375" i="18"/>
  <c r="H374" i="18"/>
  <c r="H373" i="18"/>
  <c r="H372" i="18"/>
  <c r="H371" i="18"/>
  <c r="H370" i="18"/>
  <c r="H369" i="18"/>
  <c r="H368" i="18"/>
  <c r="H367" i="18"/>
  <c r="H366" i="18"/>
  <c r="H365" i="18"/>
  <c r="H364" i="18"/>
  <c r="H363" i="18"/>
  <c r="H362" i="18"/>
  <c r="H361" i="18"/>
  <c r="H360" i="18"/>
  <c r="H359" i="18"/>
  <c r="H358" i="18"/>
  <c r="H357" i="18"/>
  <c r="H356" i="18"/>
  <c r="H355" i="18"/>
  <c r="H354" i="18"/>
  <c r="H353" i="18"/>
  <c r="H352" i="18"/>
  <c r="H351" i="18"/>
  <c r="H350" i="18"/>
  <c r="H349" i="18"/>
  <c r="H348" i="18"/>
  <c r="H347" i="18"/>
  <c r="H346" i="18"/>
  <c r="H345" i="18"/>
  <c r="H344" i="18"/>
  <c r="H343" i="18"/>
  <c r="H342" i="18"/>
  <c r="H341" i="18"/>
  <c r="H340" i="18"/>
  <c r="H339" i="18"/>
  <c r="H338" i="18"/>
  <c r="H337" i="18"/>
  <c r="H336" i="18"/>
  <c r="H335" i="18"/>
  <c r="H334" i="18"/>
  <c r="H333" i="18"/>
  <c r="H332" i="18"/>
  <c r="H331" i="18"/>
  <c r="H330" i="18"/>
  <c r="H329" i="18"/>
  <c r="H328" i="18"/>
  <c r="H327" i="18"/>
  <c r="H326" i="18"/>
  <c r="H325" i="18"/>
  <c r="H324" i="18"/>
  <c r="H323" i="18"/>
  <c r="H322" i="18"/>
  <c r="H321" i="18"/>
  <c r="H320" i="18"/>
  <c r="H319" i="18"/>
  <c r="H318" i="18"/>
  <c r="H317" i="18"/>
  <c r="H316" i="18"/>
  <c r="H315" i="18"/>
  <c r="H314" i="18"/>
  <c r="H313" i="18"/>
  <c r="H312" i="18"/>
  <c r="H311" i="18"/>
  <c r="H310" i="18"/>
  <c r="H309" i="18"/>
  <c r="H308" i="18"/>
  <c r="H307" i="18"/>
  <c r="H306" i="18"/>
  <c r="H305" i="18"/>
  <c r="H304" i="18"/>
  <c r="H303" i="18"/>
  <c r="H302" i="18"/>
  <c r="H301" i="18"/>
  <c r="H300" i="18"/>
  <c r="H299" i="18"/>
  <c r="H298" i="18"/>
  <c r="H297" i="18"/>
  <c r="H296" i="18"/>
  <c r="H295" i="18"/>
  <c r="H294" i="18"/>
  <c r="H293" i="18"/>
  <c r="H292" i="18"/>
  <c r="H291" i="18"/>
  <c r="H290" i="18"/>
  <c r="H289" i="18"/>
  <c r="H288" i="18"/>
  <c r="H287" i="18"/>
  <c r="H286" i="18"/>
  <c r="H285" i="18"/>
  <c r="H284" i="18"/>
  <c r="H283" i="18"/>
  <c r="H282" i="18"/>
  <c r="H281" i="18"/>
  <c r="H280" i="18"/>
  <c r="H279" i="18"/>
  <c r="H278" i="18"/>
  <c r="H277" i="18"/>
  <c r="H276" i="18"/>
  <c r="H275" i="18"/>
  <c r="H274" i="18"/>
  <c r="H273" i="18"/>
  <c r="H272" i="18"/>
  <c r="H271" i="18"/>
  <c r="H270" i="18"/>
  <c r="H269" i="18"/>
  <c r="H268" i="18"/>
  <c r="H267" i="18"/>
  <c r="H266" i="18"/>
  <c r="H265" i="18"/>
  <c r="H264" i="18"/>
  <c r="H263" i="18"/>
  <c r="H262" i="18"/>
  <c r="H261" i="18"/>
  <c r="H260" i="18"/>
  <c r="H259" i="18"/>
  <c r="H258" i="18"/>
  <c r="H257" i="18"/>
  <c r="H256" i="18"/>
  <c r="H255" i="18"/>
  <c r="H254" i="18"/>
  <c r="H253" i="18"/>
  <c r="H252" i="18"/>
  <c r="H251" i="18"/>
  <c r="H250" i="18"/>
  <c r="H249" i="18"/>
  <c r="H248" i="18"/>
  <c r="H247" i="18"/>
  <c r="H246" i="18"/>
  <c r="H245" i="18"/>
  <c r="H244" i="18"/>
  <c r="H243" i="18"/>
  <c r="H242" i="18"/>
  <c r="H241" i="18"/>
  <c r="H240" i="18"/>
  <c r="H239" i="18"/>
  <c r="H238" i="18"/>
  <c r="H237" i="18"/>
  <c r="H236" i="18"/>
  <c r="H235" i="18"/>
  <c r="H234" i="18"/>
  <c r="H233" i="18"/>
  <c r="H232" i="18"/>
  <c r="H231" i="18"/>
  <c r="H230" i="18"/>
  <c r="H229" i="18"/>
  <c r="H228" i="18"/>
  <c r="H227" i="18"/>
  <c r="H226" i="18"/>
  <c r="H225" i="18"/>
  <c r="H224" i="18"/>
  <c r="H223" i="18"/>
  <c r="H222" i="18"/>
  <c r="H221" i="18"/>
  <c r="H220" i="18"/>
  <c r="H219" i="18"/>
  <c r="H218" i="18"/>
  <c r="H217" i="18"/>
  <c r="H216" i="18"/>
  <c r="H215" i="18"/>
  <c r="H214" i="18"/>
  <c r="H213" i="18"/>
  <c r="H212" i="18"/>
  <c r="H211" i="18"/>
  <c r="H210" i="18"/>
  <c r="H209" i="18"/>
  <c r="H208" i="18"/>
  <c r="H207" i="18"/>
  <c r="H206" i="18"/>
  <c r="H205" i="18"/>
  <c r="H204" i="18"/>
  <c r="H203" i="18"/>
  <c r="H202" i="18"/>
  <c r="H201" i="18"/>
  <c r="H200" i="18"/>
  <c r="H199" i="18"/>
  <c r="H198" i="18"/>
  <c r="H197" i="18"/>
  <c r="H196" i="18"/>
  <c r="H195" i="18"/>
  <c r="H194" i="18"/>
  <c r="H193" i="18"/>
  <c r="H192" i="18"/>
  <c r="H191" i="18"/>
  <c r="H190" i="18"/>
  <c r="H189" i="18"/>
  <c r="H188" i="18"/>
  <c r="H187" i="18"/>
  <c r="H186" i="18"/>
  <c r="H185" i="18"/>
  <c r="H184" i="18"/>
  <c r="H183" i="18"/>
  <c r="H182" i="18"/>
  <c r="H181" i="18"/>
  <c r="H180" i="18"/>
  <c r="H179" i="18"/>
  <c r="H178" i="18"/>
  <c r="H177" i="18"/>
  <c r="H176" i="18"/>
  <c r="H175" i="18"/>
  <c r="H174" i="18"/>
  <c r="H173" i="18"/>
  <c r="H172" i="18"/>
  <c r="H171" i="18"/>
  <c r="H170" i="18"/>
  <c r="H169" i="18"/>
  <c r="H168" i="18"/>
  <c r="H167" i="18"/>
  <c r="H166" i="18"/>
  <c r="H165" i="18"/>
  <c r="H164" i="18"/>
  <c r="H163" i="18"/>
  <c r="H162" i="18"/>
  <c r="H161" i="18"/>
  <c r="H160" i="18"/>
  <c r="H159" i="18"/>
  <c r="H158" i="18"/>
  <c r="H157" i="18"/>
  <c r="H156" i="18"/>
  <c r="H155" i="18"/>
  <c r="H154" i="18"/>
  <c r="H153" i="18"/>
  <c r="H152" i="18"/>
  <c r="H151" i="18"/>
  <c r="H150" i="18"/>
  <c r="H149" i="18"/>
  <c r="H148" i="18"/>
  <c r="H147" i="18"/>
  <c r="H146" i="18"/>
  <c r="H145" i="18"/>
  <c r="H144" i="18"/>
  <c r="H143" i="18"/>
  <c r="H142" i="18"/>
  <c r="H141" i="18"/>
  <c r="H140" i="18"/>
  <c r="H139" i="18"/>
  <c r="H138" i="18"/>
  <c r="H137" i="18"/>
  <c r="H136" i="18"/>
  <c r="H135" i="18"/>
  <c r="H134" i="18"/>
  <c r="H133" i="18"/>
  <c r="H132" i="18"/>
  <c r="H131" i="18"/>
  <c r="H130" i="18"/>
  <c r="H129" i="18"/>
  <c r="H128" i="18"/>
  <c r="H127" i="18"/>
  <c r="H126" i="18"/>
  <c r="H125" i="18"/>
  <c r="H124" i="18"/>
  <c r="H123" i="18"/>
  <c r="H122" i="18"/>
  <c r="H121" i="18"/>
  <c r="H120" i="18"/>
  <c r="H119" i="18"/>
  <c r="H118" i="18"/>
  <c r="H117" i="18"/>
  <c r="H116" i="18"/>
  <c r="H115" i="18"/>
  <c r="H114" i="18"/>
  <c r="H113" i="18"/>
  <c r="H112" i="18"/>
  <c r="H111" i="18"/>
  <c r="H110" i="18"/>
  <c r="H109" i="18"/>
  <c r="H108" i="18"/>
  <c r="H107" i="18"/>
  <c r="H106" i="18"/>
  <c r="H105" i="18"/>
  <c r="H104" i="18"/>
  <c r="H103" i="18"/>
  <c r="H102" i="18"/>
  <c r="H101" i="18"/>
  <c r="H100" i="18"/>
  <c r="H99" i="18"/>
  <c r="H98" i="18"/>
  <c r="H97" i="18"/>
  <c r="H96" i="18"/>
  <c r="H95" i="18"/>
  <c r="H94" i="18"/>
  <c r="H93" i="18"/>
  <c r="H92" i="18"/>
  <c r="H91" i="18"/>
  <c r="H90" i="18"/>
  <c r="H89" i="18"/>
  <c r="H88" i="18"/>
  <c r="H87" i="18"/>
  <c r="H86" i="18"/>
  <c r="H85" i="18"/>
  <c r="H84" i="18"/>
  <c r="H83" i="18"/>
  <c r="H82" i="18"/>
  <c r="H81" i="18"/>
  <c r="H80" i="18"/>
  <c r="H79" i="18"/>
  <c r="H78" i="18"/>
  <c r="H77" i="18"/>
  <c r="H76" i="18"/>
  <c r="H75" i="18"/>
  <c r="H74" i="18"/>
  <c r="H73" i="18"/>
  <c r="H72" i="18"/>
  <c r="H71" i="18"/>
  <c r="H70" i="18"/>
  <c r="H69" i="18"/>
  <c r="H68" i="18"/>
  <c r="H67" i="18"/>
  <c r="H66" i="18"/>
  <c r="H65" i="18"/>
  <c r="H64" i="18"/>
  <c r="H63" i="18"/>
  <c r="H62" i="18"/>
  <c r="H61" i="18"/>
  <c r="H60" i="18"/>
  <c r="H59" i="18"/>
  <c r="H58" i="18"/>
  <c r="H57" i="18"/>
  <c r="H56" i="18"/>
  <c r="H55" i="18"/>
  <c r="H54" i="18"/>
  <c r="H53" i="18"/>
  <c r="H52" i="18"/>
  <c r="H51" i="18"/>
  <c r="H50" i="18"/>
  <c r="H49" i="18"/>
  <c r="H48" i="18"/>
  <c r="H47" i="18"/>
  <c r="H46" i="18"/>
  <c r="H45" i="18"/>
  <c r="H44" i="18"/>
  <c r="H43" i="18"/>
  <c r="H42" i="18"/>
  <c r="H41" i="18"/>
  <c r="H40" i="18"/>
  <c r="H39" i="18"/>
  <c r="H38" i="18"/>
  <c r="H37" i="18"/>
  <c r="H36" i="18"/>
  <c r="H35" i="18"/>
  <c r="H34" i="18"/>
  <c r="H33" i="18"/>
  <c r="H32" i="18"/>
  <c r="H31" i="18"/>
  <c r="H30" i="18"/>
  <c r="H29" i="18"/>
  <c r="H28" i="18"/>
  <c r="H27" i="18"/>
  <c r="H26" i="18"/>
  <c r="H25" i="18"/>
  <c r="H24" i="18"/>
  <c r="H23" i="18"/>
  <c r="H22" i="18"/>
  <c r="H21" i="18"/>
  <c r="H20" i="18"/>
  <c r="H19" i="18"/>
  <c r="H18" i="18"/>
  <c r="H17" i="18"/>
  <c r="H16" i="18"/>
  <c r="H9" i="18"/>
  <c r="AR27" i="5" l="1"/>
  <c r="B32" i="3"/>
  <c r="AS10" i="1"/>
  <c r="C28" i="8"/>
  <c r="C29" i="8"/>
  <c r="C30" i="8"/>
  <c r="C31" i="8"/>
  <c r="C32" i="8"/>
  <c r="C33" i="8"/>
  <c r="C34" i="8"/>
  <c r="C27" i="8"/>
  <c r="AQ17" i="3"/>
  <c r="B7" i="3"/>
  <c r="B8" i="3"/>
  <c r="B6" i="3"/>
  <c r="A4" i="18"/>
  <c r="S92" i="21" l="1" a="1"/>
  <c r="S6" i="21" a="1"/>
  <c r="S55" i="21" a="1"/>
  <c r="S7" i="21" a="1"/>
  <c r="S48" i="21" a="1"/>
  <c r="S94" i="21" a="1"/>
  <c r="S60" i="21" a="1"/>
  <c r="S85" i="21" a="1"/>
  <c r="S30" i="21" a="1"/>
  <c r="S71" i="21" a="1"/>
  <c r="S47" i="21" a="1"/>
  <c r="S41" i="21" a="1"/>
  <c r="S35" i="21" a="1"/>
  <c r="S29" i="21" a="1"/>
  <c r="S23" i="21" a="1"/>
  <c r="S17" i="21" a="1"/>
  <c r="S11" i="21" a="1"/>
  <c r="S5" i="21" a="1"/>
  <c r="S72" i="21" a="1"/>
  <c r="S93" i="21" a="1"/>
  <c r="S54" i="21" a="1"/>
  <c r="S77" i="21" a="1"/>
  <c r="S64" i="21" a="1"/>
  <c r="S16" i="21" a="1"/>
  <c r="S83" i="21" a="1"/>
  <c r="S70" i="21" a="1"/>
  <c r="S22" i="21" a="1"/>
  <c r="S75" i="21" a="1"/>
  <c r="S57" i="21" a="1"/>
  <c r="S39" i="21" a="1"/>
  <c r="S33" i="21" a="1"/>
  <c r="S27" i="21" a="1"/>
  <c r="S21" i="21" a="1"/>
  <c r="S15" i="21" a="1"/>
  <c r="S9" i="21" a="1"/>
  <c r="S24" i="21" a="1"/>
  <c r="S84" i="21" a="1"/>
  <c r="S18" i="21" a="1"/>
  <c r="S59" i="21" a="1"/>
  <c r="S90" i="21" a="1"/>
  <c r="S28" i="21" a="1"/>
  <c r="S101" i="21" a="1"/>
  <c r="S82" i="21" a="1"/>
  <c r="S46" i="21" a="1"/>
  <c r="S99" i="21" a="1"/>
  <c r="S69" i="21" a="1"/>
  <c r="S51" i="21" a="1"/>
  <c r="S98" i="21" a="1"/>
  <c r="S68" i="21" a="1"/>
  <c r="S32" i="21" a="1"/>
  <c r="S20" i="21" a="1"/>
  <c r="S8" i="21" a="1"/>
  <c r="S36" i="21" a="1"/>
  <c r="S42" i="21" a="1"/>
  <c r="S65" i="21" a="1"/>
  <c r="S76" i="21" a="1"/>
  <c r="S40" i="21" a="1"/>
  <c r="S89" i="21" a="1"/>
  <c r="S88" i="21" a="1"/>
  <c r="S34" i="21" a="1"/>
  <c r="S81" i="21" a="1"/>
  <c r="S63" i="21" a="1"/>
  <c r="S45" i="21" a="1"/>
  <c r="S80" i="21" a="1"/>
  <c r="S56" i="21" a="1"/>
  <c r="S44" i="21" a="1"/>
  <c r="S97" i="21" a="1"/>
  <c r="S87" i="21" a="1"/>
  <c r="S86" i="21" a="1"/>
  <c r="S12" i="21" a="1"/>
  <c r="S66" i="21" a="1"/>
  <c r="S91" i="21" a="1"/>
  <c r="S53" i="21" a="1"/>
  <c r="S52" i="21" a="1"/>
  <c r="S4" i="21" a="1"/>
  <c r="S100" i="21" a="1"/>
  <c r="S58" i="21" a="1"/>
  <c r="S10" i="21" a="1"/>
  <c r="S96" i="21" a="1"/>
  <c r="S74" i="21" a="1"/>
  <c r="S62" i="21" a="1"/>
  <c r="S50" i="21" a="1"/>
  <c r="S38" i="21" a="1"/>
  <c r="S26" i="21" a="1"/>
  <c r="S14" i="21" a="1"/>
  <c r="S78" i="21" a="1"/>
  <c r="S95" i="21" a="1"/>
  <c r="S79" i="21" a="1"/>
  <c r="S73" i="21" a="1"/>
  <c r="S67" i="21" a="1"/>
  <c r="S61" i="21" a="1"/>
  <c r="S49" i="21" a="1"/>
  <c r="S43" i="21" a="1"/>
  <c r="S37" i="21" a="1"/>
  <c r="S31" i="21" a="1"/>
  <c r="S25" i="21" a="1"/>
  <c r="S19" i="21" a="1"/>
  <c r="S13" i="21" a="1"/>
  <c r="S3" i="21" a="1"/>
  <c r="L36" i="21" l="1" a="1"/>
  <c r="L35" i="21" a="1"/>
  <c r="L54" i="21" a="1"/>
  <c r="L4" i="21" a="1"/>
  <c r="L74" i="21" a="1"/>
  <c r="L30" i="21" a="1"/>
  <c r="L98" i="21" a="1"/>
  <c r="L56" i="21" a="1"/>
  <c r="L97" i="21" a="1"/>
  <c r="L49" i="21" a="1"/>
  <c r="L96" i="21" a="1"/>
  <c r="L9" i="21" a="1"/>
  <c r="L28" i="21" a="1"/>
  <c r="L80" i="21" a="1"/>
  <c r="L21" i="21" a="1"/>
  <c r="L47" i="21" a="1"/>
  <c r="L66" i="21" a="1"/>
  <c r="L20" i="21" a="1"/>
  <c r="L7" i="21" a="1"/>
  <c r="L93" i="21" a="1"/>
  <c r="L72" i="21" a="1"/>
  <c r="L59" i="21" a="1"/>
  <c r="L52" i="21" a="1"/>
  <c r="L39" i="21" a="1"/>
  <c r="L26" i="21" a="1"/>
  <c r="L13" i="21" a="1"/>
  <c r="L69" i="21" a="1"/>
  <c r="L10" i="21" a="1"/>
  <c r="L62" i="21" a="1"/>
  <c r="L88" i="21" a="1"/>
  <c r="L29" i="21" a="1"/>
  <c r="L48" i="21" a="1"/>
  <c r="L87" i="21" a="1"/>
  <c r="L34" i="21" a="1"/>
  <c r="L40" i="21" a="1"/>
  <c r="L79" i="21" a="1"/>
  <c r="L33" i="21" a="1"/>
  <c r="L92" i="21" a="1"/>
  <c r="L85" i="21" a="1"/>
  <c r="L78" i="21" a="1"/>
  <c r="L65" i="21" a="1"/>
  <c r="L58" i="21" a="1"/>
  <c r="L45" i="21" a="1"/>
  <c r="L32" i="21" a="1"/>
  <c r="L19" i="21" a="1"/>
  <c r="L6" i="21" a="1"/>
  <c r="L43" i="21" a="1"/>
  <c r="L89" i="21" a="1"/>
  <c r="L23" i="21" a="1"/>
  <c r="L68" i="21" a="1"/>
  <c r="L81" i="21" a="1"/>
  <c r="L15" i="21" a="1"/>
  <c r="L67" i="21" a="1"/>
  <c r="L8" i="21" a="1"/>
  <c r="L27" i="21" a="1"/>
  <c r="L53" i="21" a="1"/>
  <c r="L101" i="21" a="1"/>
  <c r="L91" i="21" a="1"/>
  <c r="L71" i="21" a="1"/>
  <c r="L64" i="21" a="1"/>
  <c r="L51" i="21" a="1"/>
  <c r="L38" i="21" a="1"/>
  <c r="L25" i="21" a="1"/>
  <c r="L12" i="21" a="1"/>
  <c r="L83" i="21" a="1"/>
  <c r="L17" i="21" a="1"/>
  <c r="L75" i="21" a="1"/>
  <c r="L16" i="21" a="1"/>
  <c r="L42" i="21" a="1"/>
  <c r="L22" i="21" a="1"/>
  <c r="L61" i="21" a="1"/>
  <c r="L95" i="21" a="1"/>
  <c r="L41" i="21" a="1"/>
  <c r="L94" i="21" a="1"/>
  <c r="L60" i="21" a="1"/>
  <c r="L86" i="21" a="1"/>
  <c r="L46" i="21" a="1"/>
  <c r="L3" i="21" a="1"/>
  <c r="L100" i="21" a="1"/>
  <c r="L84" i="21" a="1"/>
  <c r="L77" i="21" a="1"/>
  <c r="L70" i="21" a="1"/>
  <c r="L57" i="21" a="1"/>
  <c r="L44" i="21" a="1"/>
  <c r="L31" i="21" a="1"/>
  <c r="L18" i="21" a="1"/>
  <c r="L5" i="21" a="1"/>
  <c r="L82" i="21" a="1"/>
  <c r="L55" i="21" a="1"/>
  <c r="L73" i="21" a="1"/>
  <c r="L14" i="21" a="1"/>
  <c r="L99" i="21" a="1"/>
  <c r="L90" i="21" a="1"/>
  <c r="L76" i="21" a="1"/>
  <c r="L63" i="21" a="1"/>
  <c r="L50" i="21" a="1"/>
  <c r="L37" i="21" a="1"/>
  <c r="L24" i="21" a="1"/>
  <c r="L11" i="21" a="1"/>
  <c r="A27" i="27"/>
  <c r="Q27" i="1"/>
  <c r="Q26" i="1"/>
  <c r="Q25" i="1"/>
  <c r="Q24" i="1"/>
  <c r="Q23" i="1"/>
  <c r="Q22" i="1"/>
  <c r="Q21" i="1"/>
  <c r="Q20" i="1"/>
  <c r="A44" i="8" l="1"/>
  <c r="AG26" i="5" a="1"/>
  <c r="AH26" i="5" a="1"/>
  <c r="AI26" i="5" a="1"/>
  <c r="AJ26" i="5" a="1"/>
  <c r="AK26" i="5" a="1"/>
  <c r="AL26" i="5" a="1"/>
  <c r="AM26" i="5" a="1"/>
  <c r="AN26" i="5" a="1"/>
  <c r="AO26" i="5" a="1"/>
  <c r="AP26" i="5" a="1"/>
  <c r="AQ26" i="5" a="1"/>
  <c r="AF26" i="5" a="1"/>
  <c r="AA10" i="5" l="1"/>
  <c r="AE28" i="5"/>
  <c r="AX28" i="5" s="1"/>
  <c r="V40" i="5" l="1"/>
  <c r="U40" i="5"/>
  <c r="S40" i="5"/>
  <c r="P40" i="5"/>
  <c r="O40" i="5"/>
  <c r="V39" i="5"/>
  <c r="S39" i="5"/>
  <c r="V38" i="5"/>
  <c r="S38" i="5"/>
  <c r="V37" i="5"/>
  <c r="S37" i="5"/>
  <c r="V36" i="5"/>
  <c r="U36" i="5"/>
  <c r="S36" i="5"/>
  <c r="P36" i="5"/>
  <c r="O36" i="5"/>
  <c r="V35" i="5"/>
  <c r="U35" i="5"/>
  <c r="S35" i="5"/>
  <c r="P35" i="5"/>
  <c r="O35" i="5"/>
  <c r="V34" i="5"/>
  <c r="U34" i="5"/>
  <c r="S34" i="5"/>
  <c r="P34" i="5"/>
  <c r="O34" i="5"/>
  <c r="V33" i="5"/>
  <c r="U33" i="5"/>
  <c r="S33" i="5"/>
  <c r="P33" i="5"/>
  <c r="O33" i="5"/>
  <c r="V32" i="5"/>
  <c r="U32" i="5"/>
  <c r="S32" i="5"/>
  <c r="P32" i="5"/>
  <c r="O32" i="5"/>
  <c r="V31" i="5"/>
  <c r="U31" i="5"/>
  <c r="S31" i="5"/>
  <c r="P31" i="5"/>
  <c r="O31" i="5"/>
  <c r="V30" i="5"/>
  <c r="U30" i="5"/>
  <c r="S30" i="5"/>
  <c r="P30" i="5"/>
  <c r="O30" i="5"/>
  <c r="V29" i="5"/>
  <c r="U29" i="5"/>
  <c r="S29" i="5"/>
  <c r="P29" i="5"/>
  <c r="O29" i="5"/>
  <c r="V28" i="5"/>
  <c r="U28" i="5"/>
  <c r="S28" i="5"/>
  <c r="P28" i="5"/>
  <c r="O28" i="5"/>
  <c r="V27" i="5"/>
  <c r="S27" i="5"/>
  <c r="V26" i="5"/>
  <c r="U26" i="5"/>
  <c r="S26" i="5"/>
  <c r="P26" i="5"/>
  <c r="O26" i="5"/>
  <c r="V25" i="5"/>
  <c r="U25" i="5"/>
  <c r="S25" i="5"/>
  <c r="P25" i="5"/>
  <c r="O25" i="5"/>
  <c r="V24" i="5"/>
  <c r="S24" i="5"/>
  <c r="V23" i="5"/>
  <c r="S23" i="5"/>
  <c r="V22" i="5"/>
  <c r="U22" i="5"/>
  <c r="S22" i="5"/>
  <c r="P22" i="5"/>
  <c r="O22" i="5"/>
  <c r="V21" i="5"/>
  <c r="S21" i="5"/>
  <c r="V20" i="5"/>
  <c r="U20" i="5"/>
  <c r="S20" i="5"/>
  <c r="P20" i="5"/>
  <c r="O20" i="5"/>
  <c r="V19" i="5"/>
  <c r="S19" i="5"/>
  <c r="V18" i="5"/>
  <c r="S18" i="5"/>
  <c r="V17" i="5"/>
  <c r="U17" i="5"/>
  <c r="S17" i="5"/>
  <c r="P17" i="5"/>
  <c r="O17" i="5"/>
  <c r="V16" i="5"/>
  <c r="U16" i="5"/>
  <c r="S16" i="5"/>
  <c r="P16" i="5"/>
  <c r="O16" i="5"/>
  <c r="V15" i="5"/>
  <c r="U15" i="5"/>
  <c r="S15" i="5"/>
  <c r="P15" i="5"/>
  <c r="O15" i="5"/>
  <c r="V14" i="5"/>
  <c r="U14" i="5"/>
  <c r="S14" i="5"/>
  <c r="P14" i="5"/>
  <c r="O14" i="5"/>
  <c r="V13" i="5"/>
  <c r="U13" i="5"/>
  <c r="S13" i="5"/>
  <c r="P13" i="5"/>
  <c r="O13" i="5"/>
  <c r="V12" i="5"/>
  <c r="S12" i="5"/>
  <c r="V11" i="5"/>
  <c r="U11" i="5"/>
  <c r="S11" i="5"/>
  <c r="P11" i="5"/>
  <c r="O11" i="5"/>
  <c r="V10" i="5"/>
  <c r="U10" i="5"/>
  <c r="S10" i="5"/>
  <c r="P10" i="5"/>
  <c r="O10" i="5"/>
  <c r="S6" i="17"/>
  <c r="U6" i="17"/>
  <c r="V6" i="17"/>
  <c r="S7" i="17"/>
  <c r="V7" i="17"/>
  <c r="S8" i="17"/>
  <c r="V8" i="17"/>
  <c r="S9" i="17"/>
  <c r="V9" i="17"/>
  <c r="S10" i="17"/>
  <c r="U10" i="17"/>
  <c r="V10" i="17"/>
  <c r="S11" i="17"/>
  <c r="U11" i="17"/>
  <c r="V11" i="17"/>
  <c r="S12" i="17"/>
  <c r="U12" i="17"/>
  <c r="V12" i="17"/>
  <c r="S13" i="17"/>
  <c r="U13" i="17"/>
  <c r="V13" i="17"/>
  <c r="S14" i="17"/>
  <c r="U14" i="17"/>
  <c r="V14" i="17"/>
  <c r="S15" i="17"/>
  <c r="U15" i="17"/>
  <c r="V15" i="17"/>
  <c r="S16" i="17"/>
  <c r="V16" i="17"/>
  <c r="S17" i="17"/>
  <c r="V17" i="17"/>
  <c r="S18" i="17"/>
  <c r="U18" i="17"/>
  <c r="V18" i="17"/>
  <c r="S19" i="17"/>
  <c r="V19" i="17"/>
  <c r="S20" i="17"/>
  <c r="V20" i="17"/>
  <c r="S21" i="17"/>
  <c r="U21" i="17"/>
  <c r="V21" i="17"/>
  <c r="S22" i="17"/>
  <c r="V22" i="17"/>
  <c r="S23" i="17"/>
  <c r="V23" i="17"/>
  <c r="S24" i="17"/>
  <c r="U24" i="17"/>
  <c r="V24" i="17"/>
  <c r="S25" i="17"/>
  <c r="V25" i="17"/>
  <c r="S26" i="17"/>
  <c r="V26" i="17"/>
  <c r="S27" i="17"/>
  <c r="V27" i="17"/>
  <c r="S28" i="17"/>
  <c r="U28" i="17"/>
  <c r="V28" i="17"/>
  <c r="S29" i="17"/>
  <c r="U29" i="17"/>
  <c r="V29" i="17"/>
  <c r="S30" i="17"/>
  <c r="U30" i="17"/>
  <c r="V30" i="17"/>
  <c r="S31" i="17"/>
  <c r="U31" i="17"/>
  <c r="V31" i="17"/>
  <c r="S32" i="17"/>
  <c r="V32" i="17"/>
  <c r="S33" i="17"/>
  <c r="U33" i="17"/>
  <c r="V33" i="17"/>
  <c r="S34" i="17"/>
  <c r="U34" i="17"/>
  <c r="V34" i="17"/>
  <c r="S35" i="17"/>
  <c r="U35" i="17"/>
  <c r="V35" i="17"/>
  <c r="S36" i="17"/>
  <c r="U36" i="17"/>
  <c r="V36" i="17"/>
  <c r="S37" i="17"/>
  <c r="U37" i="17"/>
  <c r="V37" i="17"/>
  <c r="S38" i="17"/>
  <c r="U38" i="17"/>
  <c r="V38" i="17"/>
  <c r="S39" i="17"/>
  <c r="U39" i="17"/>
  <c r="V39" i="17"/>
  <c r="S40" i="17"/>
  <c r="U40" i="17"/>
  <c r="V40" i="17"/>
  <c r="S41" i="17"/>
  <c r="U41" i="17"/>
  <c r="V41" i="17"/>
  <c r="S42" i="17"/>
  <c r="U42" i="17"/>
  <c r="V42" i="17"/>
  <c r="S43" i="17"/>
  <c r="U43" i="17"/>
  <c r="V43" i="17"/>
  <c r="S45" i="17"/>
  <c r="V45" i="17"/>
  <c r="S46" i="17"/>
  <c r="U46" i="17"/>
  <c r="V46" i="17"/>
  <c r="S47" i="17"/>
  <c r="U47" i="17"/>
  <c r="V47" i="17"/>
  <c r="S48" i="17"/>
  <c r="U48" i="17"/>
  <c r="V48" i="17"/>
  <c r="S49" i="17"/>
  <c r="U49" i="17"/>
  <c r="V49" i="17"/>
  <c r="S50" i="17"/>
  <c r="U50" i="17"/>
  <c r="V50" i="17"/>
  <c r="S51" i="17"/>
  <c r="U51" i="17"/>
  <c r="V51" i="17"/>
  <c r="S52" i="17"/>
  <c r="U52" i="17"/>
  <c r="V52" i="17"/>
  <c r="S53" i="17"/>
  <c r="U53" i="17"/>
  <c r="V53" i="17"/>
  <c r="S54" i="17"/>
  <c r="U54" i="17"/>
  <c r="V54" i="17"/>
  <c r="S55" i="17"/>
  <c r="U55" i="17"/>
  <c r="V55" i="17"/>
  <c r="S56" i="17"/>
  <c r="U56" i="17"/>
  <c r="V56" i="17"/>
  <c r="S57" i="17"/>
  <c r="U57" i="17"/>
  <c r="V57" i="17"/>
  <c r="S58" i="17"/>
  <c r="U58" i="17"/>
  <c r="V58" i="17"/>
  <c r="S59" i="17"/>
  <c r="U59" i="17"/>
  <c r="V59" i="17"/>
  <c r="S60" i="17"/>
  <c r="U60" i="17"/>
  <c r="V60" i="17"/>
  <c r="S61" i="17"/>
  <c r="U61" i="17"/>
  <c r="V61" i="17"/>
  <c r="S62" i="17"/>
  <c r="U62" i="17"/>
  <c r="V62" i="17"/>
  <c r="S63" i="17"/>
  <c r="U63" i="17"/>
  <c r="V63" i="17"/>
  <c r="S64" i="17"/>
  <c r="U64" i="17"/>
  <c r="V64" i="17"/>
  <c r="S65" i="17"/>
  <c r="U65" i="17"/>
  <c r="V65" i="17"/>
  <c r="S66" i="17"/>
  <c r="U66" i="17"/>
  <c r="V66" i="17"/>
  <c r="S67" i="17"/>
  <c r="U67" i="17"/>
  <c r="V67" i="17"/>
  <c r="S68" i="17"/>
  <c r="U68" i="17"/>
  <c r="V68" i="17"/>
  <c r="S69" i="17"/>
  <c r="U69" i="17"/>
  <c r="V69" i="17"/>
  <c r="S70" i="17"/>
  <c r="U70" i="17"/>
  <c r="V70" i="17"/>
  <c r="S71" i="17"/>
  <c r="U71" i="17"/>
  <c r="V71" i="17"/>
  <c r="S72" i="17"/>
  <c r="U72" i="17"/>
  <c r="V72" i="17"/>
  <c r="S73" i="17"/>
  <c r="U73" i="17"/>
  <c r="V73" i="17"/>
  <c r="S74" i="17"/>
  <c r="U74" i="17"/>
  <c r="V74" i="17"/>
  <c r="S75" i="17"/>
  <c r="U75" i="17"/>
  <c r="V75" i="17"/>
  <c r="S76" i="17"/>
  <c r="U76" i="17"/>
  <c r="V76" i="17"/>
  <c r="S77" i="17"/>
  <c r="U77" i="17"/>
  <c r="V77" i="17"/>
  <c r="S78" i="17"/>
  <c r="U78" i="17"/>
  <c r="V78" i="17"/>
  <c r="S79" i="17"/>
  <c r="U79" i="17"/>
  <c r="V79" i="17"/>
  <c r="S80" i="17"/>
  <c r="U80" i="17"/>
  <c r="V80" i="17"/>
  <c r="S81" i="17"/>
  <c r="U81" i="17"/>
  <c r="V81" i="17"/>
  <c r="S82" i="17"/>
  <c r="U82" i="17"/>
  <c r="V82" i="17"/>
  <c r="S83" i="17"/>
  <c r="U83" i="17"/>
  <c r="V83" i="17"/>
  <c r="S85" i="17"/>
  <c r="U85" i="17"/>
  <c r="V85" i="17"/>
  <c r="S86" i="17"/>
  <c r="U86" i="17"/>
  <c r="V86" i="17"/>
  <c r="S87" i="17"/>
  <c r="U87" i="17"/>
  <c r="V87" i="17"/>
  <c r="S88" i="17"/>
  <c r="U88" i="17"/>
  <c r="V88" i="17"/>
  <c r="S89" i="17"/>
  <c r="U89" i="17"/>
  <c r="V89" i="17"/>
  <c r="S90" i="17"/>
  <c r="U90" i="17"/>
  <c r="V90" i="17"/>
  <c r="S91" i="17"/>
  <c r="U91" i="17"/>
  <c r="V91" i="17"/>
  <c r="S92" i="17"/>
  <c r="U92" i="17"/>
  <c r="V92" i="17"/>
  <c r="S93" i="17"/>
  <c r="U93" i="17"/>
  <c r="V93" i="17"/>
  <c r="S94" i="17"/>
  <c r="U94" i="17"/>
  <c r="V94" i="17"/>
  <c r="S95" i="17"/>
  <c r="U95" i="17"/>
  <c r="V95" i="17"/>
  <c r="S96" i="17"/>
  <c r="U96" i="17"/>
  <c r="V96" i="17"/>
  <c r="S97" i="17"/>
  <c r="U97" i="17"/>
  <c r="V97" i="17"/>
  <c r="S98" i="17"/>
  <c r="U98" i="17"/>
  <c r="V98" i="17"/>
  <c r="S99" i="17"/>
  <c r="U99" i="17"/>
  <c r="V99" i="17"/>
  <c r="S100" i="17"/>
  <c r="U100" i="17"/>
  <c r="V100" i="17"/>
  <c r="S101" i="17"/>
  <c r="U101" i="17"/>
  <c r="V101" i="17"/>
  <c r="S102" i="17"/>
  <c r="U102" i="17"/>
  <c r="V102" i="17"/>
  <c r="S103" i="17"/>
  <c r="U103" i="17"/>
  <c r="V103" i="17"/>
  <c r="S104" i="17"/>
  <c r="U104" i="17"/>
  <c r="V104" i="17"/>
  <c r="S105" i="17"/>
  <c r="U105" i="17"/>
  <c r="V105" i="17"/>
  <c r="S106" i="17"/>
  <c r="U106" i="17"/>
  <c r="V106" i="17"/>
  <c r="S107" i="17"/>
  <c r="U107" i="17"/>
  <c r="V107" i="17"/>
  <c r="S108" i="17"/>
  <c r="U108" i="17"/>
  <c r="V108" i="17"/>
  <c r="S109" i="17"/>
  <c r="U109" i="17"/>
  <c r="V109" i="17"/>
  <c r="S110" i="17"/>
  <c r="U110" i="17"/>
  <c r="V110" i="17"/>
  <c r="S111" i="17"/>
  <c r="U111" i="17"/>
  <c r="V111" i="17"/>
  <c r="S112" i="17"/>
  <c r="U112" i="17"/>
  <c r="V112" i="17"/>
  <c r="S113" i="17"/>
  <c r="U113" i="17"/>
  <c r="V113" i="17"/>
  <c r="S114" i="17"/>
  <c r="U114" i="17"/>
  <c r="V114" i="17"/>
  <c r="S115" i="17"/>
  <c r="U115" i="17"/>
  <c r="V115" i="17"/>
  <c r="S116" i="17"/>
  <c r="U116" i="17"/>
  <c r="V116" i="17"/>
  <c r="S117" i="17"/>
  <c r="U117" i="17"/>
  <c r="V117" i="17"/>
  <c r="S118" i="17"/>
  <c r="U118" i="17"/>
  <c r="V118" i="17"/>
  <c r="S119" i="17"/>
  <c r="U119" i="17"/>
  <c r="V119" i="17"/>
  <c r="S120" i="17"/>
  <c r="U120" i="17"/>
  <c r="V120" i="17"/>
  <c r="S121" i="17"/>
  <c r="U121" i="17"/>
  <c r="V121" i="17"/>
  <c r="S122" i="17"/>
  <c r="U122" i="17"/>
  <c r="V122" i="17"/>
  <c r="S123" i="17"/>
  <c r="U123" i="17"/>
  <c r="V123" i="17"/>
  <c r="S125" i="17"/>
  <c r="U125" i="17"/>
  <c r="V125" i="17"/>
  <c r="S126" i="17"/>
  <c r="U126" i="17"/>
  <c r="V126" i="17"/>
  <c r="S127" i="17"/>
  <c r="U127" i="17"/>
  <c r="V127" i="17"/>
  <c r="S128" i="17"/>
  <c r="U128" i="17"/>
  <c r="V128" i="17"/>
  <c r="S129" i="17"/>
  <c r="U129" i="17"/>
  <c r="V129" i="17"/>
  <c r="S130" i="17"/>
  <c r="U130" i="17"/>
  <c r="V130" i="17"/>
  <c r="S131" i="17"/>
  <c r="U131" i="17"/>
  <c r="V131" i="17"/>
  <c r="S132" i="17"/>
  <c r="U132" i="17"/>
  <c r="V132" i="17"/>
  <c r="S133" i="17"/>
  <c r="U133" i="17"/>
  <c r="V133" i="17"/>
  <c r="S134" i="17"/>
  <c r="U134" i="17"/>
  <c r="V134" i="17"/>
  <c r="S135" i="17"/>
  <c r="U135" i="17"/>
  <c r="V135" i="17"/>
  <c r="S136" i="17"/>
  <c r="U136" i="17"/>
  <c r="V136" i="17"/>
  <c r="S137" i="17"/>
  <c r="U137" i="17"/>
  <c r="V137" i="17"/>
  <c r="S138" i="17"/>
  <c r="U138" i="17"/>
  <c r="V138" i="17"/>
  <c r="S139" i="17"/>
  <c r="U139" i="17"/>
  <c r="V139" i="17"/>
  <c r="S140" i="17"/>
  <c r="U140" i="17"/>
  <c r="V140" i="17"/>
  <c r="S141" i="17"/>
  <c r="U141" i="17"/>
  <c r="V141" i="17"/>
  <c r="S142" i="17"/>
  <c r="U142" i="17"/>
  <c r="V142" i="17"/>
  <c r="S143" i="17"/>
  <c r="U143" i="17"/>
  <c r="V143" i="17"/>
  <c r="S144" i="17"/>
  <c r="U144" i="17"/>
  <c r="V144" i="17"/>
  <c r="S145" i="17"/>
  <c r="U145" i="17"/>
  <c r="V145" i="17"/>
  <c r="S146" i="17"/>
  <c r="U146" i="17"/>
  <c r="V146" i="17"/>
  <c r="S147" i="17"/>
  <c r="U147" i="17"/>
  <c r="V147" i="17"/>
  <c r="S148" i="17"/>
  <c r="U148" i="17"/>
  <c r="V148" i="17"/>
  <c r="S149" i="17"/>
  <c r="U149" i="17"/>
  <c r="V149" i="17"/>
  <c r="S150" i="17"/>
  <c r="U150" i="17"/>
  <c r="V150" i="17"/>
  <c r="S151" i="17"/>
  <c r="U151" i="17"/>
  <c r="V151" i="17"/>
  <c r="S152" i="17"/>
  <c r="U152" i="17"/>
  <c r="V152" i="17"/>
  <c r="S153" i="17"/>
  <c r="U153" i="17"/>
  <c r="V153" i="17"/>
  <c r="S154" i="17"/>
  <c r="U154" i="17"/>
  <c r="V154" i="17"/>
  <c r="S155" i="17"/>
  <c r="U155" i="17"/>
  <c r="V155" i="17"/>
  <c r="S156" i="17"/>
  <c r="U156" i="17"/>
  <c r="V156" i="17"/>
  <c r="S157" i="17"/>
  <c r="U157" i="17"/>
  <c r="V157" i="17"/>
  <c r="S158" i="17"/>
  <c r="U158" i="17"/>
  <c r="V158" i="17"/>
  <c r="S159" i="17"/>
  <c r="U159" i="17"/>
  <c r="V159" i="17"/>
  <c r="S160" i="17"/>
  <c r="U160" i="17"/>
  <c r="V160" i="17"/>
  <c r="S161" i="17"/>
  <c r="U161" i="17"/>
  <c r="V161" i="17"/>
  <c r="S162" i="17"/>
  <c r="U162" i="17"/>
  <c r="V162" i="17"/>
  <c r="S163" i="17"/>
  <c r="U163" i="17"/>
  <c r="V163" i="17"/>
  <c r="S165" i="17"/>
  <c r="U165" i="17"/>
  <c r="V165" i="17"/>
  <c r="S166" i="17"/>
  <c r="U166" i="17"/>
  <c r="V166" i="17"/>
  <c r="S167" i="17"/>
  <c r="U167" i="17"/>
  <c r="V167" i="17"/>
  <c r="S168" i="17"/>
  <c r="U168" i="17"/>
  <c r="V168" i="17"/>
  <c r="S169" i="17"/>
  <c r="U169" i="17"/>
  <c r="V169" i="17"/>
  <c r="S170" i="17"/>
  <c r="U170" i="17"/>
  <c r="V170" i="17"/>
  <c r="S171" i="17"/>
  <c r="U171" i="17"/>
  <c r="V171" i="17"/>
  <c r="S172" i="17"/>
  <c r="U172" i="17"/>
  <c r="V172" i="17"/>
  <c r="S173" i="17"/>
  <c r="U173" i="17"/>
  <c r="V173" i="17"/>
  <c r="S174" i="17"/>
  <c r="U174" i="17"/>
  <c r="V174" i="17"/>
  <c r="S175" i="17"/>
  <c r="U175" i="17"/>
  <c r="V175" i="17"/>
  <c r="S176" i="17"/>
  <c r="U176" i="17"/>
  <c r="V176" i="17"/>
  <c r="S177" i="17"/>
  <c r="U177" i="17"/>
  <c r="V177" i="17"/>
  <c r="S178" i="17"/>
  <c r="U178" i="17"/>
  <c r="V178" i="17"/>
  <c r="S179" i="17"/>
  <c r="U179" i="17"/>
  <c r="V179" i="17"/>
  <c r="S180" i="17"/>
  <c r="U180" i="17"/>
  <c r="V180" i="17"/>
  <c r="S181" i="17"/>
  <c r="U181" i="17"/>
  <c r="V181" i="17"/>
  <c r="S182" i="17"/>
  <c r="U182" i="17"/>
  <c r="V182" i="17"/>
  <c r="S183" i="17"/>
  <c r="U183" i="17"/>
  <c r="V183" i="17"/>
  <c r="S184" i="17"/>
  <c r="U184" i="17"/>
  <c r="V184" i="17"/>
  <c r="S185" i="17"/>
  <c r="U185" i="17"/>
  <c r="V185" i="17"/>
  <c r="S186" i="17"/>
  <c r="U186" i="17"/>
  <c r="V186" i="17"/>
  <c r="S187" i="17"/>
  <c r="U187" i="17"/>
  <c r="V187" i="17"/>
  <c r="S188" i="17"/>
  <c r="U188" i="17"/>
  <c r="V188" i="17"/>
  <c r="S189" i="17"/>
  <c r="U189" i="17"/>
  <c r="V189" i="17"/>
  <c r="S190" i="17"/>
  <c r="U190" i="17"/>
  <c r="V190" i="17"/>
  <c r="S191" i="17"/>
  <c r="U191" i="17"/>
  <c r="V191" i="17"/>
  <c r="S192" i="17"/>
  <c r="U192" i="17"/>
  <c r="V192" i="17"/>
  <c r="S193" i="17"/>
  <c r="U193" i="17"/>
  <c r="V193" i="17"/>
  <c r="S194" i="17"/>
  <c r="U194" i="17"/>
  <c r="V194" i="17"/>
  <c r="S195" i="17"/>
  <c r="U195" i="17"/>
  <c r="V195" i="17"/>
  <c r="S196" i="17"/>
  <c r="U196" i="17"/>
  <c r="V196" i="17"/>
  <c r="S197" i="17"/>
  <c r="U197" i="17"/>
  <c r="V197" i="17"/>
  <c r="S198" i="17"/>
  <c r="U198" i="17"/>
  <c r="V198" i="17"/>
  <c r="S199" i="17"/>
  <c r="U199" i="17"/>
  <c r="V199" i="17"/>
  <c r="S200" i="17"/>
  <c r="U200" i="17"/>
  <c r="V200" i="17"/>
  <c r="S201" i="17"/>
  <c r="U201" i="17"/>
  <c r="V201" i="17"/>
  <c r="S202" i="17"/>
  <c r="U202" i="17"/>
  <c r="V202" i="17"/>
  <c r="S203" i="17"/>
  <c r="U203" i="17"/>
  <c r="V203" i="17"/>
  <c r="S205" i="17"/>
  <c r="U205" i="17"/>
  <c r="V205" i="17"/>
  <c r="S206" i="17"/>
  <c r="U206" i="17"/>
  <c r="V206" i="17"/>
  <c r="S207" i="17"/>
  <c r="U207" i="17"/>
  <c r="V207" i="17"/>
  <c r="S208" i="17"/>
  <c r="U208" i="17"/>
  <c r="V208" i="17"/>
  <c r="S209" i="17"/>
  <c r="U209" i="17"/>
  <c r="V209" i="17"/>
  <c r="S210" i="17"/>
  <c r="U210" i="17"/>
  <c r="V210" i="17"/>
  <c r="S211" i="17"/>
  <c r="U211" i="17"/>
  <c r="V211" i="17"/>
  <c r="S212" i="17"/>
  <c r="U212" i="17"/>
  <c r="V212" i="17"/>
  <c r="S213" i="17"/>
  <c r="U213" i="17"/>
  <c r="V213" i="17"/>
  <c r="S214" i="17"/>
  <c r="U214" i="17"/>
  <c r="V214" i="17"/>
  <c r="S215" i="17"/>
  <c r="U215" i="17"/>
  <c r="V215" i="17"/>
  <c r="S216" i="17"/>
  <c r="U216" i="17"/>
  <c r="V216" i="17"/>
  <c r="S217" i="17"/>
  <c r="U217" i="17"/>
  <c r="V217" i="17"/>
  <c r="S218" i="17"/>
  <c r="U218" i="17"/>
  <c r="V218" i="17"/>
  <c r="S219" i="17"/>
  <c r="U219" i="17"/>
  <c r="V219" i="17"/>
  <c r="S220" i="17"/>
  <c r="U220" i="17"/>
  <c r="V220" i="17"/>
  <c r="S221" i="17"/>
  <c r="U221" i="17"/>
  <c r="V221" i="17"/>
  <c r="S222" i="17"/>
  <c r="U222" i="17"/>
  <c r="V222" i="17"/>
  <c r="S223" i="17"/>
  <c r="U223" i="17"/>
  <c r="V223" i="17"/>
  <c r="S224" i="17"/>
  <c r="U224" i="17"/>
  <c r="V224" i="17"/>
  <c r="S225" i="17"/>
  <c r="U225" i="17"/>
  <c r="V225" i="17"/>
  <c r="S226" i="17"/>
  <c r="U226" i="17"/>
  <c r="V226" i="17"/>
  <c r="S227" i="17"/>
  <c r="U227" i="17"/>
  <c r="V227" i="17"/>
  <c r="S228" i="17"/>
  <c r="U228" i="17"/>
  <c r="V228" i="17"/>
  <c r="S229" i="17"/>
  <c r="U229" i="17"/>
  <c r="V229" i="17"/>
  <c r="S230" i="17"/>
  <c r="U230" i="17"/>
  <c r="V230" i="17"/>
  <c r="S231" i="17"/>
  <c r="U231" i="17"/>
  <c r="V231" i="17"/>
  <c r="S232" i="17"/>
  <c r="U232" i="17"/>
  <c r="V232" i="17"/>
  <c r="S233" i="17"/>
  <c r="U233" i="17"/>
  <c r="V233" i="17"/>
  <c r="S234" i="17"/>
  <c r="U234" i="17"/>
  <c r="V234" i="17"/>
  <c r="S235" i="17"/>
  <c r="U235" i="17"/>
  <c r="V235" i="17"/>
  <c r="S236" i="17"/>
  <c r="U236" i="17"/>
  <c r="V236" i="17"/>
  <c r="S237" i="17"/>
  <c r="U237" i="17"/>
  <c r="V237" i="17"/>
  <c r="S238" i="17"/>
  <c r="U238" i="17"/>
  <c r="V238" i="17"/>
  <c r="S239" i="17"/>
  <c r="U239" i="17"/>
  <c r="V239" i="17"/>
  <c r="S240" i="17"/>
  <c r="U240" i="17"/>
  <c r="V240" i="17"/>
  <c r="S241" i="17"/>
  <c r="U241" i="17"/>
  <c r="V241" i="17"/>
  <c r="S242" i="17"/>
  <c r="U242" i="17"/>
  <c r="V242" i="17"/>
  <c r="S243" i="17"/>
  <c r="U243" i="17"/>
  <c r="V243" i="17"/>
  <c r="S245" i="17"/>
  <c r="U245" i="17"/>
  <c r="V245" i="17"/>
  <c r="S246" i="17"/>
  <c r="U246" i="17"/>
  <c r="V246" i="17"/>
  <c r="S247" i="17"/>
  <c r="U247" i="17"/>
  <c r="V247" i="17"/>
  <c r="S248" i="17"/>
  <c r="U248" i="17"/>
  <c r="V248" i="17"/>
  <c r="S249" i="17"/>
  <c r="U249" i="17"/>
  <c r="V249" i="17"/>
  <c r="S250" i="17"/>
  <c r="U250" i="17"/>
  <c r="V250" i="17"/>
  <c r="S251" i="17"/>
  <c r="U251" i="17"/>
  <c r="V251" i="17"/>
  <c r="S252" i="17"/>
  <c r="U252" i="17"/>
  <c r="V252" i="17"/>
  <c r="S253" i="17"/>
  <c r="U253" i="17"/>
  <c r="V253" i="17"/>
  <c r="S254" i="17"/>
  <c r="U254" i="17"/>
  <c r="V254" i="17"/>
  <c r="S255" i="17"/>
  <c r="U255" i="17"/>
  <c r="V255" i="17"/>
  <c r="S256" i="17"/>
  <c r="U256" i="17"/>
  <c r="V256" i="17"/>
  <c r="S257" i="17"/>
  <c r="U257" i="17"/>
  <c r="V257" i="17"/>
  <c r="S258" i="17"/>
  <c r="U258" i="17"/>
  <c r="V258" i="17"/>
  <c r="S259" i="17"/>
  <c r="U259" i="17"/>
  <c r="V259" i="17"/>
  <c r="S260" i="17"/>
  <c r="U260" i="17"/>
  <c r="V260" i="17"/>
  <c r="S261" i="17"/>
  <c r="U261" i="17"/>
  <c r="V261" i="17"/>
  <c r="S262" i="17"/>
  <c r="U262" i="17"/>
  <c r="V262" i="17"/>
  <c r="S263" i="17"/>
  <c r="U263" i="17"/>
  <c r="V263" i="17"/>
  <c r="S264" i="17"/>
  <c r="U264" i="17"/>
  <c r="V264" i="17"/>
  <c r="S265" i="17"/>
  <c r="U265" i="17"/>
  <c r="V265" i="17"/>
  <c r="S266" i="17"/>
  <c r="U266" i="17"/>
  <c r="V266" i="17"/>
  <c r="S267" i="17"/>
  <c r="U267" i="17"/>
  <c r="V267" i="17"/>
  <c r="S268" i="17"/>
  <c r="U268" i="17"/>
  <c r="V268" i="17"/>
  <c r="S269" i="17"/>
  <c r="U269" i="17"/>
  <c r="V269" i="17"/>
  <c r="S270" i="17"/>
  <c r="U270" i="17"/>
  <c r="V270" i="17"/>
  <c r="S271" i="17"/>
  <c r="U271" i="17"/>
  <c r="V271" i="17"/>
  <c r="S272" i="17"/>
  <c r="U272" i="17"/>
  <c r="V272" i="17"/>
  <c r="S273" i="17"/>
  <c r="U273" i="17"/>
  <c r="V273" i="17"/>
  <c r="S274" i="17"/>
  <c r="U274" i="17"/>
  <c r="V274" i="17"/>
  <c r="S275" i="17"/>
  <c r="U275" i="17"/>
  <c r="V275" i="17"/>
  <c r="S276" i="17"/>
  <c r="U276" i="17"/>
  <c r="V276" i="17"/>
  <c r="S277" i="17"/>
  <c r="U277" i="17"/>
  <c r="V277" i="17"/>
  <c r="S278" i="17"/>
  <c r="U278" i="17"/>
  <c r="V278" i="17"/>
  <c r="S279" i="17"/>
  <c r="U279" i="17"/>
  <c r="V279" i="17"/>
  <c r="S280" i="17"/>
  <c r="U280" i="17"/>
  <c r="V280" i="17"/>
  <c r="S281" i="17"/>
  <c r="U281" i="17"/>
  <c r="V281" i="17"/>
  <c r="S282" i="17"/>
  <c r="U282" i="17"/>
  <c r="V282" i="17"/>
  <c r="S283" i="17"/>
  <c r="U283" i="17"/>
  <c r="V283" i="17"/>
  <c r="S285" i="17"/>
  <c r="U285" i="17"/>
  <c r="V285" i="17"/>
  <c r="S286" i="17"/>
  <c r="U286" i="17"/>
  <c r="V286" i="17"/>
  <c r="S287" i="17"/>
  <c r="U287" i="17"/>
  <c r="V287" i="17"/>
  <c r="S288" i="17"/>
  <c r="U288" i="17"/>
  <c r="V288" i="17"/>
  <c r="S289" i="17"/>
  <c r="U289" i="17"/>
  <c r="V289" i="17"/>
  <c r="S290" i="17"/>
  <c r="U290" i="17"/>
  <c r="V290" i="17"/>
  <c r="S291" i="17"/>
  <c r="U291" i="17"/>
  <c r="V291" i="17"/>
  <c r="S292" i="17"/>
  <c r="U292" i="17"/>
  <c r="V292" i="17"/>
  <c r="S293" i="17"/>
  <c r="U293" i="17"/>
  <c r="V293" i="17"/>
  <c r="S294" i="17"/>
  <c r="U294" i="17"/>
  <c r="V294" i="17"/>
  <c r="S295" i="17"/>
  <c r="U295" i="17"/>
  <c r="V295" i="17"/>
  <c r="S296" i="17"/>
  <c r="U296" i="17"/>
  <c r="V296" i="17"/>
  <c r="S297" i="17"/>
  <c r="U297" i="17"/>
  <c r="V297" i="17"/>
  <c r="S298" i="17"/>
  <c r="U298" i="17"/>
  <c r="V298" i="17"/>
  <c r="S299" i="17"/>
  <c r="U299" i="17"/>
  <c r="V299" i="17"/>
  <c r="S300" i="17"/>
  <c r="U300" i="17"/>
  <c r="V300" i="17"/>
  <c r="S301" i="17"/>
  <c r="U301" i="17"/>
  <c r="V301" i="17"/>
  <c r="S302" i="17"/>
  <c r="U302" i="17"/>
  <c r="V302" i="17"/>
  <c r="S303" i="17"/>
  <c r="U303" i="17"/>
  <c r="V303" i="17"/>
  <c r="S304" i="17"/>
  <c r="U304" i="17"/>
  <c r="V304" i="17"/>
  <c r="S305" i="17"/>
  <c r="U305" i="17"/>
  <c r="V305" i="17"/>
  <c r="S306" i="17"/>
  <c r="U306" i="17"/>
  <c r="V306" i="17"/>
  <c r="S307" i="17"/>
  <c r="U307" i="17"/>
  <c r="V307" i="17"/>
  <c r="S308" i="17"/>
  <c r="U308" i="17"/>
  <c r="V308" i="17"/>
  <c r="S309" i="17"/>
  <c r="U309" i="17"/>
  <c r="V309" i="17"/>
  <c r="S310" i="17"/>
  <c r="U310" i="17"/>
  <c r="V310" i="17"/>
  <c r="S311" i="17"/>
  <c r="U311" i="17"/>
  <c r="V311" i="17"/>
  <c r="S312" i="17"/>
  <c r="U312" i="17"/>
  <c r="V312" i="17"/>
  <c r="S313" i="17"/>
  <c r="U313" i="17"/>
  <c r="V313" i="17"/>
  <c r="S314" i="17"/>
  <c r="U314" i="17"/>
  <c r="V314" i="17"/>
  <c r="S315" i="17"/>
  <c r="U315" i="17"/>
  <c r="V315" i="17"/>
  <c r="S316" i="17"/>
  <c r="U316" i="17"/>
  <c r="V316" i="17"/>
  <c r="S317" i="17"/>
  <c r="U317" i="17"/>
  <c r="V317" i="17"/>
  <c r="S318" i="17"/>
  <c r="U318" i="17"/>
  <c r="V318" i="17"/>
  <c r="S319" i="17"/>
  <c r="U319" i="17"/>
  <c r="V319" i="17"/>
  <c r="S320" i="17"/>
  <c r="U320" i="17"/>
  <c r="V320" i="17"/>
  <c r="S321" i="17"/>
  <c r="U321" i="17"/>
  <c r="V321" i="17"/>
  <c r="S322" i="17"/>
  <c r="U322" i="17"/>
  <c r="V322" i="17"/>
  <c r="S323" i="17"/>
  <c r="U323" i="17"/>
  <c r="V323" i="17"/>
  <c r="S325" i="17"/>
  <c r="U325" i="17"/>
  <c r="V325" i="17"/>
  <c r="S326" i="17"/>
  <c r="U326" i="17"/>
  <c r="V326" i="17"/>
  <c r="S327" i="17"/>
  <c r="U327" i="17"/>
  <c r="V327" i="17"/>
  <c r="S328" i="17"/>
  <c r="U328" i="17"/>
  <c r="V328" i="17"/>
  <c r="S329" i="17"/>
  <c r="U329" i="17"/>
  <c r="V329" i="17"/>
  <c r="S330" i="17"/>
  <c r="U330" i="17"/>
  <c r="V330" i="17"/>
  <c r="S331" i="17"/>
  <c r="U331" i="17"/>
  <c r="V331" i="17"/>
  <c r="S332" i="17"/>
  <c r="U332" i="17"/>
  <c r="V332" i="17"/>
  <c r="S333" i="17"/>
  <c r="U333" i="17"/>
  <c r="V333" i="17"/>
  <c r="S334" i="17"/>
  <c r="U334" i="17"/>
  <c r="V334" i="17"/>
  <c r="S335" i="17"/>
  <c r="U335" i="17"/>
  <c r="V335" i="17"/>
  <c r="S336" i="17"/>
  <c r="U336" i="17"/>
  <c r="V336" i="17"/>
  <c r="S337" i="17"/>
  <c r="U337" i="17"/>
  <c r="V337" i="17"/>
  <c r="S338" i="17"/>
  <c r="U338" i="17"/>
  <c r="V338" i="17"/>
  <c r="S339" i="17"/>
  <c r="U339" i="17"/>
  <c r="V339" i="17"/>
  <c r="S340" i="17"/>
  <c r="U340" i="17"/>
  <c r="V340" i="17"/>
  <c r="S341" i="17"/>
  <c r="U341" i="17"/>
  <c r="V341" i="17"/>
  <c r="S342" i="17"/>
  <c r="V342" i="17"/>
  <c r="S343" i="17"/>
  <c r="U343" i="17"/>
  <c r="V343" i="17"/>
  <c r="S344" i="17"/>
  <c r="U344" i="17"/>
  <c r="V344" i="17"/>
  <c r="S345" i="17"/>
  <c r="U345" i="17"/>
  <c r="V345" i="17"/>
  <c r="S346" i="17"/>
  <c r="U346" i="17"/>
  <c r="V346" i="17"/>
  <c r="S347" i="17"/>
  <c r="U347" i="17"/>
  <c r="V347" i="17"/>
  <c r="S348" i="17"/>
  <c r="U348" i="17"/>
  <c r="V348" i="17"/>
  <c r="S349" i="17"/>
  <c r="U349" i="17"/>
  <c r="V349" i="17"/>
  <c r="S350" i="17"/>
  <c r="U350" i="17"/>
  <c r="V350" i="17"/>
  <c r="S351" i="17"/>
  <c r="U351" i="17"/>
  <c r="V351" i="17"/>
  <c r="S352" i="17"/>
  <c r="U352" i="17"/>
  <c r="V352" i="17"/>
  <c r="S353" i="17"/>
  <c r="U353" i="17"/>
  <c r="V353" i="17"/>
  <c r="S354" i="17"/>
  <c r="U354" i="17"/>
  <c r="V354" i="17"/>
  <c r="S355" i="17"/>
  <c r="U355" i="17"/>
  <c r="V355" i="17"/>
  <c r="S356" i="17"/>
  <c r="U356" i="17"/>
  <c r="V356" i="17"/>
  <c r="S357" i="17"/>
  <c r="U357" i="17"/>
  <c r="V357" i="17"/>
  <c r="S358" i="17"/>
  <c r="U358" i="17"/>
  <c r="V358" i="17"/>
  <c r="S359" i="17"/>
  <c r="U359" i="17"/>
  <c r="V359" i="17"/>
  <c r="S360" i="17"/>
  <c r="U360" i="17"/>
  <c r="V360" i="17"/>
  <c r="S361" i="17"/>
  <c r="U361" i="17"/>
  <c r="V361" i="17"/>
  <c r="S362" i="17"/>
  <c r="U362" i="17"/>
  <c r="V362" i="17"/>
  <c r="S363" i="17"/>
  <c r="U363" i="17"/>
  <c r="V363" i="17"/>
  <c r="S365" i="17"/>
  <c r="U365" i="17"/>
  <c r="V365" i="17"/>
  <c r="S366" i="17"/>
  <c r="U366" i="17"/>
  <c r="V366" i="17"/>
  <c r="S367" i="17"/>
  <c r="U367" i="17"/>
  <c r="V367" i="17"/>
  <c r="S368" i="17"/>
  <c r="U368" i="17"/>
  <c r="V368" i="17"/>
  <c r="S369" i="17"/>
  <c r="U369" i="17"/>
  <c r="V369" i="17"/>
  <c r="S370" i="17"/>
  <c r="U370" i="17"/>
  <c r="V370" i="17"/>
  <c r="S371" i="17"/>
  <c r="U371" i="17"/>
  <c r="V371" i="17"/>
  <c r="S372" i="17"/>
  <c r="U372" i="17"/>
  <c r="V372" i="17"/>
  <c r="S373" i="17"/>
  <c r="U373" i="17"/>
  <c r="V373" i="17"/>
  <c r="S374" i="17"/>
  <c r="U374" i="17"/>
  <c r="V374" i="17"/>
  <c r="S375" i="17"/>
  <c r="U375" i="17"/>
  <c r="V375" i="17"/>
  <c r="S376" i="17"/>
  <c r="U376" i="17"/>
  <c r="V376" i="17"/>
  <c r="S377" i="17"/>
  <c r="U377" i="17"/>
  <c r="V377" i="17"/>
  <c r="S378" i="17"/>
  <c r="U378" i="17"/>
  <c r="V378" i="17"/>
  <c r="S379" i="17"/>
  <c r="U379" i="17"/>
  <c r="V379" i="17"/>
  <c r="S380" i="17"/>
  <c r="U380" i="17"/>
  <c r="V380" i="17"/>
  <c r="S381" i="17"/>
  <c r="U381" i="17"/>
  <c r="V381" i="17"/>
  <c r="S382" i="17"/>
  <c r="U382" i="17"/>
  <c r="V382" i="17"/>
  <c r="S383" i="17"/>
  <c r="U383" i="17"/>
  <c r="V383" i="17"/>
  <c r="S384" i="17"/>
  <c r="U384" i="17"/>
  <c r="V384" i="17"/>
  <c r="S385" i="17"/>
  <c r="U385" i="17"/>
  <c r="V385" i="17"/>
  <c r="S386" i="17"/>
  <c r="U386" i="17"/>
  <c r="V386" i="17"/>
  <c r="S387" i="17"/>
  <c r="U387" i="17"/>
  <c r="V387" i="17"/>
  <c r="S388" i="17"/>
  <c r="U388" i="17"/>
  <c r="V388" i="17"/>
  <c r="S389" i="17"/>
  <c r="U389" i="17"/>
  <c r="V389" i="17"/>
  <c r="S390" i="17"/>
  <c r="U390" i="17"/>
  <c r="V390" i="17"/>
  <c r="S391" i="17"/>
  <c r="U391" i="17"/>
  <c r="V391" i="17"/>
  <c r="S392" i="17"/>
  <c r="U392" i="17"/>
  <c r="V392" i="17"/>
  <c r="S393" i="17"/>
  <c r="U393" i="17"/>
  <c r="V393" i="17"/>
  <c r="S394" i="17"/>
  <c r="U394" i="17"/>
  <c r="V394" i="17"/>
  <c r="S395" i="17"/>
  <c r="U395" i="17"/>
  <c r="V395" i="17"/>
  <c r="S396" i="17"/>
  <c r="U396" i="17"/>
  <c r="V396" i="17"/>
  <c r="S397" i="17"/>
  <c r="U397" i="17"/>
  <c r="V397" i="17"/>
  <c r="S398" i="17"/>
  <c r="U398" i="17"/>
  <c r="V398" i="17"/>
  <c r="S399" i="17"/>
  <c r="U399" i="17"/>
  <c r="V399" i="17"/>
  <c r="S400" i="17"/>
  <c r="U400" i="17"/>
  <c r="V400" i="17"/>
  <c r="S401" i="17"/>
  <c r="U401" i="17"/>
  <c r="V401" i="17"/>
  <c r="S402" i="17"/>
  <c r="U402" i="17"/>
  <c r="V402" i="17"/>
  <c r="S403" i="17"/>
  <c r="U403" i="17"/>
  <c r="V403" i="17"/>
  <c r="S405" i="17"/>
  <c r="U405" i="17"/>
  <c r="V405" i="17"/>
  <c r="S406" i="17"/>
  <c r="U406" i="17"/>
  <c r="V406" i="17"/>
  <c r="S407" i="17"/>
  <c r="U407" i="17"/>
  <c r="V407" i="17"/>
  <c r="S408" i="17"/>
  <c r="U408" i="17"/>
  <c r="V408" i="17"/>
  <c r="S409" i="17"/>
  <c r="U409" i="17"/>
  <c r="V409" i="17"/>
  <c r="S410" i="17"/>
  <c r="U410" i="17"/>
  <c r="V410" i="17"/>
  <c r="S411" i="17"/>
  <c r="U411" i="17"/>
  <c r="V411" i="17"/>
  <c r="S412" i="17"/>
  <c r="U412" i="17"/>
  <c r="V412" i="17"/>
  <c r="S413" i="17"/>
  <c r="U413" i="17"/>
  <c r="V413" i="17"/>
  <c r="S414" i="17"/>
  <c r="U414" i="17"/>
  <c r="V414" i="17"/>
  <c r="S415" i="17"/>
  <c r="U415" i="17"/>
  <c r="V415" i="17"/>
  <c r="S416" i="17"/>
  <c r="U416" i="17"/>
  <c r="V416" i="17"/>
  <c r="S417" i="17"/>
  <c r="U417" i="17"/>
  <c r="V417" i="17"/>
  <c r="S418" i="17"/>
  <c r="U418" i="17"/>
  <c r="V418" i="17"/>
  <c r="S419" i="17"/>
  <c r="U419" i="17"/>
  <c r="V419" i="17"/>
  <c r="S420" i="17"/>
  <c r="U420" i="17"/>
  <c r="V420" i="17"/>
  <c r="S421" i="17"/>
  <c r="U421" i="17"/>
  <c r="V421" i="17"/>
  <c r="S422" i="17"/>
  <c r="U422" i="17"/>
  <c r="V422" i="17"/>
  <c r="S423" i="17"/>
  <c r="U423" i="17"/>
  <c r="V423" i="17"/>
  <c r="S424" i="17"/>
  <c r="U424" i="17"/>
  <c r="V424" i="17"/>
  <c r="S425" i="17"/>
  <c r="U425" i="17"/>
  <c r="V425" i="17"/>
  <c r="S426" i="17"/>
  <c r="U426" i="17"/>
  <c r="V426" i="17"/>
  <c r="S427" i="17"/>
  <c r="U427" i="17"/>
  <c r="V427" i="17"/>
  <c r="S428" i="17"/>
  <c r="U428" i="17"/>
  <c r="V428" i="17"/>
  <c r="S429" i="17"/>
  <c r="U429" i="17"/>
  <c r="V429" i="17"/>
  <c r="S430" i="17"/>
  <c r="U430" i="17"/>
  <c r="V430" i="17"/>
  <c r="S431" i="17"/>
  <c r="U431" i="17"/>
  <c r="V431" i="17"/>
  <c r="S432" i="17"/>
  <c r="U432" i="17"/>
  <c r="V432" i="17"/>
  <c r="S433" i="17"/>
  <c r="U433" i="17"/>
  <c r="V433" i="17"/>
  <c r="S434" i="17"/>
  <c r="U434" i="17"/>
  <c r="V434" i="17"/>
  <c r="S435" i="17"/>
  <c r="U435" i="17"/>
  <c r="V435" i="17"/>
  <c r="S436" i="17"/>
  <c r="U436" i="17"/>
  <c r="V436" i="17"/>
  <c r="S437" i="17"/>
  <c r="U437" i="17"/>
  <c r="V437" i="17"/>
  <c r="S438" i="17"/>
  <c r="U438" i="17"/>
  <c r="V438" i="17"/>
  <c r="S439" i="17"/>
  <c r="U439" i="17"/>
  <c r="V439" i="17"/>
  <c r="S440" i="17"/>
  <c r="U440" i="17"/>
  <c r="V440" i="17"/>
  <c r="S441" i="17"/>
  <c r="U441" i="17"/>
  <c r="V441" i="17"/>
  <c r="S442" i="17"/>
  <c r="U442" i="17"/>
  <c r="V442" i="17"/>
  <c r="S443" i="17"/>
  <c r="U443" i="17"/>
  <c r="V443" i="17"/>
  <c r="S445" i="17"/>
  <c r="U445" i="17"/>
  <c r="V445" i="17"/>
  <c r="S446" i="17"/>
  <c r="U446" i="17"/>
  <c r="V446" i="17"/>
  <c r="S447" i="17"/>
  <c r="U447" i="17"/>
  <c r="V447" i="17"/>
  <c r="S448" i="17"/>
  <c r="U448" i="17"/>
  <c r="V448" i="17"/>
  <c r="S449" i="17"/>
  <c r="U449" i="17"/>
  <c r="V449" i="17"/>
  <c r="S450" i="17"/>
  <c r="U450" i="17"/>
  <c r="V450" i="17"/>
  <c r="S451" i="17"/>
  <c r="U451" i="17"/>
  <c r="V451" i="17"/>
  <c r="S452" i="17"/>
  <c r="U452" i="17"/>
  <c r="V452" i="17"/>
  <c r="S453" i="17"/>
  <c r="U453" i="17"/>
  <c r="V453" i="17"/>
  <c r="S454" i="17"/>
  <c r="U454" i="17"/>
  <c r="V454" i="17"/>
  <c r="S455" i="17"/>
  <c r="U455" i="17"/>
  <c r="V455" i="17"/>
  <c r="S456" i="17"/>
  <c r="U456" i="17"/>
  <c r="V456" i="17"/>
  <c r="S457" i="17"/>
  <c r="U457" i="17"/>
  <c r="V457" i="17"/>
  <c r="S458" i="17"/>
  <c r="U458" i="17"/>
  <c r="V458" i="17"/>
  <c r="S459" i="17"/>
  <c r="U459" i="17"/>
  <c r="V459" i="17"/>
  <c r="S460" i="17"/>
  <c r="U460" i="17"/>
  <c r="V460" i="17"/>
  <c r="S461" i="17"/>
  <c r="U461" i="17"/>
  <c r="V461" i="17"/>
  <c r="S462" i="17"/>
  <c r="U462" i="17"/>
  <c r="V462" i="17"/>
  <c r="S463" i="17"/>
  <c r="U463" i="17"/>
  <c r="V463" i="17"/>
  <c r="S464" i="17"/>
  <c r="U464" i="17"/>
  <c r="V464" i="17"/>
  <c r="S465" i="17"/>
  <c r="U465" i="17"/>
  <c r="V465" i="17"/>
  <c r="S466" i="17"/>
  <c r="U466" i="17"/>
  <c r="V466" i="17"/>
  <c r="S467" i="17"/>
  <c r="U467" i="17"/>
  <c r="V467" i="17"/>
  <c r="S468" i="17"/>
  <c r="U468" i="17"/>
  <c r="V468" i="17"/>
  <c r="S469" i="17"/>
  <c r="U469" i="17"/>
  <c r="V469" i="17"/>
  <c r="S470" i="17"/>
  <c r="U470" i="17"/>
  <c r="V470" i="17"/>
  <c r="S471" i="17"/>
  <c r="U471" i="17"/>
  <c r="V471" i="17"/>
  <c r="S472" i="17"/>
  <c r="U472" i="17"/>
  <c r="V472" i="17"/>
  <c r="S473" i="17"/>
  <c r="U473" i="17"/>
  <c r="V473" i="17"/>
  <c r="S474" i="17"/>
  <c r="U474" i="17"/>
  <c r="V474" i="17"/>
  <c r="S475" i="17"/>
  <c r="U475" i="17"/>
  <c r="V475" i="17"/>
  <c r="S476" i="17"/>
  <c r="U476" i="17"/>
  <c r="V476" i="17"/>
  <c r="S477" i="17"/>
  <c r="U477" i="17"/>
  <c r="V477" i="17"/>
  <c r="S478" i="17"/>
  <c r="U478" i="17"/>
  <c r="V478" i="17"/>
  <c r="S479" i="17"/>
  <c r="U479" i="17"/>
  <c r="V479" i="17"/>
  <c r="S480" i="17"/>
  <c r="U480" i="17"/>
  <c r="V480" i="17"/>
  <c r="S481" i="17"/>
  <c r="U481" i="17"/>
  <c r="V481" i="17"/>
  <c r="S482" i="17"/>
  <c r="U482" i="17"/>
  <c r="V482" i="17"/>
  <c r="S483" i="17"/>
  <c r="U483" i="17"/>
  <c r="V483" i="17"/>
  <c r="S485" i="17"/>
  <c r="U485" i="17"/>
  <c r="V485" i="17"/>
  <c r="S486" i="17"/>
  <c r="U486" i="17"/>
  <c r="V486" i="17"/>
  <c r="S487" i="17"/>
  <c r="U487" i="17"/>
  <c r="V487" i="17"/>
  <c r="S488" i="17"/>
  <c r="U488" i="17"/>
  <c r="V488" i="17"/>
  <c r="S489" i="17"/>
  <c r="U489" i="17"/>
  <c r="V489" i="17"/>
  <c r="S490" i="17"/>
  <c r="U490" i="17"/>
  <c r="V490" i="17"/>
  <c r="S491" i="17"/>
  <c r="U491" i="17"/>
  <c r="V491" i="17"/>
  <c r="S492" i="17"/>
  <c r="U492" i="17"/>
  <c r="V492" i="17"/>
  <c r="S493" i="17"/>
  <c r="U493" i="17"/>
  <c r="V493" i="17"/>
  <c r="S494" i="17"/>
  <c r="U494" i="17"/>
  <c r="V494" i="17"/>
  <c r="S495" i="17"/>
  <c r="U495" i="17"/>
  <c r="V495" i="17"/>
  <c r="S496" i="17"/>
  <c r="U496" i="17"/>
  <c r="V496" i="17"/>
  <c r="S497" i="17"/>
  <c r="U497" i="17"/>
  <c r="V497" i="17"/>
  <c r="S498" i="17"/>
  <c r="U498" i="17"/>
  <c r="V498" i="17"/>
  <c r="S499" i="17"/>
  <c r="U499" i="17"/>
  <c r="V499" i="17"/>
  <c r="S500" i="17"/>
  <c r="U500" i="17"/>
  <c r="V500" i="17"/>
  <c r="S501" i="17"/>
  <c r="U501" i="17"/>
  <c r="V501" i="17"/>
  <c r="S502" i="17"/>
  <c r="U502" i="17"/>
  <c r="V502" i="17"/>
  <c r="S503" i="17"/>
  <c r="U503" i="17"/>
  <c r="V503" i="17"/>
  <c r="S504" i="17"/>
  <c r="U504" i="17"/>
  <c r="V504" i="17"/>
  <c r="S505" i="17"/>
  <c r="U505" i="17"/>
  <c r="V505" i="17"/>
  <c r="S506" i="17"/>
  <c r="U506" i="17"/>
  <c r="V506" i="17"/>
  <c r="S507" i="17"/>
  <c r="U507" i="17"/>
  <c r="V507" i="17"/>
  <c r="S508" i="17"/>
  <c r="U508" i="17"/>
  <c r="V508" i="17"/>
  <c r="S509" i="17"/>
  <c r="U509" i="17"/>
  <c r="V509" i="17"/>
  <c r="S510" i="17"/>
  <c r="U510" i="17"/>
  <c r="V510" i="17"/>
  <c r="S511" i="17"/>
  <c r="U511" i="17"/>
  <c r="V511" i="17"/>
  <c r="S512" i="17"/>
  <c r="U512" i="17"/>
  <c r="V512" i="17"/>
  <c r="S513" i="17"/>
  <c r="U513" i="17"/>
  <c r="V513" i="17"/>
  <c r="S514" i="17"/>
  <c r="U514" i="17"/>
  <c r="V514" i="17"/>
  <c r="S515" i="17"/>
  <c r="U515" i="17"/>
  <c r="V515" i="17"/>
  <c r="S516" i="17"/>
  <c r="U516" i="17"/>
  <c r="V516" i="17"/>
  <c r="S517" i="17"/>
  <c r="U517" i="17"/>
  <c r="V517" i="17"/>
  <c r="S518" i="17"/>
  <c r="U518" i="17"/>
  <c r="V518" i="17"/>
  <c r="S519" i="17"/>
  <c r="U519" i="17"/>
  <c r="V519" i="17"/>
  <c r="S520" i="17"/>
  <c r="U520" i="17"/>
  <c r="V520" i="17"/>
  <c r="S521" i="17"/>
  <c r="U521" i="17"/>
  <c r="V521" i="17"/>
  <c r="S522" i="17"/>
  <c r="U522" i="17"/>
  <c r="V522" i="17"/>
  <c r="S523" i="17"/>
  <c r="U523" i="17"/>
  <c r="V523" i="17"/>
  <c r="S525" i="17"/>
  <c r="U525" i="17"/>
  <c r="V525" i="17"/>
  <c r="S526" i="17"/>
  <c r="U526" i="17"/>
  <c r="V526" i="17"/>
  <c r="S527" i="17"/>
  <c r="U527" i="17"/>
  <c r="V527" i="17"/>
  <c r="S528" i="17"/>
  <c r="U528" i="17"/>
  <c r="V528" i="17"/>
  <c r="S529" i="17"/>
  <c r="U529" i="17"/>
  <c r="V529" i="17"/>
  <c r="S530" i="17"/>
  <c r="U530" i="17"/>
  <c r="V530" i="17"/>
  <c r="S531" i="17"/>
  <c r="U531" i="17"/>
  <c r="V531" i="17"/>
  <c r="S532" i="17"/>
  <c r="U532" i="17"/>
  <c r="V532" i="17"/>
  <c r="S533" i="17"/>
  <c r="U533" i="17"/>
  <c r="V533" i="17"/>
  <c r="S534" i="17"/>
  <c r="U534" i="17"/>
  <c r="V534" i="17"/>
  <c r="S535" i="17"/>
  <c r="U535" i="17"/>
  <c r="V535" i="17"/>
  <c r="S536" i="17"/>
  <c r="U536" i="17"/>
  <c r="V536" i="17"/>
  <c r="S537" i="17"/>
  <c r="U537" i="17"/>
  <c r="V537" i="17"/>
  <c r="S538" i="17"/>
  <c r="U538" i="17"/>
  <c r="V538" i="17"/>
  <c r="S539" i="17"/>
  <c r="U539" i="17"/>
  <c r="V539" i="17"/>
  <c r="S540" i="17"/>
  <c r="U540" i="17"/>
  <c r="V540" i="17"/>
  <c r="S541" i="17"/>
  <c r="U541" i="17"/>
  <c r="V541" i="17"/>
  <c r="S542" i="17"/>
  <c r="U542" i="17"/>
  <c r="V542" i="17"/>
  <c r="S543" i="17"/>
  <c r="U543" i="17"/>
  <c r="V543" i="17"/>
  <c r="S544" i="17"/>
  <c r="U544" i="17"/>
  <c r="V544" i="17"/>
  <c r="S545" i="17"/>
  <c r="U545" i="17"/>
  <c r="V545" i="17"/>
  <c r="S546" i="17"/>
  <c r="U546" i="17"/>
  <c r="V546" i="17"/>
  <c r="S547" i="17"/>
  <c r="U547" i="17"/>
  <c r="V547" i="17"/>
  <c r="S548" i="17"/>
  <c r="U548" i="17"/>
  <c r="V548" i="17"/>
  <c r="S549" i="17"/>
  <c r="U549" i="17"/>
  <c r="V549" i="17"/>
  <c r="S550" i="17"/>
  <c r="U550" i="17"/>
  <c r="V550" i="17"/>
  <c r="S551" i="17"/>
  <c r="U551" i="17"/>
  <c r="V551" i="17"/>
  <c r="S552" i="17"/>
  <c r="U552" i="17"/>
  <c r="V552" i="17"/>
  <c r="S553" i="17"/>
  <c r="U553" i="17"/>
  <c r="V553" i="17"/>
  <c r="S554" i="17"/>
  <c r="U554" i="17"/>
  <c r="V554" i="17"/>
  <c r="S555" i="17"/>
  <c r="U555" i="17"/>
  <c r="V555" i="17"/>
  <c r="S556" i="17"/>
  <c r="U556" i="17"/>
  <c r="V556" i="17"/>
  <c r="S557" i="17"/>
  <c r="U557" i="17"/>
  <c r="V557" i="17"/>
  <c r="S558" i="17"/>
  <c r="U558" i="17"/>
  <c r="V558" i="17"/>
  <c r="S559" i="17"/>
  <c r="U559" i="17"/>
  <c r="V559" i="17"/>
  <c r="S560" i="17"/>
  <c r="U560" i="17"/>
  <c r="V560" i="17"/>
  <c r="S561" i="17"/>
  <c r="U561" i="17"/>
  <c r="V561" i="17"/>
  <c r="S562" i="17"/>
  <c r="U562" i="17"/>
  <c r="V562" i="17"/>
  <c r="S563" i="17"/>
  <c r="U563" i="17"/>
  <c r="V563" i="17"/>
  <c r="S5" i="17"/>
  <c r="O6" i="17"/>
  <c r="P6" i="17"/>
  <c r="O10" i="17"/>
  <c r="P10" i="17"/>
  <c r="O11" i="17"/>
  <c r="P11" i="17"/>
  <c r="O12" i="17"/>
  <c r="P12" i="17"/>
  <c r="O13" i="17"/>
  <c r="P13" i="17"/>
  <c r="O14" i="17"/>
  <c r="P14" i="17"/>
  <c r="O15" i="17"/>
  <c r="P15" i="17"/>
  <c r="O18" i="17"/>
  <c r="P18" i="17"/>
  <c r="O21" i="17"/>
  <c r="P21" i="17"/>
  <c r="O24" i="17"/>
  <c r="P24" i="17"/>
  <c r="O28" i="17"/>
  <c r="P28" i="17"/>
  <c r="O29" i="17"/>
  <c r="P29" i="17"/>
  <c r="O30" i="17"/>
  <c r="P30" i="17"/>
  <c r="O31" i="17"/>
  <c r="P31" i="17"/>
  <c r="O33" i="17"/>
  <c r="P33" i="17"/>
  <c r="O34" i="17"/>
  <c r="P34" i="17"/>
  <c r="O35" i="17"/>
  <c r="P35" i="17"/>
  <c r="O36" i="17"/>
  <c r="P36" i="17"/>
  <c r="O37" i="17"/>
  <c r="P37" i="17"/>
  <c r="O38" i="17"/>
  <c r="P38" i="17"/>
  <c r="O39" i="17"/>
  <c r="P39" i="17"/>
  <c r="O40" i="17"/>
  <c r="P40" i="17"/>
  <c r="O41" i="17"/>
  <c r="P41" i="17"/>
  <c r="O42" i="17"/>
  <c r="P42" i="17"/>
  <c r="O43" i="17"/>
  <c r="P43" i="17"/>
  <c r="O46" i="17"/>
  <c r="P46" i="17"/>
  <c r="O47" i="17"/>
  <c r="P47" i="17"/>
  <c r="O48" i="17"/>
  <c r="P48" i="17"/>
  <c r="O49" i="17"/>
  <c r="P49" i="17"/>
  <c r="O50" i="17"/>
  <c r="P50" i="17"/>
  <c r="O51" i="17"/>
  <c r="P51" i="17"/>
  <c r="O52" i="17"/>
  <c r="P52" i="17"/>
  <c r="O53" i="17"/>
  <c r="P53" i="17"/>
  <c r="O54" i="17"/>
  <c r="P54" i="17"/>
  <c r="O55" i="17"/>
  <c r="P55" i="17"/>
  <c r="O56" i="17"/>
  <c r="P56" i="17"/>
  <c r="O57" i="17"/>
  <c r="P57" i="17"/>
  <c r="O58" i="17"/>
  <c r="P58" i="17"/>
  <c r="O59" i="17"/>
  <c r="P59" i="17"/>
  <c r="O60" i="17"/>
  <c r="P60" i="17"/>
  <c r="O61" i="17"/>
  <c r="P61" i="17"/>
  <c r="O62" i="17"/>
  <c r="P62" i="17"/>
  <c r="O63" i="17"/>
  <c r="P63" i="17"/>
  <c r="O64" i="17"/>
  <c r="P64" i="17"/>
  <c r="O65" i="17"/>
  <c r="P65" i="17"/>
  <c r="O66" i="17"/>
  <c r="P66" i="17"/>
  <c r="O67" i="17"/>
  <c r="P67" i="17"/>
  <c r="O68" i="17"/>
  <c r="P68" i="17"/>
  <c r="O69" i="17"/>
  <c r="P69" i="17"/>
  <c r="O70" i="17"/>
  <c r="P70" i="17"/>
  <c r="O71" i="17"/>
  <c r="P71" i="17"/>
  <c r="O72" i="17"/>
  <c r="P72" i="17"/>
  <c r="O73" i="17"/>
  <c r="P73" i="17"/>
  <c r="O74" i="17"/>
  <c r="P74" i="17"/>
  <c r="O75" i="17"/>
  <c r="P75" i="17"/>
  <c r="O76" i="17"/>
  <c r="P76" i="17"/>
  <c r="O77" i="17"/>
  <c r="P77" i="17"/>
  <c r="O78" i="17"/>
  <c r="P78" i="17"/>
  <c r="O79" i="17"/>
  <c r="P79" i="17"/>
  <c r="O80" i="17"/>
  <c r="P80" i="17"/>
  <c r="O81" i="17"/>
  <c r="P81" i="17"/>
  <c r="O82" i="17"/>
  <c r="P82" i="17"/>
  <c r="O83" i="17"/>
  <c r="P83" i="17"/>
  <c r="O85" i="17"/>
  <c r="P85" i="17"/>
  <c r="O86" i="17"/>
  <c r="P86" i="17"/>
  <c r="O87" i="17"/>
  <c r="P87" i="17"/>
  <c r="O88" i="17"/>
  <c r="P88" i="17"/>
  <c r="O89" i="17"/>
  <c r="P89" i="17"/>
  <c r="O90" i="17"/>
  <c r="P90" i="17"/>
  <c r="O91" i="17"/>
  <c r="P91" i="17"/>
  <c r="O92" i="17"/>
  <c r="P92" i="17"/>
  <c r="O93" i="17"/>
  <c r="P93" i="17"/>
  <c r="O94" i="17"/>
  <c r="P94" i="17"/>
  <c r="O95" i="17"/>
  <c r="P95" i="17"/>
  <c r="O96" i="17"/>
  <c r="P96" i="17"/>
  <c r="O97" i="17"/>
  <c r="P97" i="17"/>
  <c r="O98" i="17"/>
  <c r="P98" i="17"/>
  <c r="O99" i="17"/>
  <c r="P99" i="17"/>
  <c r="O100" i="17"/>
  <c r="P100" i="17"/>
  <c r="O101" i="17"/>
  <c r="P101" i="17"/>
  <c r="O102" i="17"/>
  <c r="P102" i="17"/>
  <c r="O103" i="17"/>
  <c r="P103" i="17"/>
  <c r="O104" i="17"/>
  <c r="P104" i="17"/>
  <c r="O105" i="17"/>
  <c r="P105" i="17"/>
  <c r="O106" i="17"/>
  <c r="P106" i="17"/>
  <c r="O107" i="17"/>
  <c r="P107" i="17"/>
  <c r="O108" i="17"/>
  <c r="P108" i="17"/>
  <c r="O109" i="17"/>
  <c r="P109" i="17"/>
  <c r="O110" i="17"/>
  <c r="P110" i="17"/>
  <c r="O111" i="17"/>
  <c r="P111" i="17"/>
  <c r="O112" i="17"/>
  <c r="P112" i="17"/>
  <c r="O113" i="17"/>
  <c r="P113" i="17"/>
  <c r="O114" i="17"/>
  <c r="P114" i="17"/>
  <c r="O115" i="17"/>
  <c r="P115" i="17"/>
  <c r="O116" i="17"/>
  <c r="P116" i="17"/>
  <c r="O117" i="17"/>
  <c r="P117" i="17"/>
  <c r="O118" i="17"/>
  <c r="P118" i="17"/>
  <c r="O119" i="17"/>
  <c r="P119" i="17"/>
  <c r="O120" i="17"/>
  <c r="P120" i="17"/>
  <c r="O121" i="17"/>
  <c r="P121" i="17"/>
  <c r="O122" i="17"/>
  <c r="P122" i="17"/>
  <c r="O123" i="17"/>
  <c r="P123" i="17"/>
  <c r="O125" i="17"/>
  <c r="P125" i="17"/>
  <c r="O126" i="17"/>
  <c r="P126" i="17"/>
  <c r="O127" i="17"/>
  <c r="P127" i="17"/>
  <c r="O128" i="17"/>
  <c r="P128" i="17"/>
  <c r="O129" i="17"/>
  <c r="P129" i="17"/>
  <c r="O130" i="17"/>
  <c r="P130" i="17"/>
  <c r="O131" i="17"/>
  <c r="P131" i="17"/>
  <c r="O132" i="17"/>
  <c r="P132" i="17"/>
  <c r="O133" i="17"/>
  <c r="P133" i="17"/>
  <c r="O134" i="17"/>
  <c r="P134" i="17"/>
  <c r="O135" i="17"/>
  <c r="P135" i="17"/>
  <c r="O136" i="17"/>
  <c r="P136" i="17"/>
  <c r="O137" i="17"/>
  <c r="P137" i="17"/>
  <c r="O138" i="17"/>
  <c r="P138" i="17"/>
  <c r="O139" i="17"/>
  <c r="P139" i="17"/>
  <c r="O140" i="17"/>
  <c r="P140" i="17"/>
  <c r="O141" i="17"/>
  <c r="P141" i="17"/>
  <c r="O142" i="17"/>
  <c r="P142" i="17"/>
  <c r="O143" i="17"/>
  <c r="P143" i="17"/>
  <c r="O144" i="17"/>
  <c r="P144" i="17"/>
  <c r="O145" i="17"/>
  <c r="P145" i="17"/>
  <c r="O146" i="17"/>
  <c r="P146" i="17"/>
  <c r="O147" i="17"/>
  <c r="P147" i="17"/>
  <c r="O148" i="17"/>
  <c r="P148" i="17"/>
  <c r="O149" i="17"/>
  <c r="P149" i="17"/>
  <c r="O150" i="17"/>
  <c r="P150" i="17"/>
  <c r="O151" i="17"/>
  <c r="P151" i="17"/>
  <c r="O152" i="17"/>
  <c r="P152" i="17"/>
  <c r="O153" i="17"/>
  <c r="P153" i="17"/>
  <c r="O154" i="17"/>
  <c r="P154" i="17"/>
  <c r="O155" i="17"/>
  <c r="P155" i="17"/>
  <c r="O156" i="17"/>
  <c r="P156" i="17"/>
  <c r="O157" i="17"/>
  <c r="P157" i="17"/>
  <c r="O158" i="17"/>
  <c r="P158" i="17"/>
  <c r="O159" i="17"/>
  <c r="P159" i="17"/>
  <c r="O160" i="17"/>
  <c r="P160" i="17"/>
  <c r="O161" i="17"/>
  <c r="P161" i="17"/>
  <c r="O162" i="17"/>
  <c r="P162" i="17"/>
  <c r="O163" i="17"/>
  <c r="P163" i="17"/>
  <c r="O165" i="17"/>
  <c r="P165" i="17"/>
  <c r="O166" i="17"/>
  <c r="P166" i="17"/>
  <c r="O167" i="17"/>
  <c r="P167" i="17"/>
  <c r="O168" i="17"/>
  <c r="P168" i="17"/>
  <c r="O169" i="17"/>
  <c r="P169" i="17"/>
  <c r="O170" i="17"/>
  <c r="P170" i="17"/>
  <c r="O171" i="17"/>
  <c r="P171" i="17"/>
  <c r="O172" i="17"/>
  <c r="P172" i="17"/>
  <c r="O173" i="17"/>
  <c r="P173" i="17"/>
  <c r="O174" i="17"/>
  <c r="P174" i="17"/>
  <c r="O175" i="17"/>
  <c r="P175" i="17"/>
  <c r="O176" i="17"/>
  <c r="P176" i="17"/>
  <c r="O177" i="17"/>
  <c r="P177" i="17"/>
  <c r="O178" i="17"/>
  <c r="P178" i="17"/>
  <c r="O179" i="17"/>
  <c r="P179" i="17"/>
  <c r="O180" i="17"/>
  <c r="P180" i="17"/>
  <c r="O181" i="17"/>
  <c r="P181" i="17"/>
  <c r="O182" i="17"/>
  <c r="P182" i="17"/>
  <c r="O183" i="17"/>
  <c r="P183" i="17"/>
  <c r="O184" i="17"/>
  <c r="P184" i="17"/>
  <c r="O185" i="17"/>
  <c r="P185" i="17"/>
  <c r="O186" i="17"/>
  <c r="P186" i="17"/>
  <c r="O187" i="17"/>
  <c r="P187" i="17"/>
  <c r="O188" i="17"/>
  <c r="P188" i="17"/>
  <c r="O189" i="17"/>
  <c r="P189" i="17"/>
  <c r="O190" i="17"/>
  <c r="P190" i="17"/>
  <c r="O191" i="17"/>
  <c r="P191" i="17"/>
  <c r="O192" i="17"/>
  <c r="P192" i="17"/>
  <c r="O193" i="17"/>
  <c r="P193" i="17"/>
  <c r="O194" i="17"/>
  <c r="P194" i="17"/>
  <c r="O195" i="17"/>
  <c r="P195" i="17"/>
  <c r="O196" i="17"/>
  <c r="P196" i="17"/>
  <c r="O197" i="17"/>
  <c r="P197" i="17"/>
  <c r="O198" i="17"/>
  <c r="P198" i="17"/>
  <c r="O199" i="17"/>
  <c r="P199" i="17"/>
  <c r="O200" i="17"/>
  <c r="P200" i="17"/>
  <c r="O201" i="17"/>
  <c r="P201" i="17"/>
  <c r="O202" i="17"/>
  <c r="P202" i="17"/>
  <c r="O203" i="17"/>
  <c r="P203" i="17"/>
  <c r="O205" i="17"/>
  <c r="P205" i="17"/>
  <c r="O206" i="17"/>
  <c r="P206" i="17"/>
  <c r="O207" i="17"/>
  <c r="P207" i="17"/>
  <c r="O208" i="17"/>
  <c r="P208" i="17"/>
  <c r="O209" i="17"/>
  <c r="P209" i="17"/>
  <c r="O210" i="17"/>
  <c r="P210" i="17"/>
  <c r="O211" i="17"/>
  <c r="P211" i="17"/>
  <c r="O212" i="17"/>
  <c r="P212" i="17"/>
  <c r="O213" i="17"/>
  <c r="P213" i="17"/>
  <c r="O214" i="17"/>
  <c r="P214" i="17"/>
  <c r="O215" i="17"/>
  <c r="P215" i="17"/>
  <c r="O216" i="17"/>
  <c r="P216" i="17"/>
  <c r="O217" i="17"/>
  <c r="P217" i="17"/>
  <c r="O218" i="17"/>
  <c r="P218" i="17"/>
  <c r="O219" i="17"/>
  <c r="P219" i="17"/>
  <c r="O220" i="17"/>
  <c r="P220" i="17"/>
  <c r="O221" i="17"/>
  <c r="P221" i="17"/>
  <c r="O222" i="17"/>
  <c r="P222" i="17"/>
  <c r="O223" i="17"/>
  <c r="P223" i="17"/>
  <c r="O224" i="17"/>
  <c r="P224" i="17"/>
  <c r="O225" i="17"/>
  <c r="P225" i="17"/>
  <c r="O226" i="17"/>
  <c r="P226" i="17"/>
  <c r="O227" i="17"/>
  <c r="P227" i="17"/>
  <c r="O228" i="17"/>
  <c r="P228" i="17"/>
  <c r="O229" i="17"/>
  <c r="P229" i="17"/>
  <c r="O230" i="17"/>
  <c r="P230" i="17"/>
  <c r="O231" i="17"/>
  <c r="P231" i="17"/>
  <c r="O232" i="17"/>
  <c r="P232" i="17"/>
  <c r="O233" i="17"/>
  <c r="P233" i="17"/>
  <c r="O234" i="17"/>
  <c r="P234" i="17"/>
  <c r="O235" i="17"/>
  <c r="P235" i="17"/>
  <c r="O236" i="17"/>
  <c r="P236" i="17"/>
  <c r="O237" i="17"/>
  <c r="P237" i="17"/>
  <c r="O238" i="17"/>
  <c r="P238" i="17"/>
  <c r="O239" i="17"/>
  <c r="P239" i="17"/>
  <c r="O240" i="17"/>
  <c r="P240" i="17"/>
  <c r="O241" i="17"/>
  <c r="P241" i="17"/>
  <c r="O242" i="17"/>
  <c r="P242" i="17"/>
  <c r="O243" i="17"/>
  <c r="P243" i="17"/>
  <c r="O245" i="17"/>
  <c r="P245" i="17"/>
  <c r="O246" i="17"/>
  <c r="P246" i="17"/>
  <c r="O247" i="17"/>
  <c r="P247" i="17"/>
  <c r="O248" i="17"/>
  <c r="P248" i="17"/>
  <c r="O249" i="17"/>
  <c r="P249" i="17"/>
  <c r="O250" i="17"/>
  <c r="P250" i="17"/>
  <c r="O251" i="17"/>
  <c r="P251" i="17"/>
  <c r="O252" i="17"/>
  <c r="P252" i="17"/>
  <c r="O253" i="17"/>
  <c r="P253" i="17"/>
  <c r="O254" i="17"/>
  <c r="P254" i="17"/>
  <c r="O255" i="17"/>
  <c r="P255" i="17"/>
  <c r="O256" i="17"/>
  <c r="P256" i="17"/>
  <c r="O257" i="17"/>
  <c r="P257" i="17"/>
  <c r="O258" i="17"/>
  <c r="P258" i="17"/>
  <c r="O259" i="17"/>
  <c r="P259" i="17"/>
  <c r="O260" i="17"/>
  <c r="P260" i="17"/>
  <c r="O261" i="17"/>
  <c r="P261" i="17"/>
  <c r="O262" i="17"/>
  <c r="P262" i="17"/>
  <c r="O263" i="17"/>
  <c r="P263" i="17"/>
  <c r="O264" i="17"/>
  <c r="P264" i="17"/>
  <c r="O265" i="17"/>
  <c r="P265" i="17"/>
  <c r="O266" i="17"/>
  <c r="P266" i="17"/>
  <c r="O267" i="17"/>
  <c r="P267" i="17"/>
  <c r="O268" i="17"/>
  <c r="P268" i="17"/>
  <c r="O269" i="17"/>
  <c r="P269" i="17"/>
  <c r="O270" i="17"/>
  <c r="P270" i="17"/>
  <c r="O271" i="17"/>
  <c r="P271" i="17"/>
  <c r="O272" i="17"/>
  <c r="P272" i="17"/>
  <c r="O273" i="17"/>
  <c r="P273" i="17"/>
  <c r="O274" i="17"/>
  <c r="P274" i="17"/>
  <c r="O275" i="17"/>
  <c r="P275" i="17"/>
  <c r="O276" i="17"/>
  <c r="P276" i="17"/>
  <c r="O277" i="17"/>
  <c r="P277" i="17"/>
  <c r="O278" i="17"/>
  <c r="P278" i="17"/>
  <c r="O279" i="17"/>
  <c r="P279" i="17"/>
  <c r="O280" i="17"/>
  <c r="P280" i="17"/>
  <c r="O281" i="17"/>
  <c r="P281" i="17"/>
  <c r="O282" i="17"/>
  <c r="P282" i="17"/>
  <c r="O283" i="17"/>
  <c r="P283" i="17"/>
  <c r="O285" i="17"/>
  <c r="P285" i="17"/>
  <c r="O286" i="17"/>
  <c r="P286" i="17"/>
  <c r="O287" i="17"/>
  <c r="P287" i="17"/>
  <c r="O288" i="17"/>
  <c r="P288" i="17"/>
  <c r="O289" i="17"/>
  <c r="P289" i="17"/>
  <c r="O290" i="17"/>
  <c r="P290" i="17"/>
  <c r="O291" i="17"/>
  <c r="P291" i="17"/>
  <c r="O292" i="17"/>
  <c r="P292" i="17"/>
  <c r="O293" i="17"/>
  <c r="P293" i="17"/>
  <c r="O294" i="17"/>
  <c r="P294" i="17"/>
  <c r="O295" i="17"/>
  <c r="P295" i="17"/>
  <c r="O296" i="17"/>
  <c r="P296" i="17"/>
  <c r="O297" i="17"/>
  <c r="P297" i="17"/>
  <c r="O298" i="17"/>
  <c r="P298" i="17"/>
  <c r="O299" i="17"/>
  <c r="P299" i="17"/>
  <c r="O300" i="17"/>
  <c r="P300" i="17"/>
  <c r="O301" i="17"/>
  <c r="P301" i="17"/>
  <c r="O302" i="17"/>
  <c r="P302" i="17"/>
  <c r="O303" i="17"/>
  <c r="P303" i="17"/>
  <c r="O304" i="17"/>
  <c r="P304" i="17"/>
  <c r="O305" i="17"/>
  <c r="P305" i="17"/>
  <c r="O306" i="17"/>
  <c r="P306" i="17"/>
  <c r="O307" i="17"/>
  <c r="P307" i="17"/>
  <c r="O308" i="17"/>
  <c r="P308" i="17"/>
  <c r="O309" i="17"/>
  <c r="P309" i="17"/>
  <c r="O310" i="17"/>
  <c r="P310" i="17"/>
  <c r="O311" i="17"/>
  <c r="P311" i="17"/>
  <c r="O312" i="17"/>
  <c r="P312" i="17"/>
  <c r="O313" i="17"/>
  <c r="P313" i="17"/>
  <c r="O314" i="17"/>
  <c r="P314" i="17"/>
  <c r="O315" i="17"/>
  <c r="P315" i="17"/>
  <c r="O316" i="17"/>
  <c r="P316" i="17"/>
  <c r="O317" i="17"/>
  <c r="P317" i="17"/>
  <c r="O318" i="17"/>
  <c r="P318" i="17"/>
  <c r="O319" i="17"/>
  <c r="P319" i="17"/>
  <c r="O320" i="17"/>
  <c r="P320" i="17"/>
  <c r="O321" i="17"/>
  <c r="P321" i="17"/>
  <c r="O322" i="17"/>
  <c r="P322" i="17"/>
  <c r="O323" i="17"/>
  <c r="P323" i="17"/>
  <c r="O325" i="17"/>
  <c r="P325" i="17"/>
  <c r="O326" i="17"/>
  <c r="P326" i="17"/>
  <c r="O327" i="17"/>
  <c r="P327" i="17"/>
  <c r="O328" i="17"/>
  <c r="P328" i="17"/>
  <c r="O329" i="17"/>
  <c r="P329" i="17"/>
  <c r="O330" i="17"/>
  <c r="P330" i="17"/>
  <c r="O331" i="17"/>
  <c r="P331" i="17"/>
  <c r="O332" i="17"/>
  <c r="P332" i="17"/>
  <c r="O333" i="17"/>
  <c r="P333" i="17"/>
  <c r="O334" i="17"/>
  <c r="P334" i="17"/>
  <c r="O335" i="17"/>
  <c r="P335" i="17"/>
  <c r="O336" i="17"/>
  <c r="P336" i="17"/>
  <c r="O337" i="17"/>
  <c r="P337" i="17"/>
  <c r="O338" i="17"/>
  <c r="P338" i="17"/>
  <c r="O339" i="17"/>
  <c r="P339" i="17"/>
  <c r="O340" i="17"/>
  <c r="P340" i="17"/>
  <c r="O341" i="17"/>
  <c r="P341" i="17"/>
  <c r="O343" i="17"/>
  <c r="P343" i="17"/>
  <c r="O344" i="17"/>
  <c r="P344" i="17"/>
  <c r="O345" i="17"/>
  <c r="P345" i="17"/>
  <c r="O346" i="17"/>
  <c r="P346" i="17"/>
  <c r="O347" i="17"/>
  <c r="P347" i="17"/>
  <c r="O348" i="17"/>
  <c r="P348" i="17"/>
  <c r="O349" i="17"/>
  <c r="P349" i="17"/>
  <c r="O350" i="17"/>
  <c r="P350" i="17"/>
  <c r="O351" i="17"/>
  <c r="P351" i="17"/>
  <c r="O352" i="17"/>
  <c r="P352" i="17"/>
  <c r="O353" i="17"/>
  <c r="P353" i="17"/>
  <c r="O354" i="17"/>
  <c r="P354" i="17"/>
  <c r="O355" i="17"/>
  <c r="P355" i="17"/>
  <c r="O356" i="17"/>
  <c r="P356" i="17"/>
  <c r="O357" i="17"/>
  <c r="P357" i="17"/>
  <c r="O358" i="17"/>
  <c r="P358" i="17"/>
  <c r="O359" i="17"/>
  <c r="P359" i="17"/>
  <c r="O360" i="17"/>
  <c r="P360" i="17"/>
  <c r="O361" i="17"/>
  <c r="P361" i="17"/>
  <c r="O362" i="17"/>
  <c r="P362" i="17"/>
  <c r="O363" i="17"/>
  <c r="P363" i="17"/>
  <c r="O365" i="17"/>
  <c r="P365" i="17"/>
  <c r="O366" i="17"/>
  <c r="P366" i="17"/>
  <c r="O367" i="17"/>
  <c r="P367" i="17"/>
  <c r="O368" i="17"/>
  <c r="P368" i="17"/>
  <c r="O369" i="17"/>
  <c r="P369" i="17"/>
  <c r="O370" i="17"/>
  <c r="P370" i="17"/>
  <c r="O371" i="17"/>
  <c r="P371" i="17"/>
  <c r="O372" i="17"/>
  <c r="P372" i="17"/>
  <c r="O373" i="17"/>
  <c r="P373" i="17"/>
  <c r="O374" i="17"/>
  <c r="P374" i="17"/>
  <c r="O375" i="17"/>
  <c r="P375" i="17"/>
  <c r="O376" i="17"/>
  <c r="P376" i="17"/>
  <c r="O377" i="17"/>
  <c r="P377" i="17"/>
  <c r="O378" i="17"/>
  <c r="P378" i="17"/>
  <c r="O379" i="17"/>
  <c r="P379" i="17"/>
  <c r="O380" i="17"/>
  <c r="P380" i="17"/>
  <c r="O381" i="17"/>
  <c r="P381" i="17"/>
  <c r="O382" i="17"/>
  <c r="P382" i="17"/>
  <c r="O383" i="17"/>
  <c r="P383" i="17"/>
  <c r="O384" i="17"/>
  <c r="P384" i="17"/>
  <c r="O385" i="17"/>
  <c r="P385" i="17"/>
  <c r="O386" i="17"/>
  <c r="P386" i="17"/>
  <c r="O387" i="17"/>
  <c r="P387" i="17"/>
  <c r="O388" i="17"/>
  <c r="P388" i="17"/>
  <c r="O389" i="17"/>
  <c r="P389" i="17"/>
  <c r="O390" i="17"/>
  <c r="P390" i="17"/>
  <c r="O391" i="17"/>
  <c r="P391" i="17"/>
  <c r="O392" i="17"/>
  <c r="P392" i="17"/>
  <c r="O393" i="17"/>
  <c r="P393" i="17"/>
  <c r="O394" i="17"/>
  <c r="P394" i="17"/>
  <c r="O395" i="17"/>
  <c r="P395" i="17"/>
  <c r="O396" i="17"/>
  <c r="P396" i="17"/>
  <c r="O397" i="17"/>
  <c r="P397" i="17"/>
  <c r="O398" i="17"/>
  <c r="P398" i="17"/>
  <c r="O399" i="17"/>
  <c r="P399" i="17"/>
  <c r="O400" i="17"/>
  <c r="P400" i="17"/>
  <c r="O401" i="17"/>
  <c r="P401" i="17"/>
  <c r="O402" i="17"/>
  <c r="P402" i="17"/>
  <c r="O403" i="17"/>
  <c r="P403" i="17"/>
  <c r="O405" i="17"/>
  <c r="P405" i="17"/>
  <c r="O406" i="17"/>
  <c r="P406" i="17"/>
  <c r="O407" i="17"/>
  <c r="P407" i="17"/>
  <c r="O408" i="17"/>
  <c r="P408" i="17"/>
  <c r="O409" i="17"/>
  <c r="P409" i="17"/>
  <c r="O410" i="17"/>
  <c r="P410" i="17"/>
  <c r="O411" i="17"/>
  <c r="P411" i="17"/>
  <c r="O412" i="17"/>
  <c r="P412" i="17"/>
  <c r="O413" i="17"/>
  <c r="P413" i="17"/>
  <c r="O414" i="17"/>
  <c r="P414" i="17"/>
  <c r="O415" i="17"/>
  <c r="P415" i="17"/>
  <c r="O416" i="17"/>
  <c r="P416" i="17"/>
  <c r="O417" i="17"/>
  <c r="P417" i="17"/>
  <c r="O418" i="17"/>
  <c r="P418" i="17"/>
  <c r="O419" i="17"/>
  <c r="P419" i="17"/>
  <c r="O420" i="17"/>
  <c r="P420" i="17"/>
  <c r="O421" i="17"/>
  <c r="P421" i="17"/>
  <c r="O422" i="17"/>
  <c r="P422" i="17"/>
  <c r="O423" i="17"/>
  <c r="P423" i="17"/>
  <c r="O424" i="17"/>
  <c r="P424" i="17"/>
  <c r="O425" i="17"/>
  <c r="P425" i="17"/>
  <c r="O426" i="17"/>
  <c r="P426" i="17"/>
  <c r="O427" i="17"/>
  <c r="P427" i="17"/>
  <c r="O428" i="17"/>
  <c r="P428" i="17"/>
  <c r="O429" i="17"/>
  <c r="P429" i="17"/>
  <c r="O430" i="17"/>
  <c r="P430" i="17"/>
  <c r="O431" i="17"/>
  <c r="P431" i="17"/>
  <c r="O432" i="17"/>
  <c r="P432" i="17"/>
  <c r="O433" i="17"/>
  <c r="P433" i="17"/>
  <c r="O434" i="17"/>
  <c r="P434" i="17"/>
  <c r="O435" i="17"/>
  <c r="P435" i="17"/>
  <c r="O436" i="17"/>
  <c r="P436" i="17"/>
  <c r="O437" i="17"/>
  <c r="P437" i="17"/>
  <c r="O438" i="17"/>
  <c r="P438" i="17"/>
  <c r="O439" i="17"/>
  <c r="P439" i="17"/>
  <c r="O440" i="17"/>
  <c r="P440" i="17"/>
  <c r="O441" i="17"/>
  <c r="P441" i="17"/>
  <c r="O442" i="17"/>
  <c r="P442" i="17"/>
  <c r="O443" i="17"/>
  <c r="P443" i="17"/>
  <c r="O445" i="17"/>
  <c r="P445" i="17"/>
  <c r="O446" i="17"/>
  <c r="P446" i="17"/>
  <c r="O447" i="17"/>
  <c r="P447" i="17"/>
  <c r="O448" i="17"/>
  <c r="P448" i="17"/>
  <c r="O449" i="17"/>
  <c r="P449" i="17"/>
  <c r="O450" i="17"/>
  <c r="P450" i="17"/>
  <c r="O451" i="17"/>
  <c r="P451" i="17"/>
  <c r="O452" i="17"/>
  <c r="P452" i="17"/>
  <c r="O453" i="17"/>
  <c r="P453" i="17"/>
  <c r="O454" i="17"/>
  <c r="P454" i="17"/>
  <c r="O455" i="17"/>
  <c r="P455" i="17"/>
  <c r="O456" i="17"/>
  <c r="P456" i="17"/>
  <c r="O457" i="17"/>
  <c r="P457" i="17"/>
  <c r="O458" i="17"/>
  <c r="P458" i="17"/>
  <c r="O459" i="17"/>
  <c r="P459" i="17"/>
  <c r="O460" i="17"/>
  <c r="P460" i="17"/>
  <c r="O461" i="17"/>
  <c r="P461" i="17"/>
  <c r="O462" i="17"/>
  <c r="P462" i="17"/>
  <c r="O463" i="17"/>
  <c r="P463" i="17"/>
  <c r="O464" i="17"/>
  <c r="P464" i="17"/>
  <c r="O465" i="17"/>
  <c r="P465" i="17"/>
  <c r="O466" i="17"/>
  <c r="P466" i="17"/>
  <c r="O467" i="17"/>
  <c r="P467" i="17"/>
  <c r="O468" i="17"/>
  <c r="P468" i="17"/>
  <c r="O469" i="17"/>
  <c r="P469" i="17"/>
  <c r="O470" i="17"/>
  <c r="P470" i="17"/>
  <c r="O471" i="17"/>
  <c r="P471" i="17"/>
  <c r="O472" i="17"/>
  <c r="P472" i="17"/>
  <c r="O473" i="17"/>
  <c r="P473" i="17"/>
  <c r="O474" i="17"/>
  <c r="P474" i="17"/>
  <c r="O475" i="17"/>
  <c r="P475" i="17"/>
  <c r="O476" i="17"/>
  <c r="P476" i="17"/>
  <c r="O477" i="17"/>
  <c r="P477" i="17"/>
  <c r="O478" i="17"/>
  <c r="P478" i="17"/>
  <c r="O479" i="17"/>
  <c r="P479" i="17"/>
  <c r="O480" i="17"/>
  <c r="P480" i="17"/>
  <c r="O481" i="17"/>
  <c r="P481" i="17"/>
  <c r="O482" i="17"/>
  <c r="P482" i="17"/>
  <c r="O483" i="17"/>
  <c r="P483" i="17"/>
  <c r="O485" i="17"/>
  <c r="P485" i="17"/>
  <c r="O486" i="17"/>
  <c r="P486" i="17"/>
  <c r="O487" i="17"/>
  <c r="P487" i="17"/>
  <c r="O488" i="17"/>
  <c r="P488" i="17"/>
  <c r="O489" i="17"/>
  <c r="P489" i="17"/>
  <c r="O490" i="17"/>
  <c r="P490" i="17"/>
  <c r="O491" i="17"/>
  <c r="P491" i="17"/>
  <c r="O492" i="17"/>
  <c r="P492" i="17"/>
  <c r="O493" i="17"/>
  <c r="P493" i="17"/>
  <c r="O494" i="17"/>
  <c r="P494" i="17"/>
  <c r="O495" i="17"/>
  <c r="P495" i="17"/>
  <c r="O496" i="17"/>
  <c r="P496" i="17"/>
  <c r="O497" i="17"/>
  <c r="P497" i="17"/>
  <c r="O498" i="17"/>
  <c r="P498" i="17"/>
  <c r="O499" i="17"/>
  <c r="P499" i="17"/>
  <c r="O500" i="17"/>
  <c r="P500" i="17"/>
  <c r="O501" i="17"/>
  <c r="P501" i="17"/>
  <c r="O502" i="17"/>
  <c r="P502" i="17"/>
  <c r="O503" i="17"/>
  <c r="P503" i="17"/>
  <c r="O504" i="17"/>
  <c r="P504" i="17"/>
  <c r="O505" i="17"/>
  <c r="P505" i="17"/>
  <c r="O506" i="17"/>
  <c r="P506" i="17"/>
  <c r="O507" i="17"/>
  <c r="P507" i="17"/>
  <c r="O508" i="17"/>
  <c r="P508" i="17"/>
  <c r="O509" i="17"/>
  <c r="P509" i="17"/>
  <c r="O510" i="17"/>
  <c r="P510" i="17"/>
  <c r="O511" i="17"/>
  <c r="P511" i="17"/>
  <c r="O512" i="17"/>
  <c r="P512" i="17"/>
  <c r="O513" i="17"/>
  <c r="P513" i="17"/>
  <c r="O514" i="17"/>
  <c r="P514" i="17"/>
  <c r="O515" i="17"/>
  <c r="P515" i="17"/>
  <c r="O516" i="17"/>
  <c r="P516" i="17"/>
  <c r="O517" i="17"/>
  <c r="P517" i="17"/>
  <c r="O518" i="17"/>
  <c r="P518" i="17"/>
  <c r="O519" i="17"/>
  <c r="P519" i="17"/>
  <c r="O520" i="17"/>
  <c r="P520" i="17"/>
  <c r="O521" i="17"/>
  <c r="P521" i="17"/>
  <c r="O522" i="17"/>
  <c r="P522" i="17"/>
  <c r="O523" i="17"/>
  <c r="P523" i="17"/>
  <c r="O525" i="17"/>
  <c r="P525" i="17"/>
  <c r="O526" i="17"/>
  <c r="P526" i="17"/>
  <c r="O527" i="17"/>
  <c r="P527" i="17"/>
  <c r="O528" i="17"/>
  <c r="P528" i="17"/>
  <c r="O529" i="17"/>
  <c r="P529" i="17"/>
  <c r="O530" i="17"/>
  <c r="P530" i="17"/>
  <c r="O531" i="17"/>
  <c r="P531" i="17"/>
  <c r="O532" i="17"/>
  <c r="P532" i="17"/>
  <c r="O533" i="17"/>
  <c r="P533" i="17"/>
  <c r="O534" i="17"/>
  <c r="P534" i="17"/>
  <c r="O535" i="17"/>
  <c r="P535" i="17"/>
  <c r="O536" i="17"/>
  <c r="P536" i="17"/>
  <c r="O537" i="17"/>
  <c r="P537" i="17"/>
  <c r="O538" i="17"/>
  <c r="P538" i="17"/>
  <c r="O539" i="17"/>
  <c r="P539" i="17"/>
  <c r="O540" i="17"/>
  <c r="P540" i="17"/>
  <c r="O541" i="17"/>
  <c r="P541" i="17"/>
  <c r="O542" i="17"/>
  <c r="P542" i="17"/>
  <c r="O543" i="17"/>
  <c r="P543" i="17"/>
  <c r="O544" i="17"/>
  <c r="P544" i="17"/>
  <c r="O545" i="17"/>
  <c r="P545" i="17"/>
  <c r="O546" i="17"/>
  <c r="P546" i="17"/>
  <c r="O547" i="17"/>
  <c r="P547" i="17"/>
  <c r="O548" i="17"/>
  <c r="P548" i="17"/>
  <c r="O549" i="17"/>
  <c r="P549" i="17"/>
  <c r="O550" i="17"/>
  <c r="P550" i="17"/>
  <c r="O551" i="17"/>
  <c r="P551" i="17"/>
  <c r="O552" i="17"/>
  <c r="P552" i="17"/>
  <c r="O553" i="17"/>
  <c r="P553" i="17"/>
  <c r="O554" i="17"/>
  <c r="P554" i="17"/>
  <c r="O555" i="17"/>
  <c r="P555" i="17"/>
  <c r="O556" i="17"/>
  <c r="P556" i="17"/>
  <c r="O557" i="17"/>
  <c r="P557" i="17"/>
  <c r="O558" i="17"/>
  <c r="P558" i="17"/>
  <c r="O559" i="17"/>
  <c r="P559" i="17"/>
  <c r="O560" i="17"/>
  <c r="P560" i="17"/>
  <c r="O561" i="17"/>
  <c r="P561" i="17"/>
  <c r="O562" i="17"/>
  <c r="P562" i="17"/>
  <c r="O563" i="17"/>
  <c r="P563" i="17"/>
  <c r="B563" i="17"/>
  <c r="B562" i="17"/>
  <c r="B561" i="17"/>
  <c r="B560" i="17"/>
  <c r="B559" i="17"/>
  <c r="B558" i="17"/>
  <c r="B557" i="17"/>
  <c r="B556" i="17"/>
  <c r="B555" i="17"/>
  <c r="B554" i="17"/>
  <c r="B553" i="17"/>
  <c r="B552" i="17"/>
  <c r="B551" i="17"/>
  <c r="B550" i="17"/>
  <c r="B549" i="17"/>
  <c r="B548" i="17"/>
  <c r="B547" i="17"/>
  <c r="B546" i="17"/>
  <c r="B545" i="17"/>
  <c r="B544" i="17"/>
  <c r="B543" i="17"/>
  <c r="B542" i="17"/>
  <c r="B541" i="17"/>
  <c r="B540" i="17"/>
  <c r="B539" i="17"/>
  <c r="B538" i="17"/>
  <c r="B537" i="17"/>
  <c r="B536" i="17"/>
  <c r="B535" i="17"/>
  <c r="B534" i="17"/>
  <c r="B533" i="17"/>
  <c r="B532" i="17"/>
  <c r="B531" i="17"/>
  <c r="B530" i="17"/>
  <c r="B529" i="17"/>
  <c r="B528" i="17"/>
  <c r="B527" i="17"/>
  <c r="B526" i="17"/>
  <c r="B525" i="17"/>
  <c r="B523" i="17"/>
  <c r="B522" i="17"/>
  <c r="B521" i="17"/>
  <c r="B520" i="17"/>
  <c r="B519" i="17"/>
  <c r="B518" i="17"/>
  <c r="B517" i="17"/>
  <c r="B516" i="17"/>
  <c r="B515" i="17"/>
  <c r="B514" i="17"/>
  <c r="B513" i="17"/>
  <c r="B512" i="17"/>
  <c r="B511" i="17"/>
  <c r="B510" i="17"/>
  <c r="B509" i="17"/>
  <c r="B508" i="17"/>
  <c r="B507" i="17"/>
  <c r="B506" i="17"/>
  <c r="B505" i="17"/>
  <c r="B504" i="17"/>
  <c r="B503" i="17"/>
  <c r="B502" i="17"/>
  <c r="B501" i="17"/>
  <c r="B500" i="17"/>
  <c r="B499" i="17"/>
  <c r="B498" i="17"/>
  <c r="B497" i="17"/>
  <c r="B496" i="17"/>
  <c r="B495" i="17"/>
  <c r="B494" i="17"/>
  <c r="B493" i="17"/>
  <c r="B492" i="17"/>
  <c r="B491" i="17"/>
  <c r="B490" i="17"/>
  <c r="B489" i="17"/>
  <c r="B488" i="17"/>
  <c r="B487" i="17"/>
  <c r="B486" i="17"/>
  <c r="B485" i="17"/>
  <c r="B483" i="17"/>
  <c r="B482" i="17"/>
  <c r="B481" i="17"/>
  <c r="B480" i="17"/>
  <c r="B479" i="17"/>
  <c r="B478" i="17"/>
  <c r="B477" i="17"/>
  <c r="B476" i="17"/>
  <c r="B475" i="17"/>
  <c r="B474" i="17"/>
  <c r="B473" i="17"/>
  <c r="B472" i="17"/>
  <c r="B471" i="17"/>
  <c r="B470" i="17"/>
  <c r="B469" i="17"/>
  <c r="B468" i="17"/>
  <c r="B467" i="17"/>
  <c r="B466" i="17"/>
  <c r="B465" i="17"/>
  <c r="B464" i="17"/>
  <c r="B463" i="17"/>
  <c r="B462" i="17"/>
  <c r="B461" i="17"/>
  <c r="B460" i="17"/>
  <c r="B459" i="17"/>
  <c r="B458" i="17"/>
  <c r="B457" i="17"/>
  <c r="B456" i="17"/>
  <c r="B455" i="17"/>
  <c r="B454" i="17"/>
  <c r="B453" i="17"/>
  <c r="B452" i="17"/>
  <c r="B451" i="17"/>
  <c r="B450" i="17"/>
  <c r="B449" i="17"/>
  <c r="B448" i="17"/>
  <c r="B447" i="17"/>
  <c r="B446" i="17"/>
  <c r="B445" i="17"/>
  <c r="B443" i="17"/>
  <c r="B442" i="17"/>
  <c r="B441" i="17"/>
  <c r="B440" i="17"/>
  <c r="B439" i="17"/>
  <c r="B438" i="17"/>
  <c r="B437" i="17"/>
  <c r="B436" i="17"/>
  <c r="B435" i="17"/>
  <c r="B434" i="17"/>
  <c r="B433" i="17"/>
  <c r="B432" i="17"/>
  <c r="B431" i="17"/>
  <c r="B430" i="17"/>
  <c r="B429" i="17"/>
  <c r="B428" i="17"/>
  <c r="B427" i="17"/>
  <c r="B426" i="17"/>
  <c r="B425" i="17"/>
  <c r="B424" i="17"/>
  <c r="B423" i="17"/>
  <c r="B422" i="17"/>
  <c r="B421" i="17"/>
  <c r="B420" i="17"/>
  <c r="B419" i="17"/>
  <c r="B418" i="17"/>
  <c r="B417" i="17"/>
  <c r="B416" i="17"/>
  <c r="B415" i="17"/>
  <c r="B414" i="17"/>
  <c r="B413" i="17"/>
  <c r="B412" i="17"/>
  <c r="B411" i="17"/>
  <c r="B410" i="17"/>
  <c r="B409" i="17"/>
  <c r="B408" i="17"/>
  <c r="B407" i="17"/>
  <c r="B406" i="17"/>
  <c r="B405" i="17"/>
  <c r="B403" i="17"/>
  <c r="B402" i="17"/>
  <c r="B401" i="17"/>
  <c r="B400" i="17"/>
  <c r="B399" i="17"/>
  <c r="B398" i="17"/>
  <c r="B397" i="17"/>
  <c r="B396" i="17"/>
  <c r="B395" i="17"/>
  <c r="B394" i="17"/>
  <c r="B393" i="17"/>
  <c r="B392" i="17"/>
  <c r="B391" i="17"/>
  <c r="B390" i="17"/>
  <c r="B389" i="17"/>
  <c r="B388" i="17"/>
  <c r="B387" i="17"/>
  <c r="B386" i="17"/>
  <c r="B385" i="17"/>
  <c r="B384" i="17"/>
  <c r="B383" i="17"/>
  <c r="B382" i="17"/>
  <c r="B381" i="17"/>
  <c r="B380" i="17"/>
  <c r="B379" i="17"/>
  <c r="B378" i="17"/>
  <c r="B377" i="17"/>
  <c r="B376" i="17"/>
  <c r="B375" i="17"/>
  <c r="B374" i="17"/>
  <c r="B373" i="17"/>
  <c r="B372" i="17"/>
  <c r="B371" i="17"/>
  <c r="B370" i="17"/>
  <c r="B369" i="17"/>
  <c r="B368" i="17"/>
  <c r="B367" i="17"/>
  <c r="B366" i="17"/>
  <c r="B365" i="17"/>
  <c r="B363" i="17"/>
  <c r="B362" i="17"/>
  <c r="B361" i="17"/>
  <c r="B360" i="17"/>
  <c r="B359" i="17"/>
  <c r="B358" i="17"/>
  <c r="B357" i="17"/>
  <c r="B356" i="17"/>
  <c r="B355" i="17"/>
  <c r="B354" i="17"/>
  <c r="B353" i="17"/>
  <c r="B352" i="17"/>
  <c r="B351" i="17"/>
  <c r="B350" i="17"/>
  <c r="B349" i="17"/>
  <c r="B348" i="17"/>
  <c r="B347" i="17"/>
  <c r="B346" i="17"/>
  <c r="B345" i="17"/>
  <c r="B344" i="17"/>
  <c r="B343" i="17"/>
  <c r="B342" i="17"/>
  <c r="B341" i="17"/>
  <c r="B340" i="17"/>
  <c r="B339" i="17"/>
  <c r="B338" i="17"/>
  <c r="B337" i="17"/>
  <c r="B336" i="17"/>
  <c r="B335" i="17"/>
  <c r="B334" i="17"/>
  <c r="B333" i="17"/>
  <c r="B332" i="17"/>
  <c r="B331" i="17"/>
  <c r="B330" i="17"/>
  <c r="B329" i="17"/>
  <c r="B328" i="17"/>
  <c r="B327" i="17"/>
  <c r="B326" i="17"/>
  <c r="B325" i="17"/>
  <c r="B323" i="17"/>
  <c r="B322" i="17"/>
  <c r="B321" i="17"/>
  <c r="B320" i="17"/>
  <c r="B319" i="17"/>
  <c r="B318" i="17"/>
  <c r="B317" i="17"/>
  <c r="B316" i="17"/>
  <c r="B315" i="17"/>
  <c r="B314" i="17"/>
  <c r="B313" i="17"/>
  <c r="B312" i="17"/>
  <c r="B311" i="17"/>
  <c r="B310" i="17"/>
  <c r="B309" i="17"/>
  <c r="B308" i="17"/>
  <c r="B307" i="17"/>
  <c r="B306" i="17"/>
  <c r="B305" i="17"/>
  <c r="B304" i="17"/>
  <c r="B303" i="17"/>
  <c r="B302" i="17"/>
  <c r="B301" i="17"/>
  <c r="B300" i="17"/>
  <c r="B299" i="17"/>
  <c r="B298" i="17"/>
  <c r="B297" i="17"/>
  <c r="B296" i="17"/>
  <c r="B295" i="17"/>
  <c r="B294" i="17"/>
  <c r="B293" i="17"/>
  <c r="B292" i="17"/>
  <c r="B291" i="17"/>
  <c r="B290" i="17"/>
  <c r="B289" i="17"/>
  <c r="B288" i="17"/>
  <c r="B287" i="17"/>
  <c r="B286" i="17"/>
  <c r="B285" i="17"/>
  <c r="B283" i="17"/>
  <c r="B282" i="17"/>
  <c r="B281" i="17"/>
  <c r="B280" i="17"/>
  <c r="B279" i="17"/>
  <c r="B278" i="17"/>
  <c r="B277" i="17"/>
  <c r="B276" i="17"/>
  <c r="B275" i="17"/>
  <c r="B274" i="17"/>
  <c r="B273" i="17"/>
  <c r="B272" i="17"/>
  <c r="B271" i="17"/>
  <c r="B270" i="17"/>
  <c r="B269" i="17"/>
  <c r="B268" i="17"/>
  <c r="B267" i="17"/>
  <c r="B266" i="17"/>
  <c r="B265" i="17"/>
  <c r="B264" i="17"/>
  <c r="B263" i="17"/>
  <c r="B262" i="17"/>
  <c r="B261" i="17"/>
  <c r="B260" i="17"/>
  <c r="B259" i="17"/>
  <c r="B258" i="17"/>
  <c r="B257" i="17"/>
  <c r="B256" i="17"/>
  <c r="B255" i="17"/>
  <c r="B254" i="17"/>
  <c r="B253" i="17"/>
  <c r="B252" i="17"/>
  <c r="B251" i="17"/>
  <c r="B250" i="17"/>
  <c r="B249" i="17"/>
  <c r="B248" i="17"/>
  <c r="B247" i="17"/>
  <c r="B246" i="17"/>
  <c r="B245" i="17"/>
  <c r="B243" i="17"/>
  <c r="B242" i="17"/>
  <c r="B241" i="17"/>
  <c r="B240" i="17"/>
  <c r="B239" i="17"/>
  <c r="B238" i="17"/>
  <c r="B237" i="17"/>
  <c r="B236" i="17"/>
  <c r="B235" i="17"/>
  <c r="B234" i="17"/>
  <c r="B233" i="17"/>
  <c r="B232" i="17"/>
  <c r="B231" i="17"/>
  <c r="B230" i="17"/>
  <c r="B229" i="17"/>
  <c r="B228" i="17"/>
  <c r="B227" i="17"/>
  <c r="B226" i="17"/>
  <c r="B225" i="17"/>
  <c r="B224" i="17"/>
  <c r="B223" i="17"/>
  <c r="B222" i="17"/>
  <c r="B221" i="17"/>
  <c r="B220" i="17"/>
  <c r="B219" i="17"/>
  <c r="B218" i="17"/>
  <c r="B217" i="17"/>
  <c r="B216" i="17"/>
  <c r="B215" i="17"/>
  <c r="B214" i="17"/>
  <c r="B213" i="17"/>
  <c r="B212" i="17"/>
  <c r="B211" i="17"/>
  <c r="B210" i="17"/>
  <c r="B209" i="17"/>
  <c r="B208" i="17"/>
  <c r="B207" i="17"/>
  <c r="B206" i="17"/>
  <c r="B205" i="17"/>
  <c r="B203" i="17"/>
  <c r="B202" i="17"/>
  <c r="B201" i="17"/>
  <c r="B200" i="17"/>
  <c r="B199" i="17"/>
  <c r="B198" i="17"/>
  <c r="B197" i="17"/>
  <c r="B196" i="17"/>
  <c r="B195" i="17"/>
  <c r="B194" i="17"/>
  <c r="B193" i="17"/>
  <c r="B192" i="17"/>
  <c r="B191" i="17"/>
  <c r="B190" i="17"/>
  <c r="B189" i="17"/>
  <c r="B188" i="17"/>
  <c r="B187" i="17"/>
  <c r="B186" i="17"/>
  <c r="B185" i="17"/>
  <c r="B184" i="17"/>
  <c r="B183" i="17"/>
  <c r="B182" i="17"/>
  <c r="B181" i="17"/>
  <c r="B180" i="17"/>
  <c r="B179" i="17"/>
  <c r="B178" i="17"/>
  <c r="B177" i="17"/>
  <c r="B176" i="17"/>
  <c r="B175" i="17"/>
  <c r="B174" i="17"/>
  <c r="B173" i="17"/>
  <c r="B172" i="17"/>
  <c r="B171" i="17"/>
  <c r="B170" i="17"/>
  <c r="B169" i="17"/>
  <c r="B168" i="17"/>
  <c r="B167" i="17"/>
  <c r="B166" i="17"/>
  <c r="B165" i="17"/>
  <c r="B163" i="17"/>
  <c r="B162" i="17"/>
  <c r="B161" i="17"/>
  <c r="B160" i="17"/>
  <c r="B159" i="17"/>
  <c r="B158" i="17"/>
  <c r="B157" i="17"/>
  <c r="B156" i="17"/>
  <c r="B155" i="17"/>
  <c r="B154" i="17"/>
  <c r="B153" i="17"/>
  <c r="B152" i="17"/>
  <c r="B151" i="17"/>
  <c r="B150" i="17"/>
  <c r="B149" i="17"/>
  <c r="B148" i="17"/>
  <c r="B147" i="17"/>
  <c r="B146" i="17"/>
  <c r="B145" i="17"/>
  <c r="B144" i="17"/>
  <c r="B143" i="17"/>
  <c r="B142" i="17"/>
  <c r="B141" i="17"/>
  <c r="B140" i="17"/>
  <c r="B139" i="17"/>
  <c r="B138" i="17"/>
  <c r="B137" i="17"/>
  <c r="B136" i="17"/>
  <c r="B135" i="17"/>
  <c r="B134" i="17"/>
  <c r="B133" i="17"/>
  <c r="B132" i="17"/>
  <c r="B131" i="17"/>
  <c r="B130" i="17"/>
  <c r="B129" i="17"/>
  <c r="B128" i="17"/>
  <c r="B127" i="17"/>
  <c r="B126" i="17"/>
  <c r="B125" i="17"/>
  <c r="B123" i="17"/>
  <c r="B122" i="17"/>
  <c r="B121" i="17"/>
  <c r="B120" i="17"/>
  <c r="B119" i="17"/>
  <c r="B118" i="17"/>
  <c r="B117" i="17"/>
  <c r="B116" i="17"/>
  <c r="B115" i="17"/>
  <c r="B114" i="17"/>
  <c r="B113" i="17"/>
  <c r="B112" i="17"/>
  <c r="B111" i="17"/>
  <c r="B110" i="17"/>
  <c r="B109" i="17"/>
  <c r="B108" i="17"/>
  <c r="B107" i="17"/>
  <c r="B106" i="17"/>
  <c r="B105" i="17"/>
  <c r="B104" i="17"/>
  <c r="B103" i="17"/>
  <c r="B102" i="17"/>
  <c r="B101" i="17"/>
  <c r="B100" i="17"/>
  <c r="B99" i="17"/>
  <c r="B98" i="17"/>
  <c r="B97" i="17"/>
  <c r="B96" i="17"/>
  <c r="B95" i="17"/>
  <c r="B94" i="17"/>
  <c r="B93" i="17"/>
  <c r="B92" i="17"/>
  <c r="B91" i="17"/>
  <c r="B90" i="17"/>
  <c r="B89" i="17"/>
  <c r="B88" i="17"/>
  <c r="B87" i="17"/>
  <c r="B86" i="17"/>
  <c r="B85" i="17"/>
  <c r="B83" i="17"/>
  <c r="B82" i="17"/>
  <c r="B81" i="17"/>
  <c r="B80" i="17"/>
  <c r="B79" i="17"/>
  <c r="B78" i="17"/>
  <c r="B77" i="17"/>
  <c r="B76" i="17"/>
  <c r="B75" i="17"/>
  <c r="B74" i="17"/>
  <c r="B73" i="17"/>
  <c r="B72" i="17"/>
  <c r="B71" i="17"/>
  <c r="B70" i="17"/>
  <c r="B69" i="17"/>
  <c r="B68" i="17"/>
  <c r="B67" i="17"/>
  <c r="B66" i="17"/>
  <c r="B65" i="17"/>
  <c r="B64" i="17"/>
  <c r="B63" i="17"/>
  <c r="B62" i="17"/>
  <c r="B61" i="17"/>
  <c r="B60" i="17"/>
  <c r="B59" i="17"/>
  <c r="B58" i="17"/>
  <c r="B57" i="17"/>
  <c r="B56" i="17"/>
  <c r="B55" i="17"/>
  <c r="B54" i="17"/>
  <c r="B53" i="17"/>
  <c r="B52" i="17"/>
  <c r="B51" i="17"/>
  <c r="B50" i="17"/>
  <c r="B49" i="17"/>
  <c r="B48" i="17"/>
  <c r="B47" i="17"/>
  <c r="B46" i="17"/>
  <c r="B45" i="17"/>
  <c r="B43" i="17"/>
  <c r="B42" i="17"/>
  <c r="B41" i="17"/>
  <c r="B40" i="17"/>
  <c r="B39" i="17"/>
  <c r="B38" i="17"/>
  <c r="B37" i="17"/>
  <c r="B36" i="17"/>
  <c r="B35" i="17"/>
  <c r="B34" i="17"/>
  <c r="B33" i="17"/>
  <c r="B32" i="17"/>
  <c r="B31" i="17"/>
  <c r="B30" i="17"/>
  <c r="B29" i="17"/>
  <c r="B28" i="17"/>
  <c r="B27" i="17"/>
  <c r="B26" i="17"/>
  <c r="B25" i="17"/>
  <c r="B24" i="17"/>
  <c r="B23" i="17"/>
  <c r="B22" i="17"/>
  <c r="B21" i="17"/>
  <c r="B20" i="17"/>
  <c r="B19" i="17"/>
  <c r="B18" i="17"/>
  <c r="B17" i="17"/>
  <c r="B16" i="17"/>
  <c r="B15" i="17"/>
  <c r="B14" i="17"/>
  <c r="B13" i="17"/>
  <c r="B12" i="17"/>
  <c r="B11" i="17"/>
  <c r="B10" i="17"/>
  <c r="B9" i="17"/>
  <c r="B8" i="17"/>
  <c r="B7" i="17"/>
  <c r="B6" i="17"/>
  <c r="B5" i="17"/>
  <c r="O14" i="3"/>
  <c r="M14" i="3"/>
  <c r="L14" i="3"/>
  <c r="K14" i="3"/>
  <c r="J14" i="3"/>
  <c r="I14" i="3"/>
  <c r="H14" i="3"/>
  <c r="G14" i="3"/>
  <c r="N14" i="3"/>
  <c r="C56" i="2" l="1"/>
  <c r="AC12" i="5" s="1"/>
  <c r="B9" i="1" l="1"/>
  <c r="H26" i="2" l="1"/>
  <c r="V5" i="17"/>
  <c r="B53" i="2" l="1"/>
  <c r="M12" i="3" s="1"/>
  <c r="E5" i="21" a="1"/>
  <c r="E97" i="21" a="1"/>
  <c r="E89" i="21" a="1"/>
  <c r="E11" i="21" a="1"/>
  <c r="E88" i="21" a="1"/>
  <c r="E50" i="21" a="1"/>
  <c r="E10" i="21" a="1"/>
  <c r="E64" i="21" a="1"/>
  <c r="E36" i="21" a="1"/>
  <c r="E23" i="21" a="1"/>
  <c r="E16" i="21" a="1"/>
  <c r="E96" i="21" a="1"/>
  <c r="E78" i="21" a="1"/>
  <c r="E71" i="21" a="1"/>
  <c r="E56" i="21" a="1"/>
  <c r="E49" i="21" a="1"/>
  <c r="E42" i="21" a="1"/>
  <c r="E29" i="21" a="1"/>
  <c r="E22" i="21" a="1"/>
  <c r="E9" i="21" a="1"/>
  <c r="E80" i="21" a="1"/>
  <c r="E4" i="21" a="1"/>
  <c r="E65" i="21" a="1"/>
  <c r="E43" i="21" a="1"/>
  <c r="E87" i="21" a="1"/>
  <c r="E86" i="21" a="1"/>
  <c r="E48" i="21" a="1"/>
  <c r="E15" i="21" a="1"/>
  <c r="E77" i="21" a="1"/>
  <c r="E34" i="21" a="1"/>
  <c r="E94" i="21" a="1"/>
  <c r="E69" i="21" a="1"/>
  <c r="E47" i="21" a="1"/>
  <c r="E27" i="21" a="1"/>
  <c r="E93" i="21" a="1"/>
  <c r="E46" i="21" a="1"/>
  <c r="E20" i="21" a="1"/>
  <c r="E92" i="21" a="1"/>
  <c r="E83" i="21" a="1"/>
  <c r="E75" i="21" a="1"/>
  <c r="E68" i="21" a="1"/>
  <c r="E60" i="21" a="1"/>
  <c r="E53" i="21" a="1"/>
  <c r="E39" i="21" a="1"/>
  <c r="E26" i="21" a="1"/>
  <c r="E13" i="21" a="1"/>
  <c r="E99" i="21" a="1"/>
  <c r="E37" i="21" a="1"/>
  <c r="E98" i="21" a="1"/>
  <c r="E57" i="21" a="1"/>
  <c r="E17" i="21" a="1"/>
  <c r="E79" i="21" a="1"/>
  <c r="E70" i="21" a="1"/>
  <c r="E28" i="21" a="1"/>
  <c r="E95" i="21" a="1"/>
  <c r="E55" i="21" a="1"/>
  <c r="E21" i="21" a="1"/>
  <c r="E76" i="21" a="1"/>
  <c r="E62" i="21" a="1"/>
  <c r="E40" i="21" a="1"/>
  <c r="E14" i="21" a="1"/>
  <c r="E61" i="21" a="1"/>
  <c r="E33" i="21" a="1"/>
  <c r="E7" i="21" a="1"/>
  <c r="E3" i="21" a="1"/>
  <c r="E91" i="21" a="1"/>
  <c r="E82" i="21" a="1"/>
  <c r="E52" i="21" a="1"/>
  <c r="E45" i="21" a="1"/>
  <c r="E32" i="21" a="1"/>
  <c r="E19" i="21" a="1"/>
  <c r="E6" i="21" a="1"/>
  <c r="E38" i="21" a="1"/>
  <c r="E25" i="21" a="1"/>
  <c r="E12" i="21" a="1"/>
  <c r="E73" i="21" a="1"/>
  <c r="E24" i="21" a="1"/>
  <c r="E72" i="21" a="1"/>
  <c r="E30" i="21" a="1"/>
  <c r="E63" i="21" a="1"/>
  <c r="E35" i="21" a="1"/>
  <c r="E85" i="21" a="1"/>
  <c r="E41" i="21" a="1"/>
  <c r="E8" i="21" a="1"/>
  <c r="E84" i="21" a="1"/>
  <c r="E54" i="21" a="1"/>
  <c r="E101" i="21" a="1"/>
  <c r="E90" i="21" a="1"/>
  <c r="E81" i="21" a="1"/>
  <c r="E74" i="21" a="1"/>
  <c r="E67" i="21" a="1"/>
  <c r="E59" i="21" a="1"/>
  <c r="E100" i="21" a="1"/>
  <c r="E66" i="21" a="1"/>
  <c r="E58" i="21" a="1"/>
  <c r="E51" i="21" a="1"/>
  <c r="E44" i="21" a="1"/>
  <c r="E31" i="21" a="1"/>
  <c r="E18" i="21" a="1"/>
  <c r="AE27" i="5"/>
  <c r="AX27" i="5" s="1"/>
  <c r="B27" i="1"/>
  <c r="B26" i="1"/>
  <c r="B25" i="1"/>
  <c r="B24" i="1"/>
  <c r="B23" i="1"/>
  <c r="B22" i="1"/>
  <c r="B21" i="1"/>
  <c r="L28" i="1"/>
  <c r="B20" i="1"/>
  <c r="AK8" i="5"/>
  <c r="K12" i="3" l="1"/>
  <c r="I12" i="3"/>
  <c r="L12" i="3"/>
  <c r="J12" i="3"/>
  <c r="H12" i="3"/>
  <c r="G12" i="3"/>
  <c r="P22" i="2" a="1"/>
  <c r="D28" i="2"/>
  <c r="AP16" i="1"/>
  <c r="AV33" i="1"/>
  <c r="AP17" i="1"/>
  <c r="AS8" i="1"/>
  <c r="AF23" i="5" l="1"/>
  <c r="AG23" i="5"/>
  <c r="AI23" i="5"/>
  <c r="AJ23" i="5"/>
  <c r="AO23" i="5"/>
  <c r="AP23" i="5"/>
  <c r="AH23" i="5"/>
  <c r="AK23" i="5"/>
  <c r="AD23" i="5"/>
  <c r="AL23" i="5"/>
  <c r="AM23" i="5"/>
  <c r="AN23" i="5"/>
  <c r="AQ23" i="5"/>
  <c r="D39" i="1"/>
  <c r="D245" i="17" l="1"/>
  <c r="F245" i="17"/>
  <c r="AC11" i="5"/>
  <c r="AC10" i="5" l="1"/>
  <c r="K42" i="1" l="1"/>
  <c r="K43" i="1"/>
  <c r="K44" i="1"/>
  <c r="K45" i="1"/>
  <c r="K46" i="1"/>
  <c r="K47" i="1"/>
  <c r="K48" i="1"/>
  <c r="D40" i="1"/>
  <c r="D41" i="1"/>
  <c r="D42" i="1"/>
  <c r="D43" i="1"/>
  <c r="D44" i="1"/>
  <c r="D45" i="1"/>
  <c r="D46" i="1"/>
  <c r="D47" i="1"/>
  <c r="D48" i="1"/>
  <c r="B6" i="5"/>
  <c r="B1" i="17" s="1"/>
  <c r="F10" i="2"/>
  <c r="K13" i="3" s="1"/>
  <c r="E10" i="2"/>
  <c r="J13" i="3" s="1"/>
  <c r="D10" i="2"/>
  <c r="I13" i="3" s="1"/>
  <c r="C10" i="2"/>
  <c r="H13" i="3" s="1"/>
  <c r="W46" i="1" l="1"/>
  <c r="Y46" i="1"/>
  <c r="X46" i="1"/>
  <c r="W45" i="1"/>
  <c r="X45" i="1"/>
  <c r="Y45" i="1"/>
  <c r="Y44" i="1"/>
  <c r="X44" i="1"/>
  <c r="W44" i="1"/>
  <c r="W43" i="1"/>
  <c r="Y43" i="1"/>
  <c r="X43" i="1"/>
  <c r="X42" i="1"/>
  <c r="Y42" i="1"/>
  <c r="W42" i="1"/>
  <c r="F8" i="5"/>
  <c r="B8" i="5"/>
  <c r="E2" i="9"/>
  <c r="G2" i="9"/>
  <c r="C2" i="9"/>
  <c r="G3" i="9"/>
  <c r="H3" i="9"/>
  <c r="G4" i="9"/>
  <c r="H4" i="9"/>
  <c r="F4" i="9"/>
  <c r="F3" i="9"/>
  <c r="E4" i="9"/>
  <c r="E3" i="9"/>
  <c r="C3" i="9"/>
  <c r="AL43" i="1" l="1"/>
  <c r="AK43" i="1"/>
  <c r="AH43" i="1"/>
  <c r="AG43" i="1"/>
  <c r="AF43" i="1"/>
  <c r="AE43" i="1"/>
  <c r="AD43" i="1"/>
  <c r="AC43" i="1"/>
  <c r="AB43" i="1"/>
  <c r="AA43" i="1"/>
  <c r="Z43" i="1"/>
  <c r="Z47" i="1"/>
  <c r="Z48" i="1"/>
  <c r="AX28" i="1"/>
  <c r="A19" i="19"/>
  <c r="A20" i="19"/>
  <c r="A21" i="19"/>
  <c r="A22" i="19"/>
  <c r="A23" i="19"/>
  <c r="A24" i="19"/>
  <c r="A25" i="19"/>
  <c r="A18" i="19"/>
  <c r="B27" i="19" s="1"/>
  <c r="B22" i="19" l="1"/>
  <c r="B23" i="19"/>
  <c r="B24" i="19"/>
  <c r="B19" i="19"/>
  <c r="B21" i="19"/>
  <c r="B20" i="19"/>
  <c r="B40" i="5"/>
  <c r="B39" i="5"/>
  <c r="B38" i="5"/>
  <c r="B37" i="5"/>
  <c r="B36" i="5"/>
  <c r="B35" i="5"/>
  <c r="B34" i="5"/>
  <c r="B33" i="5"/>
  <c r="B32" i="5"/>
  <c r="B31" i="5"/>
  <c r="B30" i="5"/>
  <c r="B29" i="5"/>
  <c r="B28" i="5"/>
  <c r="B27" i="5"/>
  <c r="B26" i="5"/>
  <c r="B25" i="5"/>
  <c r="B24" i="5"/>
  <c r="B23" i="5"/>
  <c r="B22" i="5"/>
  <c r="B21" i="5"/>
  <c r="B20" i="5"/>
  <c r="B19" i="5"/>
  <c r="B18" i="5"/>
  <c r="B17" i="5"/>
  <c r="B16" i="5"/>
  <c r="B15" i="5"/>
  <c r="B14" i="5"/>
  <c r="B13" i="5"/>
  <c r="B12" i="5"/>
  <c r="B11" i="5"/>
  <c r="B10" i="5"/>
  <c r="AR50" i="5" l="1"/>
  <c r="AT49" i="5"/>
  <c r="AB6" i="1"/>
  <c r="N34" i="18"/>
  <c r="N33" i="18"/>
  <c r="N32" i="18"/>
  <c r="N31" i="18"/>
  <c r="N30" i="18"/>
  <c r="N29" i="18"/>
  <c r="N28" i="18"/>
  <c r="N27" i="18"/>
  <c r="N26" i="18"/>
  <c r="N25" i="18"/>
  <c r="N24" i="18"/>
  <c r="N23" i="18"/>
  <c r="R12" i="2"/>
  <c r="V12" i="2"/>
  <c r="B18" i="19" l="1"/>
  <c r="B25" i="19"/>
  <c r="J585" i="18"/>
  <c r="J584" i="18"/>
  <c r="J583" i="18"/>
  <c r="J582" i="18"/>
  <c r="J581" i="18"/>
  <c r="J580" i="18"/>
  <c r="J579" i="18"/>
  <c r="J578" i="18"/>
  <c r="J577" i="18"/>
  <c r="J576" i="18"/>
  <c r="J575" i="18"/>
  <c r="J574" i="18"/>
  <c r="J573" i="18"/>
  <c r="J572" i="18"/>
  <c r="J571" i="18"/>
  <c r="J570" i="18"/>
  <c r="J569" i="18"/>
  <c r="J568" i="18"/>
  <c r="J567" i="18"/>
  <c r="J566" i="18"/>
  <c r="J565" i="18"/>
  <c r="J564" i="18"/>
  <c r="J563" i="18"/>
  <c r="J562" i="18"/>
  <c r="J561" i="18"/>
  <c r="J560" i="18"/>
  <c r="J559" i="18"/>
  <c r="J558" i="18"/>
  <c r="J557" i="18"/>
  <c r="J556" i="18"/>
  <c r="J555" i="18"/>
  <c r="J554" i="18"/>
  <c r="J553" i="18"/>
  <c r="J552" i="18"/>
  <c r="J551" i="18"/>
  <c r="J550" i="18"/>
  <c r="J549" i="18"/>
  <c r="J548" i="18"/>
  <c r="J547" i="18"/>
  <c r="J546" i="18"/>
  <c r="J545" i="18"/>
  <c r="J544" i="18"/>
  <c r="J543" i="18"/>
  <c r="J542" i="18"/>
  <c r="J541" i="18"/>
  <c r="J540" i="18"/>
  <c r="J539" i="18"/>
  <c r="J538" i="18"/>
  <c r="J537" i="18"/>
  <c r="J536" i="18"/>
  <c r="J535" i="18"/>
  <c r="J534" i="18"/>
  <c r="J533" i="18"/>
  <c r="J532" i="18"/>
  <c r="J531" i="18"/>
  <c r="J530" i="18"/>
  <c r="J529" i="18"/>
  <c r="J528" i="18"/>
  <c r="J527" i="18"/>
  <c r="J526" i="18"/>
  <c r="J525" i="18"/>
  <c r="J524" i="18"/>
  <c r="J523" i="18"/>
  <c r="J522" i="18"/>
  <c r="J521" i="18"/>
  <c r="J520" i="18"/>
  <c r="J519" i="18"/>
  <c r="J518" i="18"/>
  <c r="J517" i="18"/>
  <c r="J516" i="18"/>
  <c r="J515" i="18"/>
  <c r="J514" i="18"/>
  <c r="J513" i="18"/>
  <c r="J512" i="18"/>
  <c r="J511" i="18"/>
  <c r="J510" i="18"/>
  <c r="J509" i="18"/>
  <c r="J508" i="18"/>
  <c r="J507" i="18"/>
  <c r="J506" i="18"/>
  <c r="J505" i="18"/>
  <c r="J504" i="18"/>
  <c r="J503" i="18"/>
  <c r="J502" i="18"/>
  <c r="J501" i="18"/>
  <c r="J500" i="18"/>
  <c r="J499" i="18"/>
  <c r="J498" i="18"/>
  <c r="J497" i="18"/>
  <c r="J496" i="18"/>
  <c r="J495" i="18"/>
  <c r="J494" i="18"/>
  <c r="J493" i="18"/>
  <c r="J492" i="18"/>
  <c r="J491" i="18"/>
  <c r="J490" i="18"/>
  <c r="J489" i="18"/>
  <c r="J488" i="18"/>
  <c r="J487" i="18"/>
  <c r="J486" i="18"/>
  <c r="J485" i="18"/>
  <c r="J484" i="18"/>
  <c r="J483" i="18"/>
  <c r="J482" i="18"/>
  <c r="J481" i="18"/>
  <c r="J480" i="18"/>
  <c r="J479" i="18"/>
  <c r="J478" i="18"/>
  <c r="J477" i="18"/>
  <c r="J476" i="18"/>
  <c r="J475" i="18"/>
  <c r="J474" i="18"/>
  <c r="J473" i="18"/>
  <c r="J472" i="18"/>
  <c r="J471" i="18"/>
  <c r="J470" i="18"/>
  <c r="J469" i="18"/>
  <c r="J468" i="18"/>
  <c r="J467" i="18"/>
  <c r="J466" i="18"/>
  <c r="J465" i="18"/>
  <c r="J464" i="18"/>
  <c r="J463" i="18"/>
  <c r="J462" i="18"/>
  <c r="J461" i="18"/>
  <c r="J460" i="18"/>
  <c r="J459" i="18"/>
  <c r="J458" i="18"/>
  <c r="J457" i="18"/>
  <c r="J456" i="18"/>
  <c r="J455" i="18"/>
  <c r="J454" i="18"/>
  <c r="J453" i="18"/>
  <c r="J452" i="18"/>
  <c r="J451" i="18"/>
  <c r="J450" i="18"/>
  <c r="J449" i="18"/>
  <c r="J448" i="18"/>
  <c r="J447" i="18"/>
  <c r="J446" i="18"/>
  <c r="J445" i="18"/>
  <c r="J444" i="18"/>
  <c r="J443" i="18"/>
  <c r="J442" i="18"/>
  <c r="J441" i="18"/>
  <c r="J440" i="18"/>
  <c r="J439" i="18"/>
  <c r="J438" i="18"/>
  <c r="J437" i="18"/>
  <c r="J436" i="18"/>
  <c r="J435" i="18"/>
  <c r="J434" i="18"/>
  <c r="J433" i="18"/>
  <c r="J432" i="18"/>
  <c r="J431" i="18"/>
  <c r="J430" i="18"/>
  <c r="J429" i="18"/>
  <c r="J428" i="18"/>
  <c r="J427" i="18"/>
  <c r="J426" i="18"/>
  <c r="J425" i="18"/>
  <c r="J424" i="18"/>
  <c r="J423" i="18"/>
  <c r="J422" i="18"/>
  <c r="J421" i="18"/>
  <c r="J420" i="18"/>
  <c r="J419" i="18"/>
  <c r="J418" i="18"/>
  <c r="J417" i="18"/>
  <c r="J416" i="18"/>
  <c r="J415" i="18"/>
  <c r="J414" i="18"/>
  <c r="J413" i="18"/>
  <c r="J412" i="18"/>
  <c r="J411" i="18"/>
  <c r="J410" i="18"/>
  <c r="J409" i="18"/>
  <c r="J408" i="18"/>
  <c r="J407" i="18"/>
  <c r="J406" i="18"/>
  <c r="J405" i="18"/>
  <c r="J404" i="18"/>
  <c r="J403" i="18"/>
  <c r="J402" i="18"/>
  <c r="J401" i="18"/>
  <c r="J400" i="18"/>
  <c r="J399" i="18"/>
  <c r="J398" i="18"/>
  <c r="J397" i="18"/>
  <c r="J396" i="18"/>
  <c r="J395" i="18"/>
  <c r="J394" i="18"/>
  <c r="J393" i="18"/>
  <c r="J392" i="18"/>
  <c r="J391" i="18"/>
  <c r="J390" i="18"/>
  <c r="J389" i="18"/>
  <c r="J388" i="18"/>
  <c r="J387" i="18"/>
  <c r="J386" i="18"/>
  <c r="J385" i="18"/>
  <c r="J384" i="18"/>
  <c r="J383" i="18"/>
  <c r="J382" i="18"/>
  <c r="J381" i="18"/>
  <c r="J380" i="18"/>
  <c r="J379" i="18"/>
  <c r="J378" i="18"/>
  <c r="J377" i="18"/>
  <c r="J376" i="18"/>
  <c r="J375" i="18"/>
  <c r="J374" i="18"/>
  <c r="J373" i="18"/>
  <c r="J372" i="18"/>
  <c r="J371" i="18"/>
  <c r="J370" i="18"/>
  <c r="J369" i="18"/>
  <c r="J368" i="18"/>
  <c r="J367" i="18"/>
  <c r="J366" i="18"/>
  <c r="J365" i="18"/>
  <c r="J364" i="18"/>
  <c r="J363" i="18"/>
  <c r="J362" i="18"/>
  <c r="J361" i="18"/>
  <c r="J360" i="18"/>
  <c r="J359" i="18"/>
  <c r="J358" i="18"/>
  <c r="J357" i="18"/>
  <c r="J356" i="18"/>
  <c r="J355" i="18"/>
  <c r="J354" i="18"/>
  <c r="J353" i="18"/>
  <c r="J352" i="18"/>
  <c r="J351" i="18"/>
  <c r="J350" i="18"/>
  <c r="J349" i="18"/>
  <c r="J348" i="18"/>
  <c r="J347" i="18"/>
  <c r="J346" i="18"/>
  <c r="J345" i="18"/>
  <c r="J344" i="18"/>
  <c r="J343" i="18"/>
  <c r="J342" i="18"/>
  <c r="J341" i="18"/>
  <c r="J340" i="18"/>
  <c r="J339" i="18"/>
  <c r="J338" i="18"/>
  <c r="J337" i="18"/>
  <c r="J336" i="18"/>
  <c r="J335" i="18"/>
  <c r="J334" i="18"/>
  <c r="J333" i="18"/>
  <c r="J332" i="18"/>
  <c r="J331" i="18"/>
  <c r="J330" i="18"/>
  <c r="J329" i="18"/>
  <c r="J328" i="18"/>
  <c r="J327" i="18"/>
  <c r="J326" i="18"/>
  <c r="J325" i="18"/>
  <c r="J324" i="18"/>
  <c r="J323" i="18"/>
  <c r="J322" i="18"/>
  <c r="J321" i="18"/>
  <c r="J320" i="18"/>
  <c r="J319" i="18"/>
  <c r="J318" i="18"/>
  <c r="J317" i="18"/>
  <c r="J316" i="18"/>
  <c r="J315" i="18"/>
  <c r="J314" i="18"/>
  <c r="J313" i="18"/>
  <c r="J312" i="18"/>
  <c r="J311" i="18"/>
  <c r="J310" i="18"/>
  <c r="J309" i="18"/>
  <c r="J308" i="18"/>
  <c r="J307" i="18"/>
  <c r="J306" i="18"/>
  <c r="J305" i="18"/>
  <c r="J304" i="18"/>
  <c r="J303" i="18"/>
  <c r="J302" i="18"/>
  <c r="J301" i="18"/>
  <c r="J300" i="18"/>
  <c r="J299" i="18"/>
  <c r="J298" i="18"/>
  <c r="J297" i="18"/>
  <c r="J296" i="18"/>
  <c r="J295" i="18"/>
  <c r="J294" i="18"/>
  <c r="J293" i="18"/>
  <c r="J292" i="18"/>
  <c r="J291" i="18"/>
  <c r="J290" i="18"/>
  <c r="J289" i="18"/>
  <c r="J288" i="18"/>
  <c r="J287" i="18"/>
  <c r="J286" i="18"/>
  <c r="J285" i="18"/>
  <c r="J284" i="18"/>
  <c r="J283" i="18"/>
  <c r="J282" i="18"/>
  <c r="J281" i="18"/>
  <c r="J280" i="18"/>
  <c r="J279" i="18"/>
  <c r="J278" i="18"/>
  <c r="J277" i="18"/>
  <c r="J276" i="18"/>
  <c r="J275" i="18"/>
  <c r="J274" i="18"/>
  <c r="J273" i="18"/>
  <c r="J272" i="18"/>
  <c r="J271" i="18"/>
  <c r="J270" i="18"/>
  <c r="J269" i="18"/>
  <c r="J268" i="18"/>
  <c r="J267" i="18"/>
  <c r="J266" i="18"/>
  <c r="J265" i="18"/>
  <c r="J264" i="18"/>
  <c r="J263" i="18"/>
  <c r="J262" i="18"/>
  <c r="J261" i="18"/>
  <c r="J260" i="18"/>
  <c r="J259" i="18"/>
  <c r="J258" i="18"/>
  <c r="J257" i="18"/>
  <c r="J256" i="18"/>
  <c r="J255" i="18"/>
  <c r="J254" i="18"/>
  <c r="J253" i="18"/>
  <c r="J252" i="18"/>
  <c r="J251" i="18"/>
  <c r="J250" i="18"/>
  <c r="J249" i="18"/>
  <c r="J248" i="18"/>
  <c r="J247" i="18"/>
  <c r="J246" i="18"/>
  <c r="J245" i="18"/>
  <c r="J244" i="18"/>
  <c r="J243" i="18"/>
  <c r="J242" i="18"/>
  <c r="J241" i="18"/>
  <c r="J240" i="18"/>
  <c r="J239" i="18"/>
  <c r="J238" i="18"/>
  <c r="J237" i="18"/>
  <c r="J236" i="18"/>
  <c r="J235" i="18"/>
  <c r="J234" i="18"/>
  <c r="J233" i="18"/>
  <c r="J232" i="18"/>
  <c r="J231" i="18"/>
  <c r="J230" i="18"/>
  <c r="J229" i="18"/>
  <c r="J228" i="18"/>
  <c r="J227" i="18"/>
  <c r="J226" i="18"/>
  <c r="J225" i="18"/>
  <c r="J224" i="18"/>
  <c r="J223" i="18"/>
  <c r="J222" i="18"/>
  <c r="J221" i="18"/>
  <c r="J220" i="18"/>
  <c r="J219" i="18"/>
  <c r="J218" i="18"/>
  <c r="J217" i="18"/>
  <c r="J216" i="18"/>
  <c r="J215" i="18"/>
  <c r="J214" i="18"/>
  <c r="J213" i="18"/>
  <c r="J212" i="18"/>
  <c r="J211" i="18"/>
  <c r="J210" i="18"/>
  <c r="J209" i="18"/>
  <c r="J208" i="18"/>
  <c r="J207" i="18"/>
  <c r="J206" i="18"/>
  <c r="J205" i="18"/>
  <c r="J204" i="18"/>
  <c r="J203" i="18"/>
  <c r="J202" i="18"/>
  <c r="J201" i="18"/>
  <c r="J200" i="18"/>
  <c r="J199" i="18"/>
  <c r="J198" i="18"/>
  <c r="J197" i="18"/>
  <c r="J196" i="18"/>
  <c r="J195" i="18"/>
  <c r="J194" i="18"/>
  <c r="J193" i="18"/>
  <c r="J192" i="18"/>
  <c r="J191" i="18"/>
  <c r="J190" i="18"/>
  <c r="J189" i="18"/>
  <c r="J188" i="18"/>
  <c r="J187" i="18"/>
  <c r="J186" i="18"/>
  <c r="J185" i="18"/>
  <c r="J184" i="18"/>
  <c r="J183" i="18"/>
  <c r="J182" i="18"/>
  <c r="J181" i="18"/>
  <c r="J180" i="18"/>
  <c r="J179" i="18"/>
  <c r="J178" i="18"/>
  <c r="J177" i="18"/>
  <c r="J176" i="18"/>
  <c r="J175" i="18"/>
  <c r="J174" i="18"/>
  <c r="J173" i="18"/>
  <c r="J172" i="18"/>
  <c r="J171" i="18"/>
  <c r="J170" i="18"/>
  <c r="J169" i="18"/>
  <c r="J168" i="18"/>
  <c r="J167" i="18"/>
  <c r="J166" i="18"/>
  <c r="J165" i="18"/>
  <c r="J164" i="18"/>
  <c r="J163" i="18"/>
  <c r="J162" i="18"/>
  <c r="J161" i="18"/>
  <c r="J160" i="18"/>
  <c r="J159" i="18"/>
  <c r="J158" i="18"/>
  <c r="J157" i="18"/>
  <c r="J156" i="18"/>
  <c r="J155" i="18"/>
  <c r="J154" i="18"/>
  <c r="J153" i="18"/>
  <c r="J152" i="18"/>
  <c r="J151" i="18"/>
  <c r="J150" i="18"/>
  <c r="J149" i="18"/>
  <c r="J148" i="18"/>
  <c r="J147" i="18"/>
  <c r="J146" i="18"/>
  <c r="J145" i="18"/>
  <c r="J144" i="18"/>
  <c r="J143" i="18"/>
  <c r="J142" i="18"/>
  <c r="J141" i="18"/>
  <c r="J140" i="18"/>
  <c r="J139" i="18"/>
  <c r="J138" i="18"/>
  <c r="J137" i="18"/>
  <c r="J136" i="18"/>
  <c r="J135" i="18"/>
  <c r="J134" i="18"/>
  <c r="J133" i="18"/>
  <c r="J132" i="18"/>
  <c r="J131" i="18"/>
  <c r="J130" i="18"/>
  <c r="J129" i="18"/>
  <c r="J128" i="18"/>
  <c r="J127" i="18"/>
  <c r="J126" i="18"/>
  <c r="J125" i="18"/>
  <c r="J124" i="18"/>
  <c r="J123" i="18"/>
  <c r="J122" i="18"/>
  <c r="J121" i="18"/>
  <c r="J120" i="18"/>
  <c r="J119" i="18"/>
  <c r="J118" i="18"/>
  <c r="J117" i="18"/>
  <c r="J116" i="18"/>
  <c r="J115" i="18"/>
  <c r="J114" i="18"/>
  <c r="J113" i="18"/>
  <c r="J112" i="18"/>
  <c r="J111" i="18"/>
  <c r="J110" i="18"/>
  <c r="J109" i="18"/>
  <c r="J108" i="18"/>
  <c r="J107" i="18"/>
  <c r="J106" i="18"/>
  <c r="J105" i="18"/>
  <c r="J104" i="18"/>
  <c r="J103" i="18"/>
  <c r="J102" i="18"/>
  <c r="J101" i="18"/>
  <c r="J100" i="18"/>
  <c r="J99" i="18"/>
  <c r="J98" i="18"/>
  <c r="J97" i="18"/>
  <c r="J96" i="18"/>
  <c r="J95" i="18"/>
  <c r="J94" i="18"/>
  <c r="J93" i="18"/>
  <c r="J92" i="18"/>
  <c r="J91" i="18"/>
  <c r="J90" i="18"/>
  <c r="J89" i="18"/>
  <c r="J88" i="18"/>
  <c r="J87" i="18"/>
  <c r="J86" i="18"/>
  <c r="J85" i="18"/>
  <c r="J84" i="18"/>
  <c r="J83" i="18"/>
  <c r="J82" i="18"/>
  <c r="J81" i="18"/>
  <c r="J80" i="18"/>
  <c r="J79" i="18"/>
  <c r="J78" i="18"/>
  <c r="J77" i="18"/>
  <c r="J76" i="18"/>
  <c r="J75" i="18"/>
  <c r="J74" i="18"/>
  <c r="J73" i="18"/>
  <c r="J72" i="18"/>
  <c r="J71" i="18"/>
  <c r="J70" i="18"/>
  <c r="J69" i="18"/>
  <c r="J68" i="18"/>
  <c r="J67" i="18"/>
  <c r="J66" i="18"/>
  <c r="J65" i="18"/>
  <c r="J64" i="18"/>
  <c r="J63" i="18"/>
  <c r="J62" i="18"/>
  <c r="J61" i="18"/>
  <c r="J60" i="18"/>
  <c r="J59" i="18"/>
  <c r="J58" i="18"/>
  <c r="J57" i="18"/>
  <c r="J56" i="18"/>
  <c r="J55" i="18"/>
  <c r="J54" i="18"/>
  <c r="J53" i="18"/>
  <c r="J52" i="18"/>
  <c r="J51" i="18"/>
  <c r="J50" i="18"/>
  <c r="J49" i="18"/>
  <c r="J48" i="18"/>
  <c r="J47" i="18"/>
  <c r="J46" i="18"/>
  <c r="J45" i="18"/>
  <c r="J44" i="18"/>
  <c r="J43" i="18"/>
  <c r="J42" i="18"/>
  <c r="J41" i="18"/>
  <c r="J40" i="18"/>
  <c r="J39" i="18"/>
  <c r="J38" i="18"/>
  <c r="J37" i="18"/>
  <c r="J36" i="18"/>
  <c r="J35" i="18"/>
  <c r="J34" i="18"/>
  <c r="J33" i="18"/>
  <c r="J32" i="18"/>
  <c r="J31" i="18"/>
  <c r="J30" i="18"/>
  <c r="J29" i="18"/>
  <c r="J28" i="18"/>
  <c r="J27" i="18"/>
  <c r="J26" i="18"/>
  <c r="J25" i="18"/>
  <c r="J24" i="18"/>
  <c r="J23" i="18"/>
  <c r="J22" i="18"/>
  <c r="J21" i="18"/>
  <c r="J20" i="18"/>
  <c r="J19" i="18"/>
  <c r="J18" i="18"/>
  <c r="J17" i="18"/>
  <c r="J16" i="18"/>
  <c r="J15" i="18"/>
  <c r="J14" i="18"/>
  <c r="J13" i="18"/>
  <c r="J12" i="18"/>
  <c r="J11" i="18"/>
  <c r="J10" i="18"/>
  <c r="J9" i="18"/>
  <c r="J2" i="18"/>
  <c r="J1" i="18"/>
  <c r="AE30" i="5"/>
  <c r="AX30" i="5" s="1"/>
  <c r="AE31" i="5"/>
  <c r="AX31" i="5" s="1"/>
  <c r="AE32" i="5"/>
  <c r="AX32" i="5" s="1"/>
  <c r="AE33" i="5"/>
  <c r="AX33" i="5" s="1"/>
  <c r="AE34" i="5"/>
  <c r="AX34" i="5" s="1"/>
  <c r="AE35" i="5"/>
  <c r="AX35" i="5" s="1"/>
  <c r="AE36" i="5"/>
  <c r="AX36" i="5" s="1"/>
  <c r="AE37" i="5"/>
  <c r="AX37" i="5" s="1"/>
  <c r="AE38" i="5"/>
  <c r="AX38" i="5" s="1"/>
  <c r="AE39" i="5"/>
  <c r="AX39" i="5" s="1"/>
  <c r="AE40" i="5"/>
  <c r="AX40" i="5" s="1"/>
  <c r="B7" i="18"/>
  <c r="P26" i="18"/>
  <c r="P27" i="18"/>
  <c r="P28" i="18"/>
  <c r="P29" i="18"/>
  <c r="P30" i="18"/>
  <c r="P31" i="18"/>
  <c r="P32" i="18"/>
  <c r="P33" i="18"/>
  <c r="P34" i="18"/>
  <c r="P17" i="18"/>
  <c r="P16" i="18"/>
  <c r="P15" i="18"/>
  <c r="P14" i="18"/>
  <c r="P13" i="18"/>
  <c r="P12" i="18"/>
  <c r="P11" i="18"/>
  <c r="P10" i="18"/>
  <c r="B8" i="18"/>
  <c r="F4" i="18"/>
  <c r="R10" i="18"/>
  <c r="U10" i="18" s="1"/>
  <c r="R11" i="18"/>
  <c r="U11" i="18" s="1"/>
  <c r="R12" i="18"/>
  <c r="U12" i="18" s="1"/>
  <c r="R13" i="18"/>
  <c r="U13" i="18" s="1"/>
  <c r="R14" i="18"/>
  <c r="U14" i="18" s="1"/>
  <c r="R15" i="18"/>
  <c r="U15" i="18" s="1"/>
  <c r="R16" i="18"/>
  <c r="U16" i="18" s="1"/>
  <c r="R17" i="18"/>
  <c r="U17" i="18" s="1"/>
  <c r="O30" i="18"/>
  <c r="O27" i="18"/>
  <c r="O26" i="18"/>
  <c r="O25" i="18"/>
  <c r="P25" i="18" s="1"/>
  <c r="O24" i="18"/>
  <c r="P24" i="18" s="1"/>
  <c r="O23" i="18"/>
  <c r="P23" i="18" s="1"/>
  <c r="O31" i="18"/>
  <c r="O33" i="18"/>
  <c r="O34" i="18"/>
  <c r="Q35" i="18"/>
  <c r="AC14" i="5" s="1"/>
  <c r="AN53" i="3" s="1"/>
  <c r="AP53" i="3" s="1"/>
  <c r="O7" i="18"/>
  <c r="P7" i="18" s="1"/>
  <c r="O8" i="18"/>
  <c r="P8" i="18" s="1"/>
  <c r="O9" i="18"/>
  <c r="P9" i="18" s="1"/>
  <c r="O10" i="18"/>
  <c r="O11" i="18"/>
  <c r="O12" i="18"/>
  <c r="O13" i="18"/>
  <c r="O14" i="18"/>
  <c r="O15" i="18"/>
  <c r="O16" i="18"/>
  <c r="O17" i="18"/>
  <c r="O6" i="18"/>
  <c r="F3" i="18"/>
  <c r="I3" i="18" s="1"/>
  <c r="I6" i="18"/>
  <c r="A4" i="19"/>
  <c r="A5" i="19"/>
  <c r="A6" i="19"/>
  <c r="A7" i="19"/>
  <c r="A8" i="19"/>
  <c r="A9" i="19"/>
  <c r="A10" i="19"/>
  <c r="A11" i="19"/>
  <c r="A12" i="19"/>
  <c r="A13" i="19"/>
  <c r="A3" i="19"/>
  <c r="AA526" i="17"/>
  <c r="AA527" i="17"/>
  <c r="AA528" i="17"/>
  <c r="AA529" i="17"/>
  <c r="AA530" i="17"/>
  <c r="AA531" i="17"/>
  <c r="AA532" i="17"/>
  <c r="AA533" i="17"/>
  <c r="AA534" i="17"/>
  <c r="AA535" i="17"/>
  <c r="AA536" i="17"/>
  <c r="AA537" i="17"/>
  <c r="AA538" i="17"/>
  <c r="AA539" i="17"/>
  <c r="AA540" i="17"/>
  <c r="AA541" i="17"/>
  <c r="AA542" i="17"/>
  <c r="AA543" i="17"/>
  <c r="AA544" i="17"/>
  <c r="AA545" i="17"/>
  <c r="AA546" i="17"/>
  <c r="AA547" i="17"/>
  <c r="AA548" i="17"/>
  <c r="AA549" i="17"/>
  <c r="AA550" i="17"/>
  <c r="AA551" i="17"/>
  <c r="AA552" i="17"/>
  <c r="AA553" i="17"/>
  <c r="AA554" i="17"/>
  <c r="AA555" i="17"/>
  <c r="AA556" i="17"/>
  <c r="AA557" i="17"/>
  <c r="AA558" i="17"/>
  <c r="AA559" i="17"/>
  <c r="AA560" i="17"/>
  <c r="AA561" i="17"/>
  <c r="AA562" i="17"/>
  <c r="AA563" i="17"/>
  <c r="AA525" i="17"/>
  <c r="AA486" i="17"/>
  <c r="AA487" i="17"/>
  <c r="AA488" i="17"/>
  <c r="AA489" i="17"/>
  <c r="AA490" i="17"/>
  <c r="AA491" i="17"/>
  <c r="AA492" i="17"/>
  <c r="AA493" i="17"/>
  <c r="AA494" i="17"/>
  <c r="AA495" i="17"/>
  <c r="AA496" i="17"/>
  <c r="AA497" i="17"/>
  <c r="AA498" i="17"/>
  <c r="AA499" i="17"/>
  <c r="AA500" i="17"/>
  <c r="AA501" i="17"/>
  <c r="AA502" i="17"/>
  <c r="AA503" i="17"/>
  <c r="AA504" i="17"/>
  <c r="AA505" i="17"/>
  <c r="AA506" i="17"/>
  <c r="AA507" i="17"/>
  <c r="AA508" i="17"/>
  <c r="AA509" i="17"/>
  <c r="AA510" i="17"/>
  <c r="AA511" i="17"/>
  <c r="AA512" i="17"/>
  <c r="AA513" i="17"/>
  <c r="AA514" i="17"/>
  <c r="AA515" i="17"/>
  <c r="AA516" i="17"/>
  <c r="AA517" i="17"/>
  <c r="AA518" i="17"/>
  <c r="AA519" i="17"/>
  <c r="AA520" i="17"/>
  <c r="AA521" i="17"/>
  <c r="AA522" i="17"/>
  <c r="AA523" i="17"/>
  <c r="AA485" i="17"/>
  <c r="AA446" i="17"/>
  <c r="AA447" i="17"/>
  <c r="AA448" i="17"/>
  <c r="AA449" i="17"/>
  <c r="AA450" i="17"/>
  <c r="AA451" i="17"/>
  <c r="AA452" i="17"/>
  <c r="AA453" i="17"/>
  <c r="AA454" i="17"/>
  <c r="AA455" i="17"/>
  <c r="AA456" i="17"/>
  <c r="AA457" i="17"/>
  <c r="AA458" i="17"/>
  <c r="AA459" i="17"/>
  <c r="AA460" i="17"/>
  <c r="AA461" i="17"/>
  <c r="AA462" i="17"/>
  <c r="AA463" i="17"/>
  <c r="AA464" i="17"/>
  <c r="AA465" i="17"/>
  <c r="AA466" i="17"/>
  <c r="AA467" i="17"/>
  <c r="AA468" i="17"/>
  <c r="AA469" i="17"/>
  <c r="AA470" i="17"/>
  <c r="AA471" i="17"/>
  <c r="AA472" i="17"/>
  <c r="AA473" i="17"/>
  <c r="AA474" i="17"/>
  <c r="AA475" i="17"/>
  <c r="AA476" i="17"/>
  <c r="AA477" i="17"/>
  <c r="AA478" i="17"/>
  <c r="AA479" i="17"/>
  <c r="AA480" i="17"/>
  <c r="AA481" i="17"/>
  <c r="AA482" i="17"/>
  <c r="AA483" i="17"/>
  <c r="AA445" i="17"/>
  <c r="AA406" i="17"/>
  <c r="AA407" i="17"/>
  <c r="AA408" i="17"/>
  <c r="AA409" i="17"/>
  <c r="AA410" i="17"/>
  <c r="AA411" i="17"/>
  <c r="AA412" i="17"/>
  <c r="AA413" i="17"/>
  <c r="AA414" i="17"/>
  <c r="AA415" i="17"/>
  <c r="AA416" i="17"/>
  <c r="AA417" i="17"/>
  <c r="AA418" i="17"/>
  <c r="AA419" i="17"/>
  <c r="AA420" i="17"/>
  <c r="AA421" i="17"/>
  <c r="AA422" i="17"/>
  <c r="AA423" i="17"/>
  <c r="AA424" i="17"/>
  <c r="AA425" i="17"/>
  <c r="AA426" i="17"/>
  <c r="AA427" i="17"/>
  <c r="AA428" i="17"/>
  <c r="AA429" i="17"/>
  <c r="AA430" i="17"/>
  <c r="AA431" i="17"/>
  <c r="AA432" i="17"/>
  <c r="AA433" i="17"/>
  <c r="AA434" i="17"/>
  <c r="AA435" i="17"/>
  <c r="AA436" i="17"/>
  <c r="AA437" i="17"/>
  <c r="AA438" i="17"/>
  <c r="AA439" i="17"/>
  <c r="AA440" i="17"/>
  <c r="AA441" i="17"/>
  <c r="AA442" i="17"/>
  <c r="AA443" i="17"/>
  <c r="AA405" i="17"/>
  <c r="AA366" i="17"/>
  <c r="AA367" i="17"/>
  <c r="AA368" i="17"/>
  <c r="AA369" i="17"/>
  <c r="AA370" i="17"/>
  <c r="AA371" i="17"/>
  <c r="AA372" i="17"/>
  <c r="AA373" i="17"/>
  <c r="AA374" i="17"/>
  <c r="AA375" i="17"/>
  <c r="AA376" i="17"/>
  <c r="AA377" i="17"/>
  <c r="AA378" i="17"/>
  <c r="AA379" i="17"/>
  <c r="AA380" i="17"/>
  <c r="AA381" i="17"/>
  <c r="AA382" i="17"/>
  <c r="AA383" i="17"/>
  <c r="AA384" i="17"/>
  <c r="AA385" i="17"/>
  <c r="AA386" i="17"/>
  <c r="AA387" i="17"/>
  <c r="AA388" i="17"/>
  <c r="AA389" i="17"/>
  <c r="AA390" i="17"/>
  <c r="AA391" i="17"/>
  <c r="AA392" i="17"/>
  <c r="AA393" i="17"/>
  <c r="AA394" i="17"/>
  <c r="AA395" i="17"/>
  <c r="AA396" i="17"/>
  <c r="AA397" i="17"/>
  <c r="AA398" i="17"/>
  <c r="AA399" i="17"/>
  <c r="AA400" i="17"/>
  <c r="AA401" i="17"/>
  <c r="AA402" i="17"/>
  <c r="AA403" i="17"/>
  <c r="AA365" i="17"/>
  <c r="AA326" i="17"/>
  <c r="AA327" i="17"/>
  <c r="AA328" i="17"/>
  <c r="AA329" i="17"/>
  <c r="AA330" i="17"/>
  <c r="AA331" i="17"/>
  <c r="AA332" i="17"/>
  <c r="AA333" i="17"/>
  <c r="AA334" i="17"/>
  <c r="AA335" i="17"/>
  <c r="AA336" i="17"/>
  <c r="AA337" i="17"/>
  <c r="AA338" i="17"/>
  <c r="AA339" i="17"/>
  <c r="AA340" i="17"/>
  <c r="AA341" i="17"/>
  <c r="AA342" i="17"/>
  <c r="AA343" i="17"/>
  <c r="AA344" i="17"/>
  <c r="AA345" i="17"/>
  <c r="AA346" i="17"/>
  <c r="AA347" i="17"/>
  <c r="AA348" i="17"/>
  <c r="AA349" i="17"/>
  <c r="AA350" i="17"/>
  <c r="AA351" i="17"/>
  <c r="AA352" i="17"/>
  <c r="AA353" i="17"/>
  <c r="AA354" i="17"/>
  <c r="AA355" i="17"/>
  <c r="AA356" i="17"/>
  <c r="AA357" i="17"/>
  <c r="AA358" i="17"/>
  <c r="AA359" i="17"/>
  <c r="AA360" i="17"/>
  <c r="AA361" i="17"/>
  <c r="AA362" i="17"/>
  <c r="AA363" i="17"/>
  <c r="AA325" i="17"/>
  <c r="AA286" i="17"/>
  <c r="AA287" i="17"/>
  <c r="AA288" i="17"/>
  <c r="AA289" i="17"/>
  <c r="AA290" i="17"/>
  <c r="AA291" i="17"/>
  <c r="AA292" i="17"/>
  <c r="AA293" i="17"/>
  <c r="AA294" i="17"/>
  <c r="AA295" i="17"/>
  <c r="AA296" i="17"/>
  <c r="AA297" i="17"/>
  <c r="AA298" i="17"/>
  <c r="AA299" i="17"/>
  <c r="AA300" i="17"/>
  <c r="AA301" i="17"/>
  <c r="AA302" i="17"/>
  <c r="AA303" i="17"/>
  <c r="AA304" i="17"/>
  <c r="AA305" i="17"/>
  <c r="AA306" i="17"/>
  <c r="AA307" i="17"/>
  <c r="AA308" i="17"/>
  <c r="AA309" i="17"/>
  <c r="AA310" i="17"/>
  <c r="AA311" i="17"/>
  <c r="AA312" i="17"/>
  <c r="AA313" i="17"/>
  <c r="AA314" i="17"/>
  <c r="AA315" i="17"/>
  <c r="AA316" i="17"/>
  <c r="AA317" i="17"/>
  <c r="AA318" i="17"/>
  <c r="AA319" i="17"/>
  <c r="AA320" i="17"/>
  <c r="AA321" i="17"/>
  <c r="AA322" i="17"/>
  <c r="AA323" i="17"/>
  <c r="AA285" i="17"/>
  <c r="AA246" i="17"/>
  <c r="AA247" i="17"/>
  <c r="AA248" i="17"/>
  <c r="AA249" i="17"/>
  <c r="AA250" i="17"/>
  <c r="AA251" i="17"/>
  <c r="AA252" i="17"/>
  <c r="AA253" i="17"/>
  <c r="AA254" i="17"/>
  <c r="AA255" i="17"/>
  <c r="AA256" i="17"/>
  <c r="AA257" i="17"/>
  <c r="AA258" i="17"/>
  <c r="AA259" i="17"/>
  <c r="AA260" i="17"/>
  <c r="AA261" i="17"/>
  <c r="AA262" i="17"/>
  <c r="AA263" i="17"/>
  <c r="AA264" i="17"/>
  <c r="AA265" i="17"/>
  <c r="AA266" i="17"/>
  <c r="AA267" i="17"/>
  <c r="AA268" i="17"/>
  <c r="AA269" i="17"/>
  <c r="AA270" i="17"/>
  <c r="AA271" i="17"/>
  <c r="AA272" i="17"/>
  <c r="AA273" i="17"/>
  <c r="AA274" i="17"/>
  <c r="AA275" i="17"/>
  <c r="AA276" i="17"/>
  <c r="AA277" i="17"/>
  <c r="AA278" i="17"/>
  <c r="AA279" i="17"/>
  <c r="AA280" i="17"/>
  <c r="AA281" i="17"/>
  <c r="AA282" i="17"/>
  <c r="AA283" i="17"/>
  <c r="AA245" i="17"/>
  <c r="AA206" i="17"/>
  <c r="AA207" i="17"/>
  <c r="AA208" i="17"/>
  <c r="AA209" i="17"/>
  <c r="AA210" i="17"/>
  <c r="AA211" i="17"/>
  <c r="AA212" i="17"/>
  <c r="AA213" i="17"/>
  <c r="AA214" i="17"/>
  <c r="AA215" i="17"/>
  <c r="AA216" i="17"/>
  <c r="AA217" i="17"/>
  <c r="AA218" i="17"/>
  <c r="AA219" i="17"/>
  <c r="AA220" i="17"/>
  <c r="AA221" i="17"/>
  <c r="AA222" i="17"/>
  <c r="AA223" i="17"/>
  <c r="AA224" i="17"/>
  <c r="AA225" i="17"/>
  <c r="AA226" i="17"/>
  <c r="AA227" i="17"/>
  <c r="AA228" i="17"/>
  <c r="AA229" i="17"/>
  <c r="AA230" i="17"/>
  <c r="AA231" i="17"/>
  <c r="AA232" i="17"/>
  <c r="AA233" i="17"/>
  <c r="AA234" i="17"/>
  <c r="AA235" i="17"/>
  <c r="AA236" i="17"/>
  <c r="AA237" i="17"/>
  <c r="AA238" i="17"/>
  <c r="AA239" i="17"/>
  <c r="AA240" i="17"/>
  <c r="AA241" i="17"/>
  <c r="AA242" i="17"/>
  <c r="AA243" i="17"/>
  <c r="AA205" i="17"/>
  <c r="AA166" i="17"/>
  <c r="AA167" i="17"/>
  <c r="AA168" i="17"/>
  <c r="AA169" i="17"/>
  <c r="AA170" i="17"/>
  <c r="AA171" i="17"/>
  <c r="AA172" i="17"/>
  <c r="AA173" i="17"/>
  <c r="AA174" i="17"/>
  <c r="AA175" i="17"/>
  <c r="AA176" i="17"/>
  <c r="AA177" i="17"/>
  <c r="AA178" i="17"/>
  <c r="AA179" i="17"/>
  <c r="AA180" i="17"/>
  <c r="AA181" i="17"/>
  <c r="AA182" i="17"/>
  <c r="AA183" i="17"/>
  <c r="AA184" i="17"/>
  <c r="AA185" i="17"/>
  <c r="AA186" i="17"/>
  <c r="AA187" i="17"/>
  <c r="AA188" i="17"/>
  <c r="AA189" i="17"/>
  <c r="AA190" i="17"/>
  <c r="AA191" i="17"/>
  <c r="AA192" i="17"/>
  <c r="AA193" i="17"/>
  <c r="AA194" i="17"/>
  <c r="AA195" i="17"/>
  <c r="AA196" i="17"/>
  <c r="AA197" i="17"/>
  <c r="AA198" i="17"/>
  <c r="AA199" i="17"/>
  <c r="AA200" i="17"/>
  <c r="AA201" i="17"/>
  <c r="AA202" i="17"/>
  <c r="AA203" i="17"/>
  <c r="AA165" i="17"/>
  <c r="AA126" i="17"/>
  <c r="AA127" i="17"/>
  <c r="AA128" i="17"/>
  <c r="AA129" i="17"/>
  <c r="AA130" i="17"/>
  <c r="AA131" i="17"/>
  <c r="AA132" i="17"/>
  <c r="AA133" i="17"/>
  <c r="AA134" i="17"/>
  <c r="AA135" i="17"/>
  <c r="AA136" i="17"/>
  <c r="AA137" i="17"/>
  <c r="AA138" i="17"/>
  <c r="AA139" i="17"/>
  <c r="AA140" i="17"/>
  <c r="AA141" i="17"/>
  <c r="AA142" i="17"/>
  <c r="AA143" i="17"/>
  <c r="AA144" i="17"/>
  <c r="AA145" i="17"/>
  <c r="AA146" i="17"/>
  <c r="AA147" i="17"/>
  <c r="AA148" i="17"/>
  <c r="AA149" i="17"/>
  <c r="AA150" i="17"/>
  <c r="AA151" i="17"/>
  <c r="AA152" i="17"/>
  <c r="AA153" i="17"/>
  <c r="AA154" i="17"/>
  <c r="AA155" i="17"/>
  <c r="AA156" i="17"/>
  <c r="AA157" i="17"/>
  <c r="AA158" i="17"/>
  <c r="AA159" i="17"/>
  <c r="AA160" i="17"/>
  <c r="AA161" i="17"/>
  <c r="AA162" i="17"/>
  <c r="AA163" i="17"/>
  <c r="AA125" i="17"/>
  <c r="AA86" i="17"/>
  <c r="AA87" i="17"/>
  <c r="AA88" i="17"/>
  <c r="AA89" i="17"/>
  <c r="AA90" i="17"/>
  <c r="AA91" i="17"/>
  <c r="AA92" i="17"/>
  <c r="AA93" i="17"/>
  <c r="AA94" i="17"/>
  <c r="AA95" i="17"/>
  <c r="AA96" i="17"/>
  <c r="AA97" i="17"/>
  <c r="AA98" i="17"/>
  <c r="AA99" i="17"/>
  <c r="AA100" i="17"/>
  <c r="AA101" i="17"/>
  <c r="AA102" i="17"/>
  <c r="AA103" i="17"/>
  <c r="AA104" i="17"/>
  <c r="AA105" i="17"/>
  <c r="AA106" i="17"/>
  <c r="AA107" i="17"/>
  <c r="AA108" i="17"/>
  <c r="AA109" i="17"/>
  <c r="AA110" i="17"/>
  <c r="AA111" i="17"/>
  <c r="AA112" i="17"/>
  <c r="AA113" i="17"/>
  <c r="AA114" i="17"/>
  <c r="AA115" i="17"/>
  <c r="AA116" i="17"/>
  <c r="AA117" i="17"/>
  <c r="AA118" i="17"/>
  <c r="AA119" i="17"/>
  <c r="AA120" i="17"/>
  <c r="AA121" i="17"/>
  <c r="AA122" i="17"/>
  <c r="AA123" i="17"/>
  <c r="AA85" i="17"/>
  <c r="AA46" i="17"/>
  <c r="AA47" i="17"/>
  <c r="AA48" i="17"/>
  <c r="AA49" i="17"/>
  <c r="AA50" i="17"/>
  <c r="AA51" i="17"/>
  <c r="AA52" i="17"/>
  <c r="AA53" i="17"/>
  <c r="AA54" i="17"/>
  <c r="AA55" i="17"/>
  <c r="AA56" i="17"/>
  <c r="AA57" i="17"/>
  <c r="AA58" i="17"/>
  <c r="AA59" i="17"/>
  <c r="AA60" i="17"/>
  <c r="AA61" i="17"/>
  <c r="AA62" i="17"/>
  <c r="AA63" i="17"/>
  <c r="AA64" i="17"/>
  <c r="AA65" i="17"/>
  <c r="AA66" i="17"/>
  <c r="AA67" i="17"/>
  <c r="AA68" i="17"/>
  <c r="AA69" i="17"/>
  <c r="AA70" i="17"/>
  <c r="AA71" i="17"/>
  <c r="AA72" i="17"/>
  <c r="AA73" i="17"/>
  <c r="AA74" i="17"/>
  <c r="AA75" i="17"/>
  <c r="AA76" i="17"/>
  <c r="AA77" i="17"/>
  <c r="AA78" i="17"/>
  <c r="AA79" i="17"/>
  <c r="AA80" i="17"/>
  <c r="AA81" i="17"/>
  <c r="AA82" i="17"/>
  <c r="AA83" i="17"/>
  <c r="AA45" i="17"/>
  <c r="AR13" i="5"/>
  <c r="AR28" i="5"/>
  <c r="AR29" i="5"/>
  <c r="AR30" i="5"/>
  <c r="AR31" i="5"/>
  <c r="AR32" i="5"/>
  <c r="AR33" i="5"/>
  <c r="AR34" i="5"/>
  <c r="AR35" i="5"/>
  <c r="AR36" i="5"/>
  <c r="AR37" i="5"/>
  <c r="AR38" i="5"/>
  <c r="AR39" i="5"/>
  <c r="AR40" i="5"/>
  <c r="AR41" i="5"/>
  <c r="AR42" i="5"/>
  <c r="AR43" i="5"/>
  <c r="AR44" i="5"/>
  <c r="AR45" i="5"/>
  <c r="AR46" i="5"/>
  <c r="AR47" i="5"/>
  <c r="AR48" i="5"/>
  <c r="AR49" i="5"/>
  <c r="AB24" i="5"/>
  <c r="AE29" i="5"/>
  <c r="AX29" i="5" s="1"/>
  <c r="AE41" i="5"/>
  <c r="AX41" i="5" s="1"/>
  <c r="AE42" i="5"/>
  <c r="AX42" i="5" s="1"/>
  <c r="AE43" i="5"/>
  <c r="AX43" i="5" s="1"/>
  <c r="AE44" i="5"/>
  <c r="AX44" i="5" s="1"/>
  <c r="AE45" i="5"/>
  <c r="AX45" i="5" s="1"/>
  <c r="AE46" i="5"/>
  <c r="AX46" i="5" s="1"/>
  <c r="AE47" i="5"/>
  <c r="AX47" i="5" s="1"/>
  <c r="AE48" i="5"/>
  <c r="AX48" i="5" s="1"/>
  <c r="AE49" i="5"/>
  <c r="AX49" i="5" s="1"/>
  <c r="AA24" i="17"/>
  <c r="AA25" i="17"/>
  <c r="AA26" i="17"/>
  <c r="AA27" i="17"/>
  <c r="AA28" i="17"/>
  <c r="AA29" i="17"/>
  <c r="AA30" i="17"/>
  <c r="AA31" i="17"/>
  <c r="AA32" i="17"/>
  <c r="AA33" i="17"/>
  <c r="AA34" i="17"/>
  <c r="AA35" i="17"/>
  <c r="AA36" i="17"/>
  <c r="AA37" i="17"/>
  <c r="AA38" i="17"/>
  <c r="AA39" i="17"/>
  <c r="AA40" i="17"/>
  <c r="AA41" i="17"/>
  <c r="AA42" i="17"/>
  <c r="AA43" i="17"/>
  <c r="AA6" i="17"/>
  <c r="AA7" i="17"/>
  <c r="AA8" i="17"/>
  <c r="AA9" i="17"/>
  <c r="AA10" i="17"/>
  <c r="AA11" i="17"/>
  <c r="AA12" i="17"/>
  <c r="AA13" i="17"/>
  <c r="AA14" i="17"/>
  <c r="AA15" i="17"/>
  <c r="AA16" i="17"/>
  <c r="AA17" i="17"/>
  <c r="AA18" i="17"/>
  <c r="AA19" i="17"/>
  <c r="AA20" i="17"/>
  <c r="AA21" i="17"/>
  <c r="AA22" i="17"/>
  <c r="AA23" i="17"/>
  <c r="AA5" i="17"/>
  <c r="AA11" i="5"/>
  <c r="AA12" i="5"/>
  <c r="AA13" i="5"/>
  <c r="AA14" i="5"/>
  <c r="AA15" i="5"/>
  <c r="AA16" i="5"/>
  <c r="AA17" i="5"/>
  <c r="AA18" i="5"/>
  <c r="AA19" i="5"/>
  <c r="AA20" i="5"/>
  <c r="AA21" i="5"/>
  <c r="AA22" i="5"/>
  <c r="AA23" i="5"/>
  <c r="AA24" i="5"/>
  <c r="AA25" i="5"/>
  <c r="AA26" i="5"/>
  <c r="AA27" i="5"/>
  <c r="AA28" i="5"/>
  <c r="AA29" i="5"/>
  <c r="AA30" i="5"/>
  <c r="AA31" i="5"/>
  <c r="AA32" i="5"/>
  <c r="AA33" i="5"/>
  <c r="AA34" i="5"/>
  <c r="AA35" i="5"/>
  <c r="AA36" i="5"/>
  <c r="AA37" i="5"/>
  <c r="AA38" i="5"/>
  <c r="AA39" i="5"/>
  <c r="AA40" i="5"/>
  <c r="I8" i="18"/>
  <c r="V6" i="18"/>
  <c r="V7" i="18"/>
  <c r="V8" i="18"/>
  <c r="V9" i="18"/>
  <c r="V10" i="18"/>
  <c r="V11" i="18"/>
  <c r="V12" i="18"/>
  <c r="V13" i="18"/>
  <c r="V14" i="18"/>
  <c r="V15" i="18"/>
  <c r="V16" i="18"/>
  <c r="V17" i="18"/>
  <c r="A46" i="17"/>
  <c r="A86" i="17" s="1"/>
  <c r="A126" i="17" s="1"/>
  <c r="A166" i="17" s="1"/>
  <c r="A206" i="17" s="1"/>
  <c r="A246" i="17" s="1"/>
  <c r="A286" i="17" s="1"/>
  <c r="A326" i="17" s="1"/>
  <c r="A366" i="17" s="1"/>
  <c r="A406" i="17" s="1"/>
  <c r="A446" i="17" s="1"/>
  <c r="A486" i="17" s="1"/>
  <c r="A526" i="17" s="1"/>
  <c r="A47" i="17"/>
  <c r="A87" i="17" s="1"/>
  <c r="A127" i="17" s="1"/>
  <c r="A167" i="17" s="1"/>
  <c r="A207" i="17" s="1"/>
  <c r="A247" i="17" s="1"/>
  <c r="A287" i="17" s="1"/>
  <c r="A327" i="17" s="1"/>
  <c r="A367" i="17" s="1"/>
  <c r="A407" i="17" s="1"/>
  <c r="A447" i="17" s="1"/>
  <c r="A487" i="17" s="1"/>
  <c r="A527" i="17" s="1"/>
  <c r="A48" i="17"/>
  <c r="A88" i="17" s="1"/>
  <c r="A128" i="17" s="1"/>
  <c r="A168" i="17" s="1"/>
  <c r="A208" i="17" s="1"/>
  <c r="A248" i="17" s="1"/>
  <c r="A288" i="17" s="1"/>
  <c r="A328" i="17" s="1"/>
  <c r="A368" i="17" s="1"/>
  <c r="A408" i="17" s="1"/>
  <c r="A448" i="17" s="1"/>
  <c r="A488" i="17" s="1"/>
  <c r="A528" i="17" s="1"/>
  <c r="A49" i="17"/>
  <c r="A89" i="17" s="1"/>
  <c r="A129" i="17" s="1"/>
  <c r="A169" i="17" s="1"/>
  <c r="A209" i="17" s="1"/>
  <c r="A249" i="17" s="1"/>
  <c r="A289" i="17" s="1"/>
  <c r="A329" i="17" s="1"/>
  <c r="A369" i="17" s="1"/>
  <c r="A409" i="17" s="1"/>
  <c r="A449" i="17" s="1"/>
  <c r="A489" i="17" s="1"/>
  <c r="A529" i="17" s="1"/>
  <c r="A50" i="17"/>
  <c r="A90" i="17" s="1"/>
  <c r="A130" i="17" s="1"/>
  <c r="A170" i="17" s="1"/>
  <c r="A210" i="17" s="1"/>
  <c r="A250" i="17" s="1"/>
  <c r="A290" i="17" s="1"/>
  <c r="A330" i="17" s="1"/>
  <c r="A370" i="17" s="1"/>
  <c r="A410" i="17" s="1"/>
  <c r="A450" i="17" s="1"/>
  <c r="A490" i="17" s="1"/>
  <c r="A530" i="17" s="1"/>
  <c r="A51" i="17"/>
  <c r="A91" i="17" s="1"/>
  <c r="A131" i="17" s="1"/>
  <c r="A171" i="17" s="1"/>
  <c r="A211" i="17" s="1"/>
  <c r="A251" i="17" s="1"/>
  <c r="A291" i="17" s="1"/>
  <c r="A331" i="17" s="1"/>
  <c r="A371" i="17" s="1"/>
  <c r="A411" i="17" s="1"/>
  <c r="A451" i="17" s="1"/>
  <c r="A491" i="17" s="1"/>
  <c r="A531" i="17" s="1"/>
  <c r="A52" i="17"/>
  <c r="A92" i="17" s="1"/>
  <c r="A132" i="17" s="1"/>
  <c r="A172" i="17" s="1"/>
  <c r="A212" i="17" s="1"/>
  <c r="A252" i="17" s="1"/>
  <c r="A292" i="17" s="1"/>
  <c r="A332" i="17" s="1"/>
  <c r="A372" i="17" s="1"/>
  <c r="A412" i="17" s="1"/>
  <c r="A452" i="17" s="1"/>
  <c r="A492" i="17" s="1"/>
  <c r="A532" i="17" s="1"/>
  <c r="A53" i="17"/>
  <c r="A93" i="17" s="1"/>
  <c r="A133" i="17" s="1"/>
  <c r="A173" i="17" s="1"/>
  <c r="A213" i="17" s="1"/>
  <c r="A253" i="17" s="1"/>
  <c r="A293" i="17" s="1"/>
  <c r="A333" i="17" s="1"/>
  <c r="A373" i="17" s="1"/>
  <c r="A413" i="17" s="1"/>
  <c r="A453" i="17" s="1"/>
  <c r="A493" i="17" s="1"/>
  <c r="A533" i="17" s="1"/>
  <c r="A54" i="17"/>
  <c r="A94" i="17" s="1"/>
  <c r="A134" i="17" s="1"/>
  <c r="A174" i="17" s="1"/>
  <c r="A214" i="17" s="1"/>
  <c r="A254" i="17" s="1"/>
  <c r="A294" i="17" s="1"/>
  <c r="A334" i="17" s="1"/>
  <c r="A374" i="17" s="1"/>
  <c r="A414" i="17" s="1"/>
  <c r="A454" i="17" s="1"/>
  <c r="A494" i="17" s="1"/>
  <c r="A534" i="17" s="1"/>
  <c r="A55" i="17"/>
  <c r="A95" i="17" s="1"/>
  <c r="A135" i="17" s="1"/>
  <c r="A175" i="17" s="1"/>
  <c r="A215" i="17" s="1"/>
  <c r="A255" i="17" s="1"/>
  <c r="A295" i="17" s="1"/>
  <c r="A335" i="17" s="1"/>
  <c r="A375" i="17" s="1"/>
  <c r="A415" i="17" s="1"/>
  <c r="A455" i="17" s="1"/>
  <c r="A495" i="17" s="1"/>
  <c r="A535" i="17" s="1"/>
  <c r="A56" i="17"/>
  <c r="A96" i="17" s="1"/>
  <c r="A136" i="17" s="1"/>
  <c r="A176" i="17" s="1"/>
  <c r="A216" i="17" s="1"/>
  <c r="A256" i="17" s="1"/>
  <c r="A296" i="17" s="1"/>
  <c r="A336" i="17" s="1"/>
  <c r="A376" i="17" s="1"/>
  <c r="A416" i="17" s="1"/>
  <c r="A456" i="17" s="1"/>
  <c r="A496" i="17" s="1"/>
  <c r="A536" i="17" s="1"/>
  <c r="A57" i="17"/>
  <c r="A97" i="17" s="1"/>
  <c r="A137" i="17" s="1"/>
  <c r="A177" i="17" s="1"/>
  <c r="A217" i="17" s="1"/>
  <c r="A257" i="17" s="1"/>
  <c r="A297" i="17" s="1"/>
  <c r="A337" i="17" s="1"/>
  <c r="A377" i="17" s="1"/>
  <c r="A417" i="17" s="1"/>
  <c r="A457" i="17" s="1"/>
  <c r="A497" i="17" s="1"/>
  <c r="A537" i="17" s="1"/>
  <c r="A58" i="17"/>
  <c r="A98" i="17" s="1"/>
  <c r="A138" i="17" s="1"/>
  <c r="A178" i="17" s="1"/>
  <c r="A218" i="17" s="1"/>
  <c r="A258" i="17" s="1"/>
  <c r="A298" i="17" s="1"/>
  <c r="A338" i="17" s="1"/>
  <c r="A378" i="17" s="1"/>
  <c r="A418" i="17" s="1"/>
  <c r="A458" i="17" s="1"/>
  <c r="A498" i="17" s="1"/>
  <c r="A538" i="17" s="1"/>
  <c r="A59" i="17"/>
  <c r="A99" i="17" s="1"/>
  <c r="A139" i="17" s="1"/>
  <c r="A179" i="17" s="1"/>
  <c r="A219" i="17" s="1"/>
  <c r="A259" i="17" s="1"/>
  <c r="A299" i="17" s="1"/>
  <c r="A339" i="17" s="1"/>
  <c r="A379" i="17" s="1"/>
  <c r="A419" i="17" s="1"/>
  <c r="A459" i="17" s="1"/>
  <c r="A499" i="17" s="1"/>
  <c r="A539" i="17" s="1"/>
  <c r="A60" i="17"/>
  <c r="A100" i="17" s="1"/>
  <c r="A140" i="17" s="1"/>
  <c r="A180" i="17" s="1"/>
  <c r="A220" i="17" s="1"/>
  <c r="A260" i="17" s="1"/>
  <c r="A300" i="17" s="1"/>
  <c r="A340" i="17" s="1"/>
  <c r="A380" i="17" s="1"/>
  <c r="A420" i="17" s="1"/>
  <c r="A460" i="17" s="1"/>
  <c r="A500" i="17" s="1"/>
  <c r="A540" i="17" s="1"/>
  <c r="A61" i="17"/>
  <c r="A101" i="17" s="1"/>
  <c r="A141" i="17" s="1"/>
  <c r="A181" i="17" s="1"/>
  <c r="A221" i="17" s="1"/>
  <c r="A261" i="17" s="1"/>
  <c r="A301" i="17" s="1"/>
  <c r="A341" i="17" s="1"/>
  <c r="A381" i="17" s="1"/>
  <c r="A421" i="17" s="1"/>
  <c r="A461" i="17" s="1"/>
  <c r="A501" i="17" s="1"/>
  <c r="A541" i="17" s="1"/>
  <c r="A62" i="17"/>
  <c r="A102" i="17" s="1"/>
  <c r="A142" i="17" s="1"/>
  <c r="A182" i="17" s="1"/>
  <c r="A222" i="17" s="1"/>
  <c r="A262" i="17" s="1"/>
  <c r="A302" i="17" s="1"/>
  <c r="A342" i="17" s="1"/>
  <c r="A382" i="17" s="1"/>
  <c r="A422" i="17" s="1"/>
  <c r="A462" i="17" s="1"/>
  <c r="A502" i="17" s="1"/>
  <c r="A542" i="17" s="1"/>
  <c r="A63" i="17"/>
  <c r="A103" i="17" s="1"/>
  <c r="A143" i="17" s="1"/>
  <c r="A183" i="17" s="1"/>
  <c r="A223" i="17" s="1"/>
  <c r="A263" i="17" s="1"/>
  <c r="A303" i="17" s="1"/>
  <c r="A343" i="17" s="1"/>
  <c r="A383" i="17" s="1"/>
  <c r="A423" i="17" s="1"/>
  <c r="A463" i="17" s="1"/>
  <c r="A503" i="17" s="1"/>
  <c r="A543" i="17" s="1"/>
  <c r="A64" i="17"/>
  <c r="A104" i="17" s="1"/>
  <c r="A144" i="17" s="1"/>
  <c r="A184" i="17" s="1"/>
  <c r="A224" i="17" s="1"/>
  <c r="A264" i="17" s="1"/>
  <c r="A304" i="17" s="1"/>
  <c r="A344" i="17" s="1"/>
  <c r="A384" i="17" s="1"/>
  <c r="A424" i="17" s="1"/>
  <c r="A464" i="17" s="1"/>
  <c r="A504" i="17" s="1"/>
  <c r="A544" i="17" s="1"/>
  <c r="A65" i="17"/>
  <c r="A105" i="17" s="1"/>
  <c r="A145" i="17" s="1"/>
  <c r="A185" i="17" s="1"/>
  <c r="A225" i="17" s="1"/>
  <c r="A265" i="17" s="1"/>
  <c r="A305" i="17" s="1"/>
  <c r="A345" i="17" s="1"/>
  <c r="A385" i="17" s="1"/>
  <c r="A425" i="17" s="1"/>
  <c r="A465" i="17" s="1"/>
  <c r="A505" i="17" s="1"/>
  <c r="A545" i="17" s="1"/>
  <c r="A66" i="17"/>
  <c r="A106" i="17" s="1"/>
  <c r="A146" i="17" s="1"/>
  <c r="A186" i="17" s="1"/>
  <c r="A226" i="17" s="1"/>
  <c r="A266" i="17" s="1"/>
  <c r="A306" i="17" s="1"/>
  <c r="A346" i="17" s="1"/>
  <c r="A386" i="17" s="1"/>
  <c r="A426" i="17" s="1"/>
  <c r="A466" i="17" s="1"/>
  <c r="A506" i="17" s="1"/>
  <c r="A546" i="17" s="1"/>
  <c r="A67" i="17"/>
  <c r="A107" i="17" s="1"/>
  <c r="A147" i="17" s="1"/>
  <c r="A187" i="17" s="1"/>
  <c r="A227" i="17" s="1"/>
  <c r="A267" i="17" s="1"/>
  <c r="A307" i="17" s="1"/>
  <c r="A347" i="17" s="1"/>
  <c r="A387" i="17" s="1"/>
  <c r="A427" i="17" s="1"/>
  <c r="A467" i="17" s="1"/>
  <c r="A507" i="17" s="1"/>
  <c r="A547" i="17" s="1"/>
  <c r="A68" i="17"/>
  <c r="A108" i="17" s="1"/>
  <c r="A148" i="17" s="1"/>
  <c r="A188" i="17" s="1"/>
  <c r="A228" i="17" s="1"/>
  <c r="A268" i="17" s="1"/>
  <c r="A308" i="17" s="1"/>
  <c r="A348" i="17" s="1"/>
  <c r="A388" i="17" s="1"/>
  <c r="A428" i="17" s="1"/>
  <c r="A468" i="17" s="1"/>
  <c r="A508" i="17" s="1"/>
  <c r="A548" i="17" s="1"/>
  <c r="A69" i="17"/>
  <c r="A109" i="17" s="1"/>
  <c r="A149" i="17" s="1"/>
  <c r="A189" i="17" s="1"/>
  <c r="A229" i="17" s="1"/>
  <c r="A269" i="17" s="1"/>
  <c r="A309" i="17" s="1"/>
  <c r="A349" i="17" s="1"/>
  <c r="A389" i="17" s="1"/>
  <c r="A429" i="17" s="1"/>
  <c r="A469" i="17" s="1"/>
  <c r="A509" i="17" s="1"/>
  <c r="A549" i="17" s="1"/>
  <c r="A70" i="17"/>
  <c r="A110" i="17" s="1"/>
  <c r="A150" i="17" s="1"/>
  <c r="A190" i="17" s="1"/>
  <c r="A230" i="17" s="1"/>
  <c r="A270" i="17" s="1"/>
  <c r="A310" i="17" s="1"/>
  <c r="A350" i="17" s="1"/>
  <c r="A390" i="17" s="1"/>
  <c r="A430" i="17" s="1"/>
  <c r="A470" i="17" s="1"/>
  <c r="A510" i="17" s="1"/>
  <c r="A550" i="17" s="1"/>
  <c r="A71" i="17"/>
  <c r="A111" i="17" s="1"/>
  <c r="A151" i="17" s="1"/>
  <c r="A191" i="17" s="1"/>
  <c r="A231" i="17" s="1"/>
  <c r="A271" i="17" s="1"/>
  <c r="A311" i="17" s="1"/>
  <c r="A351" i="17" s="1"/>
  <c r="A391" i="17" s="1"/>
  <c r="A431" i="17" s="1"/>
  <c r="A471" i="17" s="1"/>
  <c r="A511" i="17" s="1"/>
  <c r="A551" i="17" s="1"/>
  <c r="A72" i="17"/>
  <c r="A112" i="17" s="1"/>
  <c r="A152" i="17" s="1"/>
  <c r="A192" i="17" s="1"/>
  <c r="A232" i="17" s="1"/>
  <c r="A272" i="17" s="1"/>
  <c r="A312" i="17" s="1"/>
  <c r="A352" i="17" s="1"/>
  <c r="A392" i="17" s="1"/>
  <c r="A432" i="17" s="1"/>
  <c r="A472" i="17" s="1"/>
  <c r="A512" i="17" s="1"/>
  <c r="A552" i="17" s="1"/>
  <c r="A73" i="17"/>
  <c r="A113" i="17" s="1"/>
  <c r="A153" i="17" s="1"/>
  <c r="A193" i="17" s="1"/>
  <c r="A233" i="17" s="1"/>
  <c r="A273" i="17" s="1"/>
  <c r="A313" i="17" s="1"/>
  <c r="A353" i="17" s="1"/>
  <c r="A393" i="17" s="1"/>
  <c r="A433" i="17" s="1"/>
  <c r="A473" i="17" s="1"/>
  <c r="A513" i="17" s="1"/>
  <c r="A553" i="17" s="1"/>
  <c r="A74" i="17"/>
  <c r="A114" i="17" s="1"/>
  <c r="A154" i="17" s="1"/>
  <c r="A194" i="17" s="1"/>
  <c r="A234" i="17" s="1"/>
  <c r="A274" i="17" s="1"/>
  <c r="A314" i="17" s="1"/>
  <c r="A354" i="17" s="1"/>
  <c r="A394" i="17" s="1"/>
  <c r="A434" i="17" s="1"/>
  <c r="A474" i="17" s="1"/>
  <c r="A514" i="17" s="1"/>
  <c r="A554" i="17" s="1"/>
  <c r="A75" i="17"/>
  <c r="A115" i="17" s="1"/>
  <c r="A155" i="17" s="1"/>
  <c r="A195" i="17" s="1"/>
  <c r="A235" i="17" s="1"/>
  <c r="A275" i="17" s="1"/>
  <c r="A315" i="17" s="1"/>
  <c r="A355" i="17" s="1"/>
  <c r="A395" i="17" s="1"/>
  <c r="A435" i="17" s="1"/>
  <c r="A475" i="17" s="1"/>
  <c r="A515" i="17" s="1"/>
  <c r="A555" i="17" s="1"/>
  <c r="A76" i="17"/>
  <c r="A116" i="17" s="1"/>
  <c r="A156" i="17" s="1"/>
  <c r="A196" i="17" s="1"/>
  <c r="A236" i="17" s="1"/>
  <c r="A276" i="17" s="1"/>
  <c r="A316" i="17" s="1"/>
  <c r="A356" i="17" s="1"/>
  <c r="A396" i="17" s="1"/>
  <c r="A436" i="17" s="1"/>
  <c r="A476" i="17" s="1"/>
  <c r="A516" i="17" s="1"/>
  <c r="A556" i="17" s="1"/>
  <c r="A77" i="17"/>
  <c r="A117" i="17" s="1"/>
  <c r="A157" i="17" s="1"/>
  <c r="A197" i="17" s="1"/>
  <c r="A237" i="17" s="1"/>
  <c r="A277" i="17" s="1"/>
  <c r="A317" i="17" s="1"/>
  <c r="A357" i="17" s="1"/>
  <c r="A397" i="17" s="1"/>
  <c r="A437" i="17" s="1"/>
  <c r="A477" i="17" s="1"/>
  <c r="A517" i="17" s="1"/>
  <c r="A557" i="17" s="1"/>
  <c r="A78" i="17"/>
  <c r="A118" i="17" s="1"/>
  <c r="A158" i="17" s="1"/>
  <c r="A198" i="17" s="1"/>
  <c r="A238" i="17" s="1"/>
  <c r="A278" i="17" s="1"/>
  <c r="A318" i="17" s="1"/>
  <c r="A358" i="17" s="1"/>
  <c r="A398" i="17" s="1"/>
  <c r="A438" i="17" s="1"/>
  <c r="A478" i="17" s="1"/>
  <c r="A518" i="17" s="1"/>
  <c r="A558" i="17" s="1"/>
  <c r="A79" i="17"/>
  <c r="A119" i="17" s="1"/>
  <c r="A159" i="17" s="1"/>
  <c r="A199" i="17" s="1"/>
  <c r="A239" i="17" s="1"/>
  <c r="A279" i="17" s="1"/>
  <c r="A319" i="17" s="1"/>
  <c r="A359" i="17" s="1"/>
  <c r="A399" i="17" s="1"/>
  <c r="A439" i="17" s="1"/>
  <c r="A479" i="17" s="1"/>
  <c r="A519" i="17" s="1"/>
  <c r="A559" i="17" s="1"/>
  <c r="A80" i="17"/>
  <c r="A120" i="17" s="1"/>
  <c r="A160" i="17" s="1"/>
  <c r="A200" i="17" s="1"/>
  <c r="A240" i="17" s="1"/>
  <c r="A280" i="17" s="1"/>
  <c r="A320" i="17" s="1"/>
  <c r="A360" i="17" s="1"/>
  <c r="A400" i="17" s="1"/>
  <c r="A440" i="17" s="1"/>
  <c r="A480" i="17" s="1"/>
  <c r="A520" i="17" s="1"/>
  <c r="A560" i="17" s="1"/>
  <c r="A81" i="17"/>
  <c r="A121" i="17" s="1"/>
  <c r="A161" i="17" s="1"/>
  <c r="A201" i="17" s="1"/>
  <c r="A241" i="17" s="1"/>
  <c r="A281" i="17" s="1"/>
  <c r="A321" i="17" s="1"/>
  <c r="A361" i="17" s="1"/>
  <c r="A401" i="17" s="1"/>
  <c r="A441" i="17" s="1"/>
  <c r="A481" i="17" s="1"/>
  <c r="A521" i="17" s="1"/>
  <c r="A561" i="17" s="1"/>
  <c r="A82" i="17"/>
  <c r="A122" i="17" s="1"/>
  <c r="A162" i="17" s="1"/>
  <c r="A202" i="17" s="1"/>
  <c r="A242" i="17" s="1"/>
  <c r="A282" i="17" s="1"/>
  <c r="A322" i="17" s="1"/>
  <c r="A362" i="17" s="1"/>
  <c r="A402" i="17" s="1"/>
  <c r="A442" i="17" s="1"/>
  <c r="A482" i="17" s="1"/>
  <c r="A522" i="17" s="1"/>
  <c r="A562" i="17" s="1"/>
  <c r="A83" i="17"/>
  <c r="A123" i="17" s="1"/>
  <c r="A163" i="17" s="1"/>
  <c r="A203" i="17" s="1"/>
  <c r="A243" i="17" s="1"/>
  <c r="A283" i="17" s="1"/>
  <c r="A323" i="17" s="1"/>
  <c r="A363" i="17" s="1"/>
  <c r="A403" i="17" s="1"/>
  <c r="A443" i="17" s="1"/>
  <c r="A483" i="17" s="1"/>
  <c r="A523" i="17" s="1"/>
  <c r="A563" i="17" s="1"/>
  <c r="A45" i="17"/>
  <c r="A85" i="17" s="1"/>
  <c r="A125" i="17" s="1"/>
  <c r="A165" i="17" s="1"/>
  <c r="A205" i="17" s="1"/>
  <c r="A245" i="17" s="1"/>
  <c r="A285" i="17" s="1"/>
  <c r="A325" i="17" s="1"/>
  <c r="A365" i="17" s="1"/>
  <c r="A405" i="17" s="1"/>
  <c r="A445" i="17" s="1"/>
  <c r="A485" i="17" s="1"/>
  <c r="A525" i="17" s="1"/>
  <c r="F526" i="17"/>
  <c r="F527" i="17"/>
  <c r="F528" i="17"/>
  <c r="F529" i="17"/>
  <c r="F530" i="17"/>
  <c r="F531" i="17"/>
  <c r="F532" i="17"/>
  <c r="F533" i="17"/>
  <c r="F534" i="17"/>
  <c r="F535" i="17"/>
  <c r="F536" i="17"/>
  <c r="F537" i="17"/>
  <c r="F538" i="17"/>
  <c r="F539" i="17"/>
  <c r="F540" i="17"/>
  <c r="F541" i="17"/>
  <c r="F542" i="17"/>
  <c r="F543" i="17"/>
  <c r="F544" i="17"/>
  <c r="F545" i="17"/>
  <c r="F546" i="17"/>
  <c r="F547" i="17"/>
  <c r="F548" i="17"/>
  <c r="F549" i="17"/>
  <c r="F550" i="17"/>
  <c r="F551" i="17"/>
  <c r="F552" i="17"/>
  <c r="F553" i="17"/>
  <c r="F554" i="17"/>
  <c r="F555" i="17"/>
  <c r="F556" i="17"/>
  <c r="F557" i="17"/>
  <c r="F558" i="17"/>
  <c r="F559" i="17"/>
  <c r="F560" i="17"/>
  <c r="F561" i="17"/>
  <c r="F562" i="17"/>
  <c r="F563" i="17"/>
  <c r="F525" i="17"/>
  <c r="F486" i="17"/>
  <c r="F487" i="17"/>
  <c r="F488" i="17"/>
  <c r="F489" i="17"/>
  <c r="F490" i="17"/>
  <c r="F491" i="17"/>
  <c r="F492" i="17"/>
  <c r="F493" i="17"/>
  <c r="F494" i="17"/>
  <c r="F495" i="17"/>
  <c r="F496" i="17"/>
  <c r="F497" i="17"/>
  <c r="F498" i="17"/>
  <c r="F499" i="17"/>
  <c r="F500" i="17"/>
  <c r="F501" i="17"/>
  <c r="F502" i="17"/>
  <c r="F503" i="17"/>
  <c r="F504" i="17"/>
  <c r="F505" i="17"/>
  <c r="F506" i="17"/>
  <c r="F507" i="17"/>
  <c r="F508" i="17"/>
  <c r="F509" i="17"/>
  <c r="F510" i="17"/>
  <c r="F511" i="17"/>
  <c r="F512" i="17"/>
  <c r="F513" i="17"/>
  <c r="F514" i="17"/>
  <c r="F515" i="17"/>
  <c r="F516" i="17"/>
  <c r="F517" i="17"/>
  <c r="F518" i="17"/>
  <c r="F519" i="17"/>
  <c r="F520" i="17"/>
  <c r="F521" i="17"/>
  <c r="F522" i="17"/>
  <c r="F523" i="17"/>
  <c r="F485" i="17"/>
  <c r="F446" i="17"/>
  <c r="F447" i="17"/>
  <c r="F448" i="17"/>
  <c r="F449" i="17"/>
  <c r="F450" i="17"/>
  <c r="F451" i="17"/>
  <c r="F452" i="17"/>
  <c r="F453" i="17"/>
  <c r="F454" i="17"/>
  <c r="F455" i="17"/>
  <c r="F456" i="17"/>
  <c r="F457" i="17"/>
  <c r="F458" i="17"/>
  <c r="F459" i="17"/>
  <c r="F460" i="17"/>
  <c r="F461" i="17"/>
  <c r="F462" i="17"/>
  <c r="F463" i="17"/>
  <c r="F464" i="17"/>
  <c r="F465" i="17"/>
  <c r="F466" i="17"/>
  <c r="F467" i="17"/>
  <c r="F468" i="17"/>
  <c r="F469" i="17"/>
  <c r="F470" i="17"/>
  <c r="F471" i="17"/>
  <c r="F472" i="17"/>
  <c r="F473" i="17"/>
  <c r="F474" i="17"/>
  <c r="F475" i="17"/>
  <c r="F476" i="17"/>
  <c r="F477" i="17"/>
  <c r="F478" i="17"/>
  <c r="F479" i="17"/>
  <c r="F480" i="17"/>
  <c r="F481" i="17"/>
  <c r="F482" i="17"/>
  <c r="F483" i="17"/>
  <c r="F445" i="17"/>
  <c r="F406" i="17"/>
  <c r="F407" i="17"/>
  <c r="F408" i="17"/>
  <c r="F409" i="17"/>
  <c r="F410" i="17"/>
  <c r="F411" i="17"/>
  <c r="F412" i="17"/>
  <c r="F413" i="17"/>
  <c r="F414" i="17"/>
  <c r="F415" i="17"/>
  <c r="F416" i="17"/>
  <c r="F417" i="17"/>
  <c r="F418" i="17"/>
  <c r="F419" i="17"/>
  <c r="F420" i="17"/>
  <c r="F421" i="17"/>
  <c r="F422" i="17"/>
  <c r="F423" i="17"/>
  <c r="F424" i="17"/>
  <c r="F425" i="17"/>
  <c r="F426" i="17"/>
  <c r="F427" i="17"/>
  <c r="F428" i="17"/>
  <c r="F429" i="17"/>
  <c r="F430" i="17"/>
  <c r="F431" i="17"/>
  <c r="F432" i="17"/>
  <c r="F433" i="17"/>
  <c r="F434" i="17"/>
  <c r="F435" i="17"/>
  <c r="F436" i="17"/>
  <c r="F437" i="17"/>
  <c r="F438" i="17"/>
  <c r="F439" i="17"/>
  <c r="F440" i="17"/>
  <c r="F441" i="17"/>
  <c r="F442" i="17"/>
  <c r="F443" i="17"/>
  <c r="F405" i="17"/>
  <c r="F366" i="17"/>
  <c r="F367" i="17"/>
  <c r="F368" i="17"/>
  <c r="F369" i="17"/>
  <c r="F370" i="17"/>
  <c r="F371" i="17"/>
  <c r="F372" i="17"/>
  <c r="F373" i="17"/>
  <c r="F374" i="17"/>
  <c r="F375" i="17"/>
  <c r="F376" i="17"/>
  <c r="F377" i="17"/>
  <c r="F378" i="17"/>
  <c r="F379" i="17"/>
  <c r="F380" i="17"/>
  <c r="F381" i="17"/>
  <c r="F382" i="17"/>
  <c r="F383" i="17"/>
  <c r="F384" i="17"/>
  <c r="F385" i="17"/>
  <c r="F386" i="17"/>
  <c r="F387" i="17"/>
  <c r="F388" i="17"/>
  <c r="F389" i="17"/>
  <c r="F390" i="17"/>
  <c r="F391" i="17"/>
  <c r="F392" i="17"/>
  <c r="F393" i="17"/>
  <c r="F394" i="17"/>
  <c r="F395" i="17"/>
  <c r="F396" i="17"/>
  <c r="F397" i="17"/>
  <c r="F398" i="17"/>
  <c r="F399" i="17"/>
  <c r="F400" i="17"/>
  <c r="F401" i="17"/>
  <c r="F402" i="17"/>
  <c r="F403" i="17"/>
  <c r="F365" i="17"/>
  <c r="F326" i="17"/>
  <c r="F327" i="17"/>
  <c r="F328" i="17"/>
  <c r="F329" i="17"/>
  <c r="F330" i="17"/>
  <c r="F331" i="17"/>
  <c r="F332" i="17"/>
  <c r="F333" i="17"/>
  <c r="F334" i="17"/>
  <c r="F335" i="17"/>
  <c r="F336" i="17"/>
  <c r="F337" i="17"/>
  <c r="F338" i="17"/>
  <c r="F339" i="17"/>
  <c r="F340" i="17"/>
  <c r="F341" i="17"/>
  <c r="F342" i="17"/>
  <c r="F343" i="17"/>
  <c r="F344" i="17"/>
  <c r="F345" i="17"/>
  <c r="F346" i="17"/>
  <c r="F347" i="17"/>
  <c r="F348" i="17"/>
  <c r="F349" i="17"/>
  <c r="F350" i="17"/>
  <c r="F351" i="17"/>
  <c r="F352" i="17"/>
  <c r="F353" i="17"/>
  <c r="F354" i="17"/>
  <c r="F355" i="17"/>
  <c r="F356" i="17"/>
  <c r="F357" i="17"/>
  <c r="F358" i="17"/>
  <c r="F359" i="17"/>
  <c r="F360" i="17"/>
  <c r="F361" i="17"/>
  <c r="F362" i="17"/>
  <c r="F363" i="17"/>
  <c r="F325" i="17"/>
  <c r="F286" i="17"/>
  <c r="F287" i="17"/>
  <c r="F288" i="17"/>
  <c r="F289" i="17"/>
  <c r="F290" i="17"/>
  <c r="F291" i="17"/>
  <c r="F292" i="17"/>
  <c r="F293" i="17"/>
  <c r="F294" i="17"/>
  <c r="F295" i="17"/>
  <c r="F296" i="17"/>
  <c r="F297" i="17"/>
  <c r="F298" i="17"/>
  <c r="F299" i="17"/>
  <c r="F300" i="17"/>
  <c r="F301" i="17"/>
  <c r="F302" i="17"/>
  <c r="F303" i="17"/>
  <c r="F304" i="17"/>
  <c r="F305" i="17"/>
  <c r="F306" i="17"/>
  <c r="F307" i="17"/>
  <c r="F308" i="17"/>
  <c r="F309" i="17"/>
  <c r="F310" i="17"/>
  <c r="F311" i="17"/>
  <c r="F312" i="17"/>
  <c r="F313" i="17"/>
  <c r="F314" i="17"/>
  <c r="F315" i="17"/>
  <c r="F316" i="17"/>
  <c r="F317" i="17"/>
  <c r="F318" i="17"/>
  <c r="F319" i="17"/>
  <c r="F320" i="17"/>
  <c r="F321" i="17"/>
  <c r="F322" i="17"/>
  <c r="F323" i="17"/>
  <c r="F285" i="17"/>
  <c r="F283" i="17"/>
  <c r="F246" i="17"/>
  <c r="F247" i="17"/>
  <c r="F248" i="17"/>
  <c r="F249" i="17"/>
  <c r="F250" i="17"/>
  <c r="F251" i="17"/>
  <c r="F252" i="17"/>
  <c r="F253" i="17"/>
  <c r="F254" i="17"/>
  <c r="F255" i="17"/>
  <c r="F256" i="17"/>
  <c r="F257" i="17"/>
  <c r="F258" i="17"/>
  <c r="F259" i="17"/>
  <c r="F260" i="17"/>
  <c r="F261" i="17"/>
  <c r="F262" i="17"/>
  <c r="F263" i="17"/>
  <c r="F264" i="17"/>
  <c r="F265" i="17"/>
  <c r="F266" i="17"/>
  <c r="F267" i="17"/>
  <c r="F268" i="17"/>
  <c r="F269" i="17"/>
  <c r="F270" i="17"/>
  <c r="F271" i="17"/>
  <c r="F272" i="17"/>
  <c r="F273" i="17"/>
  <c r="F274" i="17"/>
  <c r="F275" i="17"/>
  <c r="F276" i="17"/>
  <c r="F277" i="17"/>
  <c r="F278" i="17"/>
  <c r="F279" i="17"/>
  <c r="F280" i="17"/>
  <c r="F281" i="17"/>
  <c r="F282" i="17"/>
  <c r="F206" i="17"/>
  <c r="F207" i="17"/>
  <c r="F208" i="17"/>
  <c r="F209" i="17"/>
  <c r="F210" i="17"/>
  <c r="F211" i="17"/>
  <c r="F212" i="17"/>
  <c r="F213" i="17"/>
  <c r="F214" i="17"/>
  <c r="F215" i="17"/>
  <c r="F216" i="17"/>
  <c r="F217" i="17"/>
  <c r="F218" i="17"/>
  <c r="F219" i="17"/>
  <c r="F220" i="17"/>
  <c r="F221" i="17"/>
  <c r="F222" i="17"/>
  <c r="F223" i="17"/>
  <c r="F224" i="17"/>
  <c r="F225" i="17"/>
  <c r="F226" i="17"/>
  <c r="F227" i="17"/>
  <c r="F228" i="17"/>
  <c r="F229" i="17"/>
  <c r="F230" i="17"/>
  <c r="F231" i="17"/>
  <c r="F232" i="17"/>
  <c r="F233" i="17"/>
  <c r="F234" i="17"/>
  <c r="F235" i="17"/>
  <c r="F236" i="17"/>
  <c r="F237" i="17"/>
  <c r="F238" i="17"/>
  <c r="F239" i="17"/>
  <c r="F240" i="17"/>
  <c r="F241" i="17"/>
  <c r="F242" i="17"/>
  <c r="F243" i="17"/>
  <c r="F205" i="17"/>
  <c r="F166" i="17"/>
  <c r="F167" i="17"/>
  <c r="F168" i="17"/>
  <c r="F169" i="17"/>
  <c r="F170" i="17"/>
  <c r="F171" i="17"/>
  <c r="F172" i="17"/>
  <c r="F173" i="17"/>
  <c r="F174" i="17"/>
  <c r="F175" i="17"/>
  <c r="F176" i="17"/>
  <c r="F177" i="17"/>
  <c r="F178" i="17"/>
  <c r="F179" i="17"/>
  <c r="F180" i="17"/>
  <c r="F181" i="17"/>
  <c r="F182" i="17"/>
  <c r="F183" i="17"/>
  <c r="F184" i="17"/>
  <c r="F185" i="17"/>
  <c r="F186" i="17"/>
  <c r="F187" i="17"/>
  <c r="F188" i="17"/>
  <c r="F189" i="17"/>
  <c r="F190" i="17"/>
  <c r="F191" i="17"/>
  <c r="F192" i="17"/>
  <c r="F193" i="17"/>
  <c r="F194" i="17"/>
  <c r="F195" i="17"/>
  <c r="F196" i="17"/>
  <c r="F197" i="17"/>
  <c r="F198" i="17"/>
  <c r="F199" i="17"/>
  <c r="F200" i="17"/>
  <c r="F201" i="17"/>
  <c r="F202" i="17"/>
  <c r="F203" i="17"/>
  <c r="F165" i="17"/>
  <c r="F126" i="17"/>
  <c r="F127" i="17"/>
  <c r="F128" i="17"/>
  <c r="F129" i="17"/>
  <c r="F130" i="17"/>
  <c r="F131" i="17"/>
  <c r="F132" i="17"/>
  <c r="F133" i="17"/>
  <c r="F134" i="17"/>
  <c r="F135" i="17"/>
  <c r="F136" i="17"/>
  <c r="F137" i="17"/>
  <c r="F138" i="17"/>
  <c r="F139" i="17"/>
  <c r="F140" i="17"/>
  <c r="F141" i="17"/>
  <c r="F142" i="17"/>
  <c r="F143" i="17"/>
  <c r="F144" i="17"/>
  <c r="F145" i="17"/>
  <c r="F146" i="17"/>
  <c r="F147" i="17"/>
  <c r="F148" i="17"/>
  <c r="F149" i="17"/>
  <c r="F150" i="17"/>
  <c r="F151" i="17"/>
  <c r="F152" i="17"/>
  <c r="F153" i="17"/>
  <c r="F154" i="17"/>
  <c r="F155" i="17"/>
  <c r="F156" i="17"/>
  <c r="F157" i="17"/>
  <c r="F158" i="17"/>
  <c r="F159" i="17"/>
  <c r="F160" i="17"/>
  <c r="F161" i="17"/>
  <c r="F162" i="17"/>
  <c r="F163" i="17"/>
  <c r="F125" i="17"/>
  <c r="F86" i="17"/>
  <c r="F87" i="17"/>
  <c r="F88" i="17"/>
  <c r="F89" i="17"/>
  <c r="F90" i="17"/>
  <c r="F91" i="17"/>
  <c r="F92" i="17"/>
  <c r="F93" i="17"/>
  <c r="F94" i="17"/>
  <c r="F95" i="17"/>
  <c r="F96" i="17"/>
  <c r="F97" i="17"/>
  <c r="F98" i="17"/>
  <c r="F99" i="17"/>
  <c r="F100" i="17"/>
  <c r="F101" i="17"/>
  <c r="F102" i="17"/>
  <c r="F103" i="17"/>
  <c r="F104" i="17"/>
  <c r="F105" i="17"/>
  <c r="F106" i="17"/>
  <c r="F107" i="17"/>
  <c r="F108" i="17"/>
  <c r="F109" i="17"/>
  <c r="F110" i="17"/>
  <c r="F111" i="17"/>
  <c r="F112" i="17"/>
  <c r="F113" i="17"/>
  <c r="F114" i="17"/>
  <c r="F115" i="17"/>
  <c r="F116" i="17"/>
  <c r="F117" i="17"/>
  <c r="F118" i="17"/>
  <c r="F119" i="17"/>
  <c r="F120" i="17"/>
  <c r="F121" i="17"/>
  <c r="F122" i="17"/>
  <c r="F123" i="17"/>
  <c r="F85" i="17"/>
  <c r="F46" i="17"/>
  <c r="F47" i="17"/>
  <c r="F48" i="17"/>
  <c r="F49" i="17"/>
  <c r="F50" i="17"/>
  <c r="F51" i="17"/>
  <c r="F52" i="17"/>
  <c r="F53" i="17"/>
  <c r="F54" i="17"/>
  <c r="F55" i="17"/>
  <c r="F56" i="17"/>
  <c r="F57" i="17"/>
  <c r="F58" i="17"/>
  <c r="F59" i="17"/>
  <c r="F60" i="17"/>
  <c r="F61" i="17"/>
  <c r="F62" i="17"/>
  <c r="F63" i="17"/>
  <c r="F64" i="17"/>
  <c r="F65" i="17"/>
  <c r="F66" i="17"/>
  <c r="F67" i="17"/>
  <c r="F68" i="17"/>
  <c r="F69" i="17"/>
  <c r="F70" i="17"/>
  <c r="F71" i="17"/>
  <c r="F72" i="17"/>
  <c r="F73" i="17"/>
  <c r="F74" i="17"/>
  <c r="F75" i="17"/>
  <c r="F76" i="17"/>
  <c r="F77" i="17"/>
  <c r="F78" i="17"/>
  <c r="F79" i="17"/>
  <c r="F80" i="17"/>
  <c r="F81" i="17"/>
  <c r="F82" i="17"/>
  <c r="F83" i="17"/>
  <c r="F45" i="17"/>
  <c r="F6" i="17"/>
  <c r="F7" i="17"/>
  <c r="F8" i="17"/>
  <c r="F9" i="17"/>
  <c r="F10" i="17"/>
  <c r="F11" i="17"/>
  <c r="F12" i="17"/>
  <c r="F13" i="17"/>
  <c r="F14" i="17"/>
  <c r="F15" i="17"/>
  <c r="F16" i="17"/>
  <c r="F17" i="17"/>
  <c r="F18" i="17"/>
  <c r="F19" i="17"/>
  <c r="F20" i="17"/>
  <c r="F21" i="17"/>
  <c r="F22" i="17"/>
  <c r="F23" i="17"/>
  <c r="F24" i="17"/>
  <c r="F25" i="17"/>
  <c r="F26" i="17"/>
  <c r="F27" i="17"/>
  <c r="F28" i="17"/>
  <c r="F29" i="17"/>
  <c r="F30" i="17"/>
  <c r="F31" i="17"/>
  <c r="F32" i="17"/>
  <c r="F33" i="17"/>
  <c r="F34" i="17"/>
  <c r="F35" i="17"/>
  <c r="F36" i="17"/>
  <c r="F37" i="17"/>
  <c r="F38" i="17"/>
  <c r="F39" i="17"/>
  <c r="F40" i="17"/>
  <c r="F41" i="17"/>
  <c r="F42" i="17"/>
  <c r="F43" i="17"/>
  <c r="F5" i="17"/>
  <c r="D526" i="17"/>
  <c r="D527" i="17"/>
  <c r="D528" i="17"/>
  <c r="D529" i="17"/>
  <c r="D530" i="17"/>
  <c r="D531" i="17"/>
  <c r="D532" i="17"/>
  <c r="D533" i="17"/>
  <c r="D534" i="17"/>
  <c r="D535" i="17"/>
  <c r="D536" i="17"/>
  <c r="D537" i="17"/>
  <c r="D538" i="17"/>
  <c r="D539" i="17"/>
  <c r="D540" i="17"/>
  <c r="D541" i="17"/>
  <c r="D542" i="17"/>
  <c r="D543" i="17"/>
  <c r="D544" i="17"/>
  <c r="D545" i="17"/>
  <c r="D546" i="17"/>
  <c r="D547" i="17"/>
  <c r="D548" i="17"/>
  <c r="D549" i="17"/>
  <c r="D550" i="17"/>
  <c r="D551" i="17"/>
  <c r="D552" i="17"/>
  <c r="D553" i="17"/>
  <c r="D554" i="17"/>
  <c r="D555" i="17"/>
  <c r="D556" i="17"/>
  <c r="D557" i="17"/>
  <c r="D558" i="17"/>
  <c r="D559" i="17"/>
  <c r="D560" i="17"/>
  <c r="D561" i="17"/>
  <c r="D562" i="17"/>
  <c r="D563" i="17"/>
  <c r="D525" i="17"/>
  <c r="D486" i="17"/>
  <c r="D487" i="17"/>
  <c r="D488" i="17"/>
  <c r="D489" i="17"/>
  <c r="D490" i="17"/>
  <c r="D491" i="17"/>
  <c r="D492" i="17"/>
  <c r="D493" i="17"/>
  <c r="D494" i="17"/>
  <c r="D495" i="17"/>
  <c r="D496" i="17"/>
  <c r="D497" i="17"/>
  <c r="D498" i="17"/>
  <c r="D499" i="17"/>
  <c r="D500" i="17"/>
  <c r="D501" i="17"/>
  <c r="D502" i="17"/>
  <c r="D503" i="17"/>
  <c r="D504" i="17"/>
  <c r="D505" i="17"/>
  <c r="D506" i="17"/>
  <c r="D507" i="17"/>
  <c r="D508" i="17"/>
  <c r="D509" i="17"/>
  <c r="D510" i="17"/>
  <c r="D511" i="17"/>
  <c r="D512" i="17"/>
  <c r="D513" i="17"/>
  <c r="D514" i="17"/>
  <c r="D515" i="17"/>
  <c r="D516" i="17"/>
  <c r="D517" i="17"/>
  <c r="D518" i="17"/>
  <c r="D519" i="17"/>
  <c r="D520" i="17"/>
  <c r="D521" i="17"/>
  <c r="D522" i="17"/>
  <c r="D523" i="17"/>
  <c r="D485" i="17"/>
  <c r="D446" i="17"/>
  <c r="D447" i="17"/>
  <c r="D448" i="17"/>
  <c r="D449" i="17"/>
  <c r="D450" i="17"/>
  <c r="D451" i="17"/>
  <c r="D452" i="17"/>
  <c r="D453" i="17"/>
  <c r="D454" i="17"/>
  <c r="D455" i="17"/>
  <c r="D456" i="17"/>
  <c r="D457" i="17"/>
  <c r="D458" i="17"/>
  <c r="D459" i="17"/>
  <c r="D460" i="17"/>
  <c r="D461" i="17"/>
  <c r="D462" i="17"/>
  <c r="D463" i="17"/>
  <c r="D464" i="17"/>
  <c r="D465" i="17"/>
  <c r="D466" i="17"/>
  <c r="D467" i="17"/>
  <c r="D468" i="17"/>
  <c r="D469" i="17"/>
  <c r="D470" i="17"/>
  <c r="D471" i="17"/>
  <c r="D472" i="17"/>
  <c r="D473" i="17"/>
  <c r="D474" i="17"/>
  <c r="D475" i="17"/>
  <c r="D476" i="17"/>
  <c r="D477" i="17"/>
  <c r="D478" i="17"/>
  <c r="D479" i="17"/>
  <c r="D480" i="17"/>
  <c r="D481" i="17"/>
  <c r="D482" i="17"/>
  <c r="D483" i="17"/>
  <c r="D445" i="17"/>
  <c r="D406" i="17"/>
  <c r="D407" i="17"/>
  <c r="D408" i="17"/>
  <c r="D409" i="17"/>
  <c r="D410" i="17"/>
  <c r="D411" i="17"/>
  <c r="D412" i="17"/>
  <c r="D413" i="17"/>
  <c r="D414" i="17"/>
  <c r="D415" i="17"/>
  <c r="D416" i="17"/>
  <c r="D417" i="17"/>
  <c r="D418" i="17"/>
  <c r="D419" i="17"/>
  <c r="D420" i="17"/>
  <c r="D421" i="17"/>
  <c r="D422" i="17"/>
  <c r="D423" i="17"/>
  <c r="D424" i="17"/>
  <c r="D425" i="17"/>
  <c r="D426" i="17"/>
  <c r="D427" i="17"/>
  <c r="D428" i="17"/>
  <c r="D429" i="17"/>
  <c r="D430" i="17"/>
  <c r="D431" i="17"/>
  <c r="D432" i="17"/>
  <c r="D433" i="17"/>
  <c r="D434" i="17"/>
  <c r="D435" i="17"/>
  <c r="D436" i="17"/>
  <c r="D437" i="17"/>
  <c r="D438" i="17"/>
  <c r="D439" i="17"/>
  <c r="D440" i="17"/>
  <c r="D441" i="17"/>
  <c r="D442" i="17"/>
  <c r="D443" i="17"/>
  <c r="D405" i="17"/>
  <c r="D366" i="17"/>
  <c r="D367" i="17"/>
  <c r="D368" i="17"/>
  <c r="D369" i="17"/>
  <c r="D370" i="17"/>
  <c r="D371" i="17"/>
  <c r="D372" i="17"/>
  <c r="D373" i="17"/>
  <c r="D374" i="17"/>
  <c r="D375" i="17"/>
  <c r="D376" i="17"/>
  <c r="D377" i="17"/>
  <c r="D378" i="17"/>
  <c r="D379" i="17"/>
  <c r="D380" i="17"/>
  <c r="D381" i="17"/>
  <c r="D382" i="17"/>
  <c r="D383" i="17"/>
  <c r="D384" i="17"/>
  <c r="D385" i="17"/>
  <c r="D386" i="17"/>
  <c r="D387" i="17"/>
  <c r="D388" i="17"/>
  <c r="D389" i="17"/>
  <c r="D390" i="17"/>
  <c r="D391" i="17"/>
  <c r="D392" i="17"/>
  <c r="D393" i="17"/>
  <c r="D394" i="17"/>
  <c r="D395" i="17"/>
  <c r="D396" i="17"/>
  <c r="D397" i="17"/>
  <c r="D398" i="17"/>
  <c r="D399" i="17"/>
  <c r="D400" i="17"/>
  <c r="D401" i="17"/>
  <c r="D402" i="17"/>
  <c r="D403" i="17"/>
  <c r="D365" i="17"/>
  <c r="D326" i="17"/>
  <c r="D327" i="17"/>
  <c r="D328" i="17"/>
  <c r="D329" i="17"/>
  <c r="D330" i="17"/>
  <c r="D331" i="17"/>
  <c r="D332" i="17"/>
  <c r="D333" i="17"/>
  <c r="D334" i="17"/>
  <c r="D335" i="17"/>
  <c r="D336" i="17"/>
  <c r="D337" i="17"/>
  <c r="D338" i="17"/>
  <c r="D339" i="17"/>
  <c r="D340" i="17"/>
  <c r="D341" i="17"/>
  <c r="D342" i="17"/>
  <c r="D343" i="17"/>
  <c r="D344" i="17"/>
  <c r="D345" i="17"/>
  <c r="D346" i="17"/>
  <c r="D347" i="17"/>
  <c r="D348" i="17"/>
  <c r="D349" i="17"/>
  <c r="D350" i="17"/>
  <c r="D351" i="17"/>
  <c r="D352" i="17"/>
  <c r="D353" i="17"/>
  <c r="D354" i="17"/>
  <c r="D355" i="17"/>
  <c r="D356" i="17"/>
  <c r="D357" i="17"/>
  <c r="D358" i="17"/>
  <c r="D359" i="17"/>
  <c r="D360" i="17"/>
  <c r="D361" i="17"/>
  <c r="D362" i="17"/>
  <c r="D363" i="17"/>
  <c r="D325" i="17"/>
  <c r="D286" i="17"/>
  <c r="D287" i="17"/>
  <c r="D288" i="17"/>
  <c r="D289" i="17"/>
  <c r="D290" i="17"/>
  <c r="D291" i="17"/>
  <c r="D292" i="17"/>
  <c r="D293" i="17"/>
  <c r="D294" i="17"/>
  <c r="D295" i="17"/>
  <c r="D296" i="17"/>
  <c r="D297" i="17"/>
  <c r="D298" i="17"/>
  <c r="D299" i="17"/>
  <c r="D300" i="17"/>
  <c r="D301" i="17"/>
  <c r="D302" i="17"/>
  <c r="D303" i="17"/>
  <c r="D304" i="17"/>
  <c r="D305" i="17"/>
  <c r="D306" i="17"/>
  <c r="D307" i="17"/>
  <c r="D308" i="17"/>
  <c r="D309" i="17"/>
  <c r="D310" i="17"/>
  <c r="D311" i="17"/>
  <c r="D312" i="17"/>
  <c r="D313" i="17"/>
  <c r="D314" i="17"/>
  <c r="D315" i="17"/>
  <c r="D316" i="17"/>
  <c r="D317" i="17"/>
  <c r="D318" i="17"/>
  <c r="D319" i="17"/>
  <c r="D320" i="17"/>
  <c r="D321" i="17"/>
  <c r="D322" i="17"/>
  <c r="D323" i="17"/>
  <c r="D285" i="17"/>
  <c r="D246" i="17"/>
  <c r="D247" i="17"/>
  <c r="D248" i="17"/>
  <c r="D249" i="17"/>
  <c r="D250" i="17"/>
  <c r="D251" i="17"/>
  <c r="D252" i="17"/>
  <c r="D253" i="17"/>
  <c r="D254" i="17"/>
  <c r="D255" i="17"/>
  <c r="D256" i="17"/>
  <c r="D257" i="17"/>
  <c r="D258" i="17"/>
  <c r="D259" i="17"/>
  <c r="D260" i="17"/>
  <c r="D261" i="17"/>
  <c r="D262" i="17"/>
  <c r="D263" i="17"/>
  <c r="D264" i="17"/>
  <c r="D265" i="17"/>
  <c r="D266" i="17"/>
  <c r="D267" i="17"/>
  <c r="D268" i="17"/>
  <c r="D269" i="17"/>
  <c r="D270" i="17"/>
  <c r="D271" i="17"/>
  <c r="D272" i="17"/>
  <c r="D273" i="17"/>
  <c r="D274" i="17"/>
  <c r="D275" i="17"/>
  <c r="D276" i="17"/>
  <c r="D277" i="17"/>
  <c r="D278" i="17"/>
  <c r="D279" i="17"/>
  <c r="D280" i="17"/>
  <c r="D281" i="17"/>
  <c r="D282" i="17"/>
  <c r="D283" i="17"/>
  <c r="D243" i="17"/>
  <c r="D206" i="17"/>
  <c r="D207" i="17"/>
  <c r="D208" i="17"/>
  <c r="D209" i="17"/>
  <c r="D210" i="17"/>
  <c r="D211" i="17"/>
  <c r="D212" i="17"/>
  <c r="D213" i="17"/>
  <c r="D214" i="17"/>
  <c r="D215" i="17"/>
  <c r="D216" i="17"/>
  <c r="D217" i="17"/>
  <c r="D218" i="17"/>
  <c r="D219" i="17"/>
  <c r="D220" i="17"/>
  <c r="D221" i="17"/>
  <c r="D222" i="17"/>
  <c r="D223" i="17"/>
  <c r="D224" i="17"/>
  <c r="D225" i="17"/>
  <c r="D226" i="17"/>
  <c r="D227" i="17"/>
  <c r="D228" i="17"/>
  <c r="D229" i="17"/>
  <c r="D230" i="17"/>
  <c r="D231" i="17"/>
  <c r="D232" i="17"/>
  <c r="D233" i="17"/>
  <c r="D234" i="17"/>
  <c r="D235" i="17"/>
  <c r="D236" i="17"/>
  <c r="D237" i="17"/>
  <c r="D238" i="17"/>
  <c r="D239" i="17"/>
  <c r="D240" i="17"/>
  <c r="D241" i="17"/>
  <c r="D242" i="17"/>
  <c r="D205" i="17"/>
  <c r="D166" i="17"/>
  <c r="D167" i="17"/>
  <c r="D168" i="17"/>
  <c r="D169" i="17"/>
  <c r="D170" i="17"/>
  <c r="D171" i="17"/>
  <c r="D172" i="17"/>
  <c r="D173" i="17"/>
  <c r="D174" i="17"/>
  <c r="D175" i="17"/>
  <c r="D176" i="17"/>
  <c r="D177" i="17"/>
  <c r="D178" i="17"/>
  <c r="D179" i="17"/>
  <c r="D180" i="17"/>
  <c r="D181" i="17"/>
  <c r="D182" i="17"/>
  <c r="D183" i="17"/>
  <c r="D184" i="17"/>
  <c r="D185" i="17"/>
  <c r="D186" i="17"/>
  <c r="D187" i="17"/>
  <c r="D188" i="17"/>
  <c r="D189" i="17"/>
  <c r="D190" i="17"/>
  <c r="D191" i="17"/>
  <c r="D192" i="17"/>
  <c r="D193" i="17"/>
  <c r="D194" i="17"/>
  <c r="D195" i="17"/>
  <c r="D196" i="17"/>
  <c r="D197" i="17"/>
  <c r="D198" i="17"/>
  <c r="D199" i="17"/>
  <c r="D200" i="17"/>
  <c r="D201" i="17"/>
  <c r="D202" i="17"/>
  <c r="D203" i="17"/>
  <c r="D165" i="17"/>
  <c r="D126" i="17"/>
  <c r="D127" i="17"/>
  <c r="D128" i="17"/>
  <c r="D129" i="17"/>
  <c r="D130" i="17"/>
  <c r="D131" i="17"/>
  <c r="D132" i="17"/>
  <c r="D133" i="17"/>
  <c r="D134" i="17"/>
  <c r="D135" i="17"/>
  <c r="D136" i="17"/>
  <c r="D137" i="17"/>
  <c r="D138" i="17"/>
  <c r="D139" i="17"/>
  <c r="D140" i="17"/>
  <c r="D141" i="17"/>
  <c r="D142" i="17"/>
  <c r="D143" i="17"/>
  <c r="D144" i="17"/>
  <c r="D145" i="17"/>
  <c r="D146" i="17"/>
  <c r="D147" i="17"/>
  <c r="D148" i="17"/>
  <c r="D149" i="17"/>
  <c r="D150" i="17"/>
  <c r="D151" i="17"/>
  <c r="D152" i="17"/>
  <c r="D153" i="17"/>
  <c r="D154" i="17"/>
  <c r="D155" i="17"/>
  <c r="D156" i="17"/>
  <c r="D157" i="17"/>
  <c r="D158" i="17"/>
  <c r="D159" i="17"/>
  <c r="D160" i="17"/>
  <c r="D161" i="17"/>
  <c r="D162" i="17"/>
  <c r="D163" i="17"/>
  <c r="D125" i="17"/>
  <c r="D86" i="17"/>
  <c r="D87" i="17"/>
  <c r="D88" i="17"/>
  <c r="D89" i="17"/>
  <c r="D90" i="17"/>
  <c r="D91" i="17"/>
  <c r="D92" i="17"/>
  <c r="D93" i="17"/>
  <c r="D94" i="17"/>
  <c r="D95" i="17"/>
  <c r="D96" i="17"/>
  <c r="D97" i="17"/>
  <c r="D98" i="17"/>
  <c r="D99" i="17"/>
  <c r="D100" i="17"/>
  <c r="D101" i="17"/>
  <c r="D102" i="17"/>
  <c r="D103" i="17"/>
  <c r="D104" i="17"/>
  <c r="D105" i="17"/>
  <c r="D106" i="17"/>
  <c r="D107" i="17"/>
  <c r="D108" i="17"/>
  <c r="D109" i="17"/>
  <c r="D110" i="17"/>
  <c r="D111" i="17"/>
  <c r="D112" i="17"/>
  <c r="D113" i="17"/>
  <c r="D114" i="17"/>
  <c r="D115" i="17"/>
  <c r="D116" i="17"/>
  <c r="D117" i="17"/>
  <c r="D118" i="17"/>
  <c r="D119" i="17"/>
  <c r="D120" i="17"/>
  <c r="D121" i="17"/>
  <c r="D122" i="17"/>
  <c r="D123" i="17"/>
  <c r="D85" i="17"/>
  <c r="D46" i="17"/>
  <c r="D47" i="17"/>
  <c r="D48" i="17"/>
  <c r="D49" i="17"/>
  <c r="D50" i="17"/>
  <c r="D51" i="17"/>
  <c r="D52" i="17"/>
  <c r="D53" i="17"/>
  <c r="D54" i="17"/>
  <c r="D55" i="17"/>
  <c r="D56" i="17"/>
  <c r="D57" i="17"/>
  <c r="D58" i="17"/>
  <c r="D59" i="17"/>
  <c r="D60" i="17"/>
  <c r="D61" i="17"/>
  <c r="D62" i="17"/>
  <c r="D63" i="17"/>
  <c r="D64" i="17"/>
  <c r="D65" i="17"/>
  <c r="D66" i="17"/>
  <c r="D67" i="17"/>
  <c r="D68" i="17"/>
  <c r="D69" i="17"/>
  <c r="D70" i="17"/>
  <c r="D71" i="17"/>
  <c r="D72" i="17"/>
  <c r="D73" i="17"/>
  <c r="D74" i="17"/>
  <c r="D75" i="17"/>
  <c r="D76" i="17"/>
  <c r="D77" i="17"/>
  <c r="D78" i="17"/>
  <c r="D79" i="17"/>
  <c r="D80" i="17"/>
  <c r="D81" i="17"/>
  <c r="D82" i="17"/>
  <c r="D83" i="17"/>
  <c r="D45" i="17"/>
  <c r="D6" i="17"/>
  <c r="D7" i="17"/>
  <c r="D8" i="17"/>
  <c r="D9" i="17"/>
  <c r="D10" i="17"/>
  <c r="D11" i="17"/>
  <c r="D12" i="17"/>
  <c r="D13" i="17"/>
  <c r="D14" i="17"/>
  <c r="D15" i="17"/>
  <c r="D16" i="17"/>
  <c r="D17" i="17"/>
  <c r="D18" i="17"/>
  <c r="D19" i="17"/>
  <c r="D20" i="17"/>
  <c r="D21" i="17"/>
  <c r="D22" i="17"/>
  <c r="D23" i="17"/>
  <c r="D24" i="17"/>
  <c r="D25" i="17"/>
  <c r="D26" i="17"/>
  <c r="D27" i="17"/>
  <c r="D28" i="17"/>
  <c r="D29" i="17"/>
  <c r="D30" i="17"/>
  <c r="D31" i="17"/>
  <c r="D32" i="17"/>
  <c r="D33" i="17"/>
  <c r="D34" i="17"/>
  <c r="D35" i="17"/>
  <c r="D36" i="17"/>
  <c r="D37" i="17"/>
  <c r="D38" i="17"/>
  <c r="D39" i="17"/>
  <c r="D40" i="17"/>
  <c r="D41" i="17"/>
  <c r="D42" i="17"/>
  <c r="D43" i="17"/>
  <c r="D5" i="17"/>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39" i="5"/>
  <c r="D40" i="5"/>
  <c r="D10" i="5"/>
  <c r="A2" i="19" s="1"/>
  <c r="C14" i="19" s="1"/>
  <c r="F11" i="5"/>
  <c r="F12" i="5"/>
  <c r="F13" i="5"/>
  <c r="F14" i="5"/>
  <c r="F15" i="5"/>
  <c r="F16" i="5"/>
  <c r="F17" i="5"/>
  <c r="F18" i="5"/>
  <c r="F19" i="5"/>
  <c r="F20" i="5"/>
  <c r="F21" i="5"/>
  <c r="F22" i="5"/>
  <c r="F23" i="5"/>
  <c r="F24" i="5"/>
  <c r="F25" i="5"/>
  <c r="F26" i="5"/>
  <c r="F27" i="5"/>
  <c r="F28" i="5"/>
  <c r="F29" i="5"/>
  <c r="F30" i="5"/>
  <c r="F31" i="5"/>
  <c r="F32" i="5"/>
  <c r="F33" i="5"/>
  <c r="F34" i="5"/>
  <c r="F35" i="5"/>
  <c r="F36" i="5"/>
  <c r="F37" i="5"/>
  <c r="F38" i="5"/>
  <c r="F39" i="5"/>
  <c r="F40" i="5"/>
  <c r="F10" i="5"/>
  <c r="E560" i="17"/>
  <c r="E491" i="17"/>
  <c r="E466" i="17"/>
  <c r="E467" i="17"/>
  <c r="E477" i="17"/>
  <c r="E349" i="17"/>
  <c r="E246" i="17"/>
  <c r="E256" i="17"/>
  <c r="Q18" i="18"/>
  <c r="AG599" i="18"/>
  <c r="E563" i="17" s="1"/>
  <c r="AG598" i="18"/>
  <c r="E562" i="17" s="1"/>
  <c r="AG597" i="18"/>
  <c r="E561" i="17" s="1"/>
  <c r="AG596" i="18"/>
  <c r="AG595" i="18"/>
  <c r="E559" i="17" s="1"/>
  <c r="AG594" i="18"/>
  <c r="E558" i="17" s="1"/>
  <c r="AG593" i="18"/>
  <c r="E557" i="17" s="1"/>
  <c r="AG592" i="18"/>
  <c r="E556" i="17" s="1"/>
  <c r="AG591" i="18"/>
  <c r="E555" i="17" s="1"/>
  <c r="AG590" i="18"/>
  <c r="E554" i="17" s="1"/>
  <c r="AG589" i="18"/>
  <c r="E553" i="17" s="1"/>
  <c r="AG588" i="18"/>
  <c r="E552" i="17" s="1"/>
  <c r="AG587" i="18"/>
  <c r="E551" i="17" s="1"/>
  <c r="AG586" i="18"/>
  <c r="E550" i="17" s="1"/>
  <c r="AG585" i="18"/>
  <c r="E549" i="17" s="1"/>
  <c r="AG584" i="18"/>
  <c r="E548" i="17" s="1"/>
  <c r="AG583" i="18"/>
  <c r="E547" i="17" s="1"/>
  <c r="AG582" i="18"/>
  <c r="E546" i="17" s="1"/>
  <c r="AG581" i="18"/>
  <c r="E545" i="17" s="1"/>
  <c r="AG580" i="18"/>
  <c r="E544" i="17" s="1"/>
  <c r="AG560" i="18"/>
  <c r="E523" i="17" s="1"/>
  <c r="AG559" i="18"/>
  <c r="E522" i="17" s="1"/>
  <c r="AG558" i="18"/>
  <c r="E521" i="17" s="1"/>
  <c r="AG557" i="18"/>
  <c r="E520" i="17" s="1"/>
  <c r="AG556" i="18"/>
  <c r="E519" i="17" s="1"/>
  <c r="AG555" i="18"/>
  <c r="E518" i="17" s="1"/>
  <c r="AG554" i="18"/>
  <c r="E517" i="17" s="1"/>
  <c r="AG553" i="18"/>
  <c r="E516" i="17" s="1"/>
  <c r="AG552" i="18"/>
  <c r="E515" i="17" s="1"/>
  <c r="AG551" i="18"/>
  <c r="E514" i="17" s="1"/>
  <c r="AG550" i="18"/>
  <c r="E513" i="17" s="1"/>
  <c r="AG549" i="18"/>
  <c r="E512" i="17" s="1"/>
  <c r="AG548" i="18"/>
  <c r="E511" i="17" s="1"/>
  <c r="AG547" i="18"/>
  <c r="E510" i="17" s="1"/>
  <c r="AG546" i="18"/>
  <c r="E509" i="17" s="1"/>
  <c r="AG545" i="18"/>
  <c r="E508" i="17" s="1"/>
  <c r="AG544" i="18"/>
  <c r="E507" i="17" s="1"/>
  <c r="AG543" i="18"/>
  <c r="E506" i="17" s="1"/>
  <c r="AG542" i="18"/>
  <c r="E505" i="17" s="1"/>
  <c r="AG541" i="18"/>
  <c r="E504" i="17" s="1"/>
  <c r="AG540" i="18"/>
  <c r="E503" i="17" s="1"/>
  <c r="AG539" i="18"/>
  <c r="E502" i="17" s="1"/>
  <c r="AG538" i="18"/>
  <c r="E501" i="17" s="1"/>
  <c r="AG537" i="18"/>
  <c r="E500" i="17" s="1"/>
  <c r="AG536" i="18"/>
  <c r="E499" i="17" s="1"/>
  <c r="AG535" i="18"/>
  <c r="E498" i="17" s="1"/>
  <c r="AG534" i="18"/>
  <c r="E497" i="17" s="1"/>
  <c r="AG533" i="18"/>
  <c r="E496" i="17" s="1"/>
  <c r="AG532" i="18"/>
  <c r="E495" i="17" s="1"/>
  <c r="AG531" i="18"/>
  <c r="E494" i="17" s="1"/>
  <c r="AG530" i="18"/>
  <c r="E493" i="17" s="1"/>
  <c r="AG529" i="18"/>
  <c r="E492" i="17" s="1"/>
  <c r="AG528" i="18"/>
  <c r="AG527" i="18"/>
  <c r="E490" i="17" s="1"/>
  <c r="AG526" i="18"/>
  <c r="E489" i="17" s="1"/>
  <c r="AG525" i="18"/>
  <c r="E488" i="17" s="1"/>
  <c r="AG524" i="18"/>
  <c r="E487" i="17" s="1"/>
  <c r="AG523" i="18"/>
  <c r="E486" i="17" s="1"/>
  <c r="AG522" i="18"/>
  <c r="E485" i="17" s="1"/>
  <c r="AG521" i="18"/>
  <c r="E483" i="17" s="1"/>
  <c r="AG520" i="18"/>
  <c r="E482" i="17" s="1"/>
  <c r="AG519" i="18"/>
  <c r="E481" i="17" s="1"/>
  <c r="AG518" i="18"/>
  <c r="E480" i="17" s="1"/>
  <c r="AG517" i="18"/>
  <c r="E479" i="17" s="1"/>
  <c r="AG516" i="18"/>
  <c r="E478" i="17" s="1"/>
  <c r="AG515" i="18"/>
  <c r="AG514" i="18"/>
  <c r="E476" i="17" s="1"/>
  <c r="AG513" i="18"/>
  <c r="E475" i="17" s="1"/>
  <c r="AG512" i="18"/>
  <c r="E474" i="17" s="1"/>
  <c r="AG511" i="18"/>
  <c r="E473" i="17" s="1"/>
  <c r="AG510" i="18"/>
  <c r="E472" i="17" s="1"/>
  <c r="AG509" i="18"/>
  <c r="E471" i="17" s="1"/>
  <c r="AG508" i="18"/>
  <c r="E470" i="17" s="1"/>
  <c r="AG507" i="18"/>
  <c r="E469" i="17" s="1"/>
  <c r="AG506" i="18"/>
  <c r="E468" i="17" s="1"/>
  <c r="AG505" i="18"/>
  <c r="AG504" i="18"/>
  <c r="AG503" i="18"/>
  <c r="E465" i="17" s="1"/>
  <c r="AG502" i="18"/>
  <c r="E464" i="17" s="1"/>
  <c r="AG501" i="18"/>
  <c r="E463" i="17" s="1"/>
  <c r="AG500" i="18"/>
  <c r="E462" i="17" s="1"/>
  <c r="AG499" i="18"/>
  <c r="E461" i="17" s="1"/>
  <c r="AG498" i="18"/>
  <c r="E460" i="17" s="1"/>
  <c r="AG497" i="18"/>
  <c r="E459" i="17" s="1"/>
  <c r="AG496" i="18"/>
  <c r="E458" i="17" s="1"/>
  <c r="AG495" i="18"/>
  <c r="E457" i="17" s="1"/>
  <c r="AG494" i="18"/>
  <c r="E456" i="17" s="1"/>
  <c r="AG493" i="18"/>
  <c r="E455" i="17" s="1"/>
  <c r="AG492" i="18"/>
  <c r="E454" i="17" s="1"/>
  <c r="AG491" i="18"/>
  <c r="E453" i="17" s="1"/>
  <c r="AG490" i="18"/>
  <c r="E452" i="17" s="1"/>
  <c r="AG489" i="18"/>
  <c r="E451" i="17" s="1"/>
  <c r="AG488" i="18"/>
  <c r="E450" i="17" s="1"/>
  <c r="AG487" i="18"/>
  <c r="E449" i="17" s="1"/>
  <c r="AG486" i="18"/>
  <c r="E448" i="17" s="1"/>
  <c r="AG485" i="18"/>
  <c r="E447" i="17" s="1"/>
  <c r="AG484" i="18"/>
  <c r="E446" i="17" s="1"/>
  <c r="AG483" i="18"/>
  <c r="E445" i="17" s="1"/>
  <c r="AG482" i="18"/>
  <c r="E443" i="17" s="1"/>
  <c r="AG481" i="18"/>
  <c r="E442" i="17" s="1"/>
  <c r="AG480" i="18"/>
  <c r="E441" i="17" s="1"/>
  <c r="AG479" i="18"/>
  <c r="E440" i="17" s="1"/>
  <c r="AG478" i="18"/>
  <c r="E439" i="17" s="1"/>
  <c r="AG477" i="18"/>
  <c r="E438" i="17" s="1"/>
  <c r="AG476" i="18"/>
  <c r="E437" i="17" s="1"/>
  <c r="AG475" i="18"/>
  <c r="E436" i="17" s="1"/>
  <c r="AG474" i="18"/>
  <c r="E435" i="17" s="1"/>
  <c r="AG473" i="18"/>
  <c r="E434" i="17" s="1"/>
  <c r="AG472" i="18"/>
  <c r="E433" i="17" s="1"/>
  <c r="AG471" i="18"/>
  <c r="E432" i="17" s="1"/>
  <c r="AG470" i="18"/>
  <c r="E431" i="17" s="1"/>
  <c r="AG469" i="18"/>
  <c r="E430" i="17" s="1"/>
  <c r="AG468" i="18"/>
  <c r="E429" i="17" s="1"/>
  <c r="AG467" i="18"/>
  <c r="E428" i="17" s="1"/>
  <c r="AG466" i="18"/>
  <c r="E427" i="17" s="1"/>
  <c r="AG465" i="18"/>
  <c r="E426" i="17" s="1"/>
  <c r="AG464" i="18"/>
  <c r="E425" i="17" s="1"/>
  <c r="AG463" i="18"/>
  <c r="E424" i="17" s="1"/>
  <c r="AG462" i="18"/>
  <c r="E423" i="17" s="1"/>
  <c r="AG461" i="18"/>
  <c r="E422" i="17" s="1"/>
  <c r="AG460" i="18"/>
  <c r="E421" i="17" s="1"/>
  <c r="AG459" i="18"/>
  <c r="E420" i="17" s="1"/>
  <c r="AG458" i="18"/>
  <c r="E419" i="17" s="1"/>
  <c r="AG457" i="18"/>
  <c r="E418" i="17" s="1"/>
  <c r="AG456" i="18"/>
  <c r="E417" i="17" s="1"/>
  <c r="AG455" i="18"/>
  <c r="E416" i="17" s="1"/>
  <c r="AG454" i="18"/>
  <c r="E415" i="17" s="1"/>
  <c r="AG453" i="18"/>
  <c r="E414" i="17" s="1"/>
  <c r="AG452" i="18"/>
  <c r="E413" i="17" s="1"/>
  <c r="AG451" i="18"/>
  <c r="E412" i="17" s="1"/>
  <c r="AG450" i="18"/>
  <c r="E411" i="17" s="1"/>
  <c r="AG449" i="18"/>
  <c r="E410" i="17" s="1"/>
  <c r="AG448" i="18"/>
  <c r="E409" i="17" s="1"/>
  <c r="AG447" i="18"/>
  <c r="E408" i="17" s="1"/>
  <c r="AG446" i="18"/>
  <c r="E407" i="17" s="1"/>
  <c r="AG445" i="18"/>
  <c r="E406" i="17" s="1"/>
  <c r="AG444" i="18"/>
  <c r="E405" i="17" s="1"/>
  <c r="AG443" i="18"/>
  <c r="E403" i="17" s="1"/>
  <c r="AG442" i="18"/>
  <c r="E402" i="17" s="1"/>
  <c r="AG441" i="18"/>
  <c r="E401" i="17" s="1"/>
  <c r="AG440" i="18"/>
  <c r="E400" i="17" s="1"/>
  <c r="AG439" i="18"/>
  <c r="E399" i="17" s="1"/>
  <c r="AG438" i="18"/>
  <c r="E398" i="17" s="1"/>
  <c r="AG437" i="18"/>
  <c r="E397" i="17" s="1"/>
  <c r="AG436" i="18"/>
  <c r="E396" i="17" s="1"/>
  <c r="AG435" i="18"/>
  <c r="E395" i="17" s="1"/>
  <c r="AG434" i="18"/>
  <c r="E394" i="17" s="1"/>
  <c r="AG433" i="18"/>
  <c r="E393" i="17" s="1"/>
  <c r="AG432" i="18"/>
  <c r="E392" i="17" s="1"/>
  <c r="AG431" i="18"/>
  <c r="E391" i="17" s="1"/>
  <c r="AG430" i="18"/>
  <c r="E390" i="17" s="1"/>
  <c r="AG429" i="18"/>
  <c r="E389" i="17" s="1"/>
  <c r="AG428" i="18"/>
  <c r="E388" i="17" s="1"/>
  <c r="AG427" i="18"/>
  <c r="E387" i="17" s="1"/>
  <c r="AG426" i="18"/>
  <c r="E386" i="17" s="1"/>
  <c r="AG425" i="18"/>
  <c r="E385" i="17" s="1"/>
  <c r="AG424" i="18"/>
  <c r="E384" i="17" s="1"/>
  <c r="AG423" i="18"/>
  <c r="E383" i="17" s="1"/>
  <c r="AG422" i="18"/>
  <c r="E382" i="17" s="1"/>
  <c r="AG421" i="18"/>
  <c r="E381" i="17" s="1"/>
  <c r="AG420" i="18"/>
  <c r="E380" i="17" s="1"/>
  <c r="AG419" i="18"/>
  <c r="E379" i="17" s="1"/>
  <c r="AG418" i="18"/>
  <c r="E378" i="17" s="1"/>
  <c r="AG417" i="18"/>
  <c r="E377" i="17" s="1"/>
  <c r="AG416" i="18"/>
  <c r="E376" i="17" s="1"/>
  <c r="AG415" i="18"/>
  <c r="E375" i="17" s="1"/>
  <c r="AG414" i="18"/>
  <c r="E374" i="17" s="1"/>
  <c r="AG413" i="18"/>
  <c r="E373" i="17" s="1"/>
  <c r="AG412" i="18"/>
  <c r="E372" i="17" s="1"/>
  <c r="AG411" i="18"/>
  <c r="E371" i="17" s="1"/>
  <c r="AG410" i="18"/>
  <c r="E370" i="17" s="1"/>
  <c r="AG409" i="18"/>
  <c r="E369" i="17" s="1"/>
  <c r="AG408" i="18"/>
  <c r="E368" i="17" s="1"/>
  <c r="AG407" i="18"/>
  <c r="E367" i="17" s="1"/>
  <c r="AG406" i="18"/>
  <c r="E366" i="17" s="1"/>
  <c r="AG405" i="18"/>
  <c r="E365" i="17" s="1"/>
  <c r="AG404" i="18"/>
  <c r="E363" i="17" s="1"/>
  <c r="AG403" i="18"/>
  <c r="E362" i="17" s="1"/>
  <c r="AG402" i="18"/>
  <c r="E361" i="17" s="1"/>
  <c r="AG401" i="18"/>
  <c r="E360" i="17" s="1"/>
  <c r="AG400" i="18"/>
  <c r="E359" i="17" s="1"/>
  <c r="AG399" i="18"/>
  <c r="E358" i="17" s="1"/>
  <c r="AG398" i="18"/>
  <c r="E357" i="17" s="1"/>
  <c r="AG397" i="18"/>
  <c r="E356" i="17" s="1"/>
  <c r="AG396" i="18"/>
  <c r="E355" i="17" s="1"/>
  <c r="AG395" i="18"/>
  <c r="E354" i="17" s="1"/>
  <c r="AG394" i="18"/>
  <c r="E353" i="17" s="1"/>
  <c r="AG393" i="18"/>
  <c r="E352" i="17" s="1"/>
  <c r="AG392" i="18"/>
  <c r="E351" i="17" s="1"/>
  <c r="AG391" i="18"/>
  <c r="E350" i="17" s="1"/>
  <c r="AG390" i="18"/>
  <c r="AG389" i="18"/>
  <c r="E348" i="17" s="1"/>
  <c r="AG388" i="18"/>
  <c r="E347" i="17" s="1"/>
  <c r="AG387" i="18"/>
  <c r="E346" i="17" s="1"/>
  <c r="AG386" i="18"/>
  <c r="E345" i="17" s="1"/>
  <c r="AG385" i="18"/>
  <c r="E344" i="17" s="1"/>
  <c r="AG384" i="18"/>
  <c r="E343" i="17" s="1"/>
  <c r="AG383" i="18"/>
  <c r="E342" i="17" s="1"/>
  <c r="AG382" i="18"/>
  <c r="E341" i="17" s="1"/>
  <c r="AG381" i="18"/>
  <c r="E340" i="17" s="1"/>
  <c r="AG380" i="18"/>
  <c r="E339" i="17" s="1"/>
  <c r="AG379" i="18"/>
  <c r="E338" i="17" s="1"/>
  <c r="AG378" i="18"/>
  <c r="E337" i="17" s="1"/>
  <c r="AG377" i="18"/>
  <c r="E336" i="17" s="1"/>
  <c r="AG376" i="18"/>
  <c r="E335" i="17" s="1"/>
  <c r="AG375" i="18"/>
  <c r="E334" i="17" s="1"/>
  <c r="AG374" i="18"/>
  <c r="E333" i="17" s="1"/>
  <c r="AG373" i="18"/>
  <c r="E332" i="17" s="1"/>
  <c r="AG372" i="18"/>
  <c r="E331" i="17" s="1"/>
  <c r="AG371" i="18"/>
  <c r="E330" i="17" s="1"/>
  <c r="AG370" i="18"/>
  <c r="E329" i="17" s="1"/>
  <c r="AG369" i="18"/>
  <c r="E328" i="17" s="1"/>
  <c r="AG368" i="18"/>
  <c r="E327" i="17" s="1"/>
  <c r="AG367" i="18"/>
  <c r="E326" i="17" s="1"/>
  <c r="AG366" i="18"/>
  <c r="E325" i="17" s="1"/>
  <c r="AG365" i="18"/>
  <c r="E323" i="17" s="1"/>
  <c r="AG364" i="18"/>
  <c r="E322" i="17" s="1"/>
  <c r="AG363" i="18"/>
  <c r="E321" i="17" s="1"/>
  <c r="AG362" i="18"/>
  <c r="E320" i="17" s="1"/>
  <c r="AG361" i="18"/>
  <c r="E319" i="17" s="1"/>
  <c r="AG360" i="18"/>
  <c r="E318" i="17" s="1"/>
  <c r="AG359" i="18"/>
  <c r="E317" i="17" s="1"/>
  <c r="AG358" i="18"/>
  <c r="E316" i="17" s="1"/>
  <c r="AG357" i="18"/>
  <c r="E315" i="17" s="1"/>
  <c r="AG356" i="18"/>
  <c r="E314" i="17" s="1"/>
  <c r="AG355" i="18"/>
  <c r="E313" i="17" s="1"/>
  <c r="AG354" i="18"/>
  <c r="E312" i="17" s="1"/>
  <c r="AG353" i="18"/>
  <c r="E311" i="17" s="1"/>
  <c r="AG352" i="18"/>
  <c r="E310" i="17" s="1"/>
  <c r="AG351" i="18"/>
  <c r="E309" i="17" s="1"/>
  <c r="AG350" i="18"/>
  <c r="E308" i="17" s="1"/>
  <c r="AG349" i="18"/>
  <c r="E307" i="17" s="1"/>
  <c r="AG348" i="18"/>
  <c r="E306" i="17" s="1"/>
  <c r="AG347" i="18"/>
  <c r="E305" i="17" s="1"/>
  <c r="AG346" i="18"/>
  <c r="E304" i="17" s="1"/>
  <c r="AG345" i="18"/>
  <c r="E303" i="17" s="1"/>
  <c r="AG344" i="18"/>
  <c r="E302" i="17" s="1"/>
  <c r="AG343" i="18"/>
  <c r="E301" i="17" s="1"/>
  <c r="AG342" i="18"/>
  <c r="E300" i="17" s="1"/>
  <c r="AG341" i="18"/>
  <c r="E299" i="17" s="1"/>
  <c r="AG340" i="18"/>
  <c r="E298" i="17" s="1"/>
  <c r="AG339" i="18"/>
  <c r="E297" i="17" s="1"/>
  <c r="AG338" i="18"/>
  <c r="E296" i="17" s="1"/>
  <c r="AG337" i="18"/>
  <c r="E295" i="17" s="1"/>
  <c r="AG336" i="18"/>
  <c r="E294" i="17" s="1"/>
  <c r="AG335" i="18"/>
  <c r="E293" i="17" s="1"/>
  <c r="AG334" i="18"/>
  <c r="E292" i="17" s="1"/>
  <c r="AG333" i="18"/>
  <c r="E291" i="17" s="1"/>
  <c r="AG332" i="18"/>
  <c r="E290" i="17" s="1"/>
  <c r="AG331" i="18"/>
  <c r="E289" i="17" s="1"/>
  <c r="AG330" i="18"/>
  <c r="E288" i="17" s="1"/>
  <c r="AG329" i="18"/>
  <c r="E287" i="17" s="1"/>
  <c r="AG328" i="18"/>
  <c r="E286" i="17" s="1"/>
  <c r="AG327" i="18"/>
  <c r="E285" i="17" s="1"/>
  <c r="AG326" i="18"/>
  <c r="E283" i="17" s="1"/>
  <c r="AG325" i="18"/>
  <c r="E282" i="17" s="1"/>
  <c r="AG324" i="18"/>
  <c r="E281" i="17" s="1"/>
  <c r="AG323" i="18"/>
  <c r="E280" i="17" s="1"/>
  <c r="AG322" i="18"/>
  <c r="E279" i="17" s="1"/>
  <c r="AG321" i="18"/>
  <c r="E278" i="17" s="1"/>
  <c r="AG320" i="18"/>
  <c r="E277" i="17" s="1"/>
  <c r="AG319" i="18"/>
  <c r="E276" i="17" s="1"/>
  <c r="AG318" i="18"/>
  <c r="E275" i="17" s="1"/>
  <c r="AG317" i="18"/>
  <c r="E274" i="17" s="1"/>
  <c r="AG316" i="18"/>
  <c r="E273" i="17" s="1"/>
  <c r="AG315" i="18"/>
  <c r="E272" i="17" s="1"/>
  <c r="AG314" i="18"/>
  <c r="E271" i="17" s="1"/>
  <c r="AG313" i="18"/>
  <c r="E270" i="17" s="1"/>
  <c r="AG312" i="18"/>
  <c r="E269" i="17" s="1"/>
  <c r="AG311" i="18"/>
  <c r="E268" i="17" s="1"/>
  <c r="AG310" i="18"/>
  <c r="E267" i="17" s="1"/>
  <c r="AG309" i="18"/>
  <c r="E266" i="17" s="1"/>
  <c r="AG308" i="18"/>
  <c r="E265" i="17" s="1"/>
  <c r="AG307" i="18"/>
  <c r="E264" i="17" s="1"/>
  <c r="AG306" i="18"/>
  <c r="E263" i="17" s="1"/>
  <c r="AG305" i="18"/>
  <c r="E262" i="17" s="1"/>
  <c r="AG304" i="18"/>
  <c r="E261" i="17" s="1"/>
  <c r="AG303" i="18"/>
  <c r="E260" i="17" s="1"/>
  <c r="AG302" i="18"/>
  <c r="E259" i="17" s="1"/>
  <c r="AG301" i="18"/>
  <c r="E258" i="17" s="1"/>
  <c r="AG300" i="18"/>
  <c r="E257" i="17" s="1"/>
  <c r="AG299" i="18"/>
  <c r="AG298" i="18"/>
  <c r="E255" i="17" s="1"/>
  <c r="AG297" i="18"/>
  <c r="E254" i="17" s="1"/>
  <c r="AG296" i="18"/>
  <c r="E253" i="17" s="1"/>
  <c r="AG295" i="18"/>
  <c r="E252" i="17" s="1"/>
  <c r="AG294" i="18"/>
  <c r="E251" i="17" s="1"/>
  <c r="AG293" i="18"/>
  <c r="E250" i="17" s="1"/>
  <c r="AG292" i="18"/>
  <c r="E249" i="17" s="1"/>
  <c r="AG291" i="18"/>
  <c r="E248" i="17" s="1"/>
  <c r="AG290" i="18"/>
  <c r="E247" i="17" s="1"/>
  <c r="AG289" i="18"/>
  <c r="AG288" i="18"/>
  <c r="E245" i="17" s="1"/>
  <c r="AG287" i="18"/>
  <c r="E243" i="17" s="1"/>
  <c r="AG286" i="18"/>
  <c r="E242" i="17" s="1"/>
  <c r="AG285" i="18"/>
  <c r="E241" i="17" s="1"/>
  <c r="AG284" i="18"/>
  <c r="E240" i="17" s="1"/>
  <c r="AG283" i="18"/>
  <c r="E239" i="17" s="1"/>
  <c r="AG282" i="18"/>
  <c r="E238" i="17" s="1"/>
  <c r="AG281" i="18"/>
  <c r="E237" i="17" s="1"/>
  <c r="AG280" i="18"/>
  <c r="E236" i="17" s="1"/>
  <c r="AG279" i="18"/>
  <c r="E235" i="17" s="1"/>
  <c r="AG278" i="18"/>
  <c r="E234" i="17" s="1"/>
  <c r="AG277" i="18"/>
  <c r="E233" i="17" s="1"/>
  <c r="AG276" i="18"/>
  <c r="E232" i="17" s="1"/>
  <c r="AG275" i="18"/>
  <c r="E231" i="17" s="1"/>
  <c r="AG274" i="18"/>
  <c r="E230" i="17" s="1"/>
  <c r="AG273" i="18"/>
  <c r="E229" i="17" s="1"/>
  <c r="AG272" i="18"/>
  <c r="E228" i="17" s="1"/>
  <c r="AG271" i="18"/>
  <c r="E227" i="17" s="1"/>
  <c r="AG270" i="18"/>
  <c r="E226" i="17" s="1"/>
  <c r="AG269" i="18"/>
  <c r="E225" i="17" s="1"/>
  <c r="AG268" i="18"/>
  <c r="E224" i="17" s="1"/>
  <c r="AG267" i="18"/>
  <c r="E223" i="17" s="1"/>
  <c r="A110" i="18"/>
  <c r="A149" i="18" s="1"/>
  <c r="A188" i="18" s="1"/>
  <c r="A227" i="18" s="1"/>
  <c r="A266" i="18" s="1"/>
  <c r="A305" i="18" s="1"/>
  <c r="A344" i="18" s="1"/>
  <c r="A383" i="18" s="1"/>
  <c r="A422" i="18" s="1"/>
  <c r="A461" i="18" s="1"/>
  <c r="A500" i="18" s="1"/>
  <c r="A539" i="18" s="1"/>
  <c r="A578" i="18" s="1"/>
  <c r="A111" i="18"/>
  <c r="A150" i="18" s="1"/>
  <c r="A189" i="18" s="1"/>
  <c r="A228" i="18" s="1"/>
  <c r="A267" i="18" s="1"/>
  <c r="A306" i="18" s="1"/>
  <c r="A345" i="18" s="1"/>
  <c r="A384" i="18" s="1"/>
  <c r="A423" i="18" s="1"/>
  <c r="A462" i="18" s="1"/>
  <c r="A501" i="18" s="1"/>
  <c r="A540" i="18" s="1"/>
  <c r="A579" i="18" s="1"/>
  <c r="A112" i="18"/>
  <c r="A151" i="18" s="1"/>
  <c r="A190" i="18" s="1"/>
  <c r="A229" i="18" s="1"/>
  <c r="A268" i="18" s="1"/>
  <c r="A307" i="18" s="1"/>
  <c r="A346" i="18" s="1"/>
  <c r="A385" i="18" s="1"/>
  <c r="A424" i="18" s="1"/>
  <c r="A463" i="18" s="1"/>
  <c r="A502" i="18" s="1"/>
  <c r="A541" i="18" s="1"/>
  <c r="A580" i="18" s="1"/>
  <c r="A113" i="18"/>
  <c r="A152" i="18" s="1"/>
  <c r="A191" i="18" s="1"/>
  <c r="A230" i="18" s="1"/>
  <c r="A269" i="18" s="1"/>
  <c r="A308" i="18" s="1"/>
  <c r="A347" i="18" s="1"/>
  <c r="A386" i="18" s="1"/>
  <c r="A425" i="18" s="1"/>
  <c r="A464" i="18" s="1"/>
  <c r="A503" i="18" s="1"/>
  <c r="A542" i="18" s="1"/>
  <c r="A581" i="18" s="1"/>
  <c r="A114" i="18"/>
  <c r="A153" i="18" s="1"/>
  <c r="A192" i="18" s="1"/>
  <c r="A231" i="18" s="1"/>
  <c r="A270" i="18" s="1"/>
  <c r="A309" i="18" s="1"/>
  <c r="A348" i="18" s="1"/>
  <c r="A387" i="18" s="1"/>
  <c r="A426" i="18" s="1"/>
  <c r="A465" i="18" s="1"/>
  <c r="A504" i="18" s="1"/>
  <c r="A543" i="18" s="1"/>
  <c r="A582" i="18" s="1"/>
  <c r="A115" i="18"/>
  <c r="A154" i="18" s="1"/>
  <c r="A193" i="18" s="1"/>
  <c r="A232" i="18" s="1"/>
  <c r="A271" i="18" s="1"/>
  <c r="A310" i="18" s="1"/>
  <c r="A349" i="18" s="1"/>
  <c r="A388" i="18" s="1"/>
  <c r="A427" i="18" s="1"/>
  <c r="A466" i="18" s="1"/>
  <c r="A505" i="18" s="1"/>
  <c r="A544" i="18" s="1"/>
  <c r="A583" i="18" s="1"/>
  <c r="A116" i="18"/>
  <c r="A155" i="18" s="1"/>
  <c r="A194" i="18" s="1"/>
  <c r="A233" i="18" s="1"/>
  <c r="A272" i="18" s="1"/>
  <c r="A311" i="18" s="1"/>
  <c r="A350" i="18" s="1"/>
  <c r="A389" i="18" s="1"/>
  <c r="A428" i="18" s="1"/>
  <c r="A467" i="18" s="1"/>
  <c r="A506" i="18" s="1"/>
  <c r="A545" i="18" s="1"/>
  <c r="A584" i="18" s="1"/>
  <c r="A117" i="18"/>
  <c r="A156" i="18" s="1"/>
  <c r="A195" i="18" s="1"/>
  <c r="A234" i="18" s="1"/>
  <c r="A273" i="18" s="1"/>
  <c r="A312" i="18" s="1"/>
  <c r="A351" i="18" s="1"/>
  <c r="A390" i="18" s="1"/>
  <c r="A429" i="18" s="1"/>
  <c r="A468" i="18" s="1"/>
  <c r="A507" i="18" s="1"/>
  <c r="A546" i="18" s="1"/>
  <c r="A585" i="18" s="1"/>
  <c r="A63" i="18"/>
  <c r="A102" i="18" s="1"/>
  <c r="A141" i="18" s="1"/>
  <c r="A180" i="18" s="1"/>
  <c r="A219" i="18" s="1"/>
  <c r="A258" i="18" s="1"/>
  <c r="A297" i="18" s="1"/>
  <c r="A336" i="18" s="1"/>
  <c r="A375" i="18" s="1"/>
  <c r="A414" i="18" s="1"/>
  <c r="A453" i="18" s="1"/>
  <c r="A492" i="18" s="1"/>
  <c r="A531" i="18" s="1"/>
  <c r="A570" i="18" s="1"/>
  <c r="A64" i="18"/>
  <c r="A103" i="18" s="1"/>
  <c r="A142" i="18" s="1"/>
  <c r="A181" i="18" s="1"/>
  <c r="A220" i="18" s="1"/>
  <c r="A259" i="18" s="1"/>
  <c r="A298" i="18" s="1"/>
  <c r="A337" i="18" s="1"/>
  <c r="A376" i="18" s="1"/>
  <c r="A415" i="18" s="1"/>
  <c r="A454" i="18" s="1"/>
  <c r="A493" i="18" s="1"/>
  <c r="A532" i="18" s="1"/>
  <c r="A571" i="18" s="1"/>
  <c r="A65" i="18"/>
  <c r="A104" i="18" s="1"/>
  <c r="A143" i="18" s="1"/>
  <c r="A182" i="18" s="1"/>
  <c r="A221" i="18" s="1"/>
  <c r="A260" i="18" s="1"/>
  <c r="A299" i="18" s="1"/>
  <c r="A338" i="18" s="1"/>
  <c r="A377" i="18" s="1"/>
  <c r="A416" i="18" s="1"/>
  <c r="A455" i="18" s="1"/>
  <c r="A494" i="18" s="1"/>
  <c r="A533" i="18" s="1"/>
  <c r="A572" i="18" s="1"/>
  <c r="A66" i="18"/>
  <c r="A105" i="18" s="1"/>
  <c r="A144" i="18" s="1"/>
  <c r="A183" i="18" s="1"/>
  <c r="A222" i="18" s="1"/>
  <c r="A261" i="18" s="1"/>
  <c r="A300" i="18" s="1"/>
  <c r="A339" i="18" s="1"/>
  <c r="A378" i="18" s="1"/>
  <c r="A417" i="18" s="1"/>
  <c r="A456" i="18" s="1"/>
  <c r="A495" i="18" s="1"/>
  <c r="A534" i="18" s="1"/>
  <c r="A573" i="18" s="1"/>
  <c r="A67" i="18"/>
  <c r="A106" i="18" s="1"/>
  <c r="A145" i="18" s="1"/>
  <c r="A184" i="18" s="1"/>
  <c r="A223" i="18" s="1"/>
  <c r="A262" i="18" s="1"/>
  <c r="A301" i="18" s="1"/>
  <c r="A340" i="18" s="1"/>
  <c r="A379" i="18" s="1"/>
  <c r="A418" i="18" s="1"/>
  <c r="A457" i="18" s="1"/>
  <c r="A496" i="18" s="1"/>
  <c r="A535" i="18" s="1"/>
  <c r="A574" i="18" s="1"/>
  <c r="A68" i="18"/>
  <c r="A107" i="18" s="1"/>
  <c r="A146" i="18" s="1"/>
  <c r="A185" i="18" s="1"/>
  <c r="A224" i="18" s="1"/>
  <c r="A263" i="18" s="1"/>
  <c r="A302" i="18" s="1"/>
  <c r="A341" i="18" s="1"/>
  <c r="A380" i="18" s="1"/>
  <c r="A419" i="18" s="1"/>
  <c r="A458" i="18" s="1"/>
  <c r="A497" i="18" s="1"/>
  <c r="A536" i="18" s="1"/>
  <c r="A575" i="18" s="1"/>
  <c r="A69" i="18"/>
  <c r="A108" i="18" s="1"/>
  <c r="A147" i="18" s="1"/>
  <c r="A186" i="18" s="1"/>
  <c r="A225" i="18" s="1"/>
  <c r="A264" i="18" s="1"/>
  <c r="A303" i="18" s="1"/>
  <c r="A342" i="18" s="1"/>
  <c r="A381" i="18" s="1"/>
  <c r="A420" i="18" s="1"/>
  <c r="A459" i="18" s="1"/>
  <c r="A498" i="18" s="1"/>
  <c r="A537" i="18" s="1"/>
  <c r="A576" i="18" s="1"/>
  <c r="A70" i="18"/>
  <c r="A109" i="18" s="1"/>
  <c r="A148" i="18" s="1"/>
  <c r="A187" i="18" s="1"/>
  <c r="A226" i="18" s="1"/>
  <c r="A265" i="18" s="1"/>
  <c r="A304" i="18" s="1"/>
  <c r="A343" i="18" s="1"/>
  <c r="A382" i="18" s="1"/>
  <c r="A421" i="18" s="1"/>
  <c r="A460" i="18" s="1"/>
  <c r="A499" i="18" s="1"/>
  <c r="A538" i="18" s="1"/>
  <c r="A577" i="18" s="1"/>
  <c r="A41" i="18"/>
  <c r="A80" i="18" s="1"/>
  <c r="A119" i="18" s="1"/>
  <c r="A158" i="18" s="1"/>
  <c r="A197" i="18" s="1"/>
  <c r="A236" i="18" s="1"/>
  <c r="A275" i="18" s="1"/>
  <c r="A314" i="18" s="1"/>
  <c r="A353" i="18" s="1"/>
  <c r="A392" i="18" s="1"/>
  <c r="A431" i="18" s="1"/>
  <c r="A470" i="18" s="1"/>
  <c r="A509" i="18" s="1"/>
  <c r="A548" i="18" s="1"/>
  <c r="A42" i="18"/>
  <c r="A81" i="18" s="1"/>
  <c r="A120" i="18" s="1"/>
  <c r="A159" i="18" s="1"/>
  <c r="A198" i="18" s="1"/>
  <c r="A237" i="18" s="1"/>
  <c r="A276" i="18" s="1"/>
  <c r="A315" i="18" s="1"/>
  <c r="A354" i="18" s="1"/>
  <c r="A393" i="18" s="1"/>
  <c r="A432" i="18" s="1"/>
  <c r="A471" i="18" s="1"/>
  <c r="A510" i="18" s="1"/>
  <c r="A549" i="18" s="1"/>
  <c r="A43" i="18"/>
  <c r="A82" i="18" s="1"/>
  <c r="A121" i="18" s="1"/>
  <c r="A160" i="18" s="1"/>
  <c r="A199" i="18" s="1"/>
  <c r="A238" i="18" s="1"/>
  <c r="A277" i="18" s="1"/>
  <c r="A316" i="18" s="1"/>
  <c r="A355" i="18" s="1"/>
  <c r="A394" i="18" s="1"/>
  <c r="A433" i="18" s="1"/>
  <c r="A472" i="18" s="1"/>
  <c r="A511" i="18" s="1"/>
  <c r="A550" i="18" s="1"/>
  <c r="A44" i="18"/>
  <c r="A83" i="18" s="1"/>
  <c r="A122" i="18" s="1"/>
  <c r="A161" i="18" s="1"/>
  <c r="A200" i="18" s="1"/>
  <c r="A239" i="18" s="1"/>
  <c r="A278" i="18" s="1"/>
  <c r="A317" i="18" s="1"/>
  <c r="A356" i="18" s="1"/>
  <c r="A395" i="18" s="1"/>
  <c r="A434" i="18" s="1"/>
  <c r="A473" i="18" s="1"/>
  <c r="A512" i="18" s="1"/>
  <c r="A551" i="18" s="1"/>
  <c r="A45" i="18"/>
  <c r="A84" i="18" s="1"/>
  <c r="A123" i="18" s="1"/>
  <c r="A162" i="18" s="1"/>
  <c r="A201" i="18" s="1"/>
  <c r="A240" i="18" s="1"/>
  <c r="A279" i="18" s="1"/>
  <c r="A318" i="18" s="1"/>
  <c r="A357" i="18" s="1"/>
  <c r="A396" i="18" s="1"/>
  <c r="A435" i="18" s="1"/>
  <c r="A474" i="18" s="1"/>
  <c r="A513" i="18" s="1"/>
  <c r="A552" i="18" s="1"/>
  <c r="A46" i="18"/>
  <c r="A85" i="18" s="1"/>
  <c r="A124" i="18" s="1"/>
  <c r="A163" i="18" s="1"/>
  <c r="A202" i="18" s="1"/>
  <c r="A241" i="18" s="1"/>
  <c r="A280" i="18" s="1"/>
  <c r="A319" i="18" s="1"/>
  <c r="A358" i="18" s="1"/>
  <c r="A397" i="18" s="1"/>
  <c r="A436" i="18" s="1"/>
  <c r="A475" i="18" s="1"/>
  <c r="A514" i="18" s="1"/>
  <c r="A553" i="18" s="1"/>
  <c r="A47" i="18"/>
  <c r="A86" i="18" s="1"/>
  <c r="A125" i="18" s="1"/>
  <c r="A164" i="18" s="1"/>
  <c r="A203" i="18" s="1"/>
  <c r="A242" i="18" s="1"/>
  <c r="A281" i="18" s="1"/>
  <c r="A320" i="18" s="1"/>
  <c r="A359" i="18" s="1"/>
  <c r="A398" i="18" s="1"/>
  <c r="A437" i="18" s="1"/>
  <c r="A476" i="18" s="1"/>
  <c r="A515" i="18" s="1"/>
  <c r="A554" i="18" s="1"/>
  <c r="A48" i="18"/>
  <c r="A87" i="18" s="1"/>
  <c r="A126" i="18" s="1"/>
  <c r="A165" i="18" s="1"/>
  <c r="A204" i="18" s="1"/>
  <c r="A243" i="18" s="1"/>
  <c r="A282" i="18" s="1"/>
  <c r="A321" i="18" s="1"/>
  <c r="A360" i="18" s="1"/>
  <c r="A399" i="18" s="1"/>
  <c r="A438" i="18" s="1"/>
  <c r="A477" i="18" s="1"/>
  <c r="A516" i="18" s="1"/>
  <c r="A555" i="18" s="1"/>
  <c r="A49" i="18"/>
  <c r="A88" i="18" s="1"/>
  <c r="A127" i="18" s="1"/>
  <c r="A166" i="18" s="1"/>
  <c r="A205" i="18" s="1"/>
  <c r="A244" i="18" s="1"/>
  <c r="A283" i="18" s="1"/>
  <c r="A322" i="18" s="1"/>
  <c r="A361" i="18" s="1"/>
  <c r="A400" i="18" s="1"/>
  <c r="A439" i="18" s="1"/>
  <c r="A478" i="18" s="1"/>
  <c r="A517" i="18" s="1"/>
  <c r="A556" i="18" s="1"/>
  <c r="A50" i="18"/>
  <c r="A89" i="18" s="1"/>
  <c r="A128" i="18" s="1"/>
  <c r="A167" i="18" s="1"/>
  <c r="A206" i="18" s="1"/>
  <c r="A245" i="18" s="1"/>
  <c r="A284" i="18" s="1"/>
  <c r="A323" i="18" s="1"/>
  <c r="A362" i="18" s="1"/>
  <c r="A401" i="18" s="1"/>
  <c r="A440" i="18" s="1"/>
  <c r="A479" i="18" s="1"/>
  <c r="A518" i="18" s="1"/>
  <c r="A557" i="18" s="1"/>
  <c r="A51" i="18"/>
  <c r="A90" i="18" s="1"/>
  <c r="A129" i="18" s="1"/>
  <c r="A168" i="18" s="1"/>
  <c r="A207" i="18" s="1"/>
  <c r="A246" i="18" s="1"/>
  <c r="A285" i="18" s="1"/>
  <c r="A324" i="18" s="1"/>
  <c r="A363" i="18" s="1"/>
  <c r="A402" i="18" s="1"/>
  <c r="A441" i="18" s="1"/>
  <c r="A480" i="18" s="1"/>
  <c r="A519" i="18" s="1"/>
  <c r="A558" i="18" s="1"/>
  <c r="A52" i="18"/>
  <c r="A91" i="18" s="1"/>
  <c r="A130" i="18" s="1"/>
  <c r="A169" i="18" s="1"/>
  <c r="A208" i="18" s="1"/>
  <c r="A247" i="18" s="1"/>
  <c r="A286" i="18" s="1"/>
  <c r="A325" i="18" s="1"/>
  <c r="A364" i="18" s="1"/>
  <c r="A403" i="18" s="1"/>
  <c r="A442" i="18" s="1"/>
  <c r="A481" i="18" s="1"/>
  <c r="A520" i="18" s="1"/>
  <c r="A559" i="18" s="1"/>
  <c r="A53" i="18"/>
  <c r="A92" i="18" s="1"/>
  <c r="A131" i="18" s="1"/>
  <c r="A170" i="18" s="1"/>
  <c r="A209" i="18" s="1"/>
  <c r="A248" i="18" s="1"/>
  <c r="A287" i="18" s="1"/>
  <c r="A326" i="18" s="1"/>
  <c r="A365" i="18" s="1"/>
  <c r="A404" i="18" s="1"/>
  <c r="A443" i="18" s="1"/>
  <c r="A482" i="18" s="1"/>
  <c r="A521" i="18" s="1"/>
  <c r="A560" i="18" s="1"/>
  <c r="A54" i="18"/>
  <c r="A93" i="18" s="1"/>
  <c r="A132" i="18" s="1"/>
  <c r="A171" i="18" s="1"/>
  <c r="A210" i="18" s="1"/>
  <c r="A249" i="18" s="1"/>
  <c r="A288" i="18" s="1"/>
  <c r="A327" i="18" s="1"/>
  <c r="A366" i="18" s="1"/>
  <c r="A405" i="18" s="1"/>
  <c r="A444" i="18" s="1"/>
  <c r="A483" i="18" s="1"/>
  <c r="A522" i="18" s="1"/>
  <c r="A561" i="18" s="1"/>
  <c r="A55" i="18"/>
  <c r="A94" i="18" s="1"/>
  <c r="A133" i="18" s="1"/>
  <c r="A172" i="18" s="1"/>
  <c r="A211" i="18" s="1"/>
  <c r="A250" i="18" s="1"/>
  <c r="A289" i="18" s="1"/>
  <c r="A328" i="18" s="1"/>
  <c r="A367" i="18" s="1"/>
  <c r="A406" i="18" s="1"/>
  <c r="A445" i="18" s="1"/>
  <c r="A484" i="18" s="1"/>
  <c r="A523" i="18" s="1"/>
  <c r="A562" i="18" s="1"/>
  <c r="A56" i="18"/>
  <c r="A95" i="18" s="1"/>
  <c r="A134" i="18" s="1"/>
  <c r="A173" i="18" s="1"/>
  <c r="A212" i="18" s="1"/>
  <c r="A251" i="18" s="1"/>
  <c r="A290" i="18" s="1"/>
  <c r="A329" i="18" s="1"/>
  <c r="A368" i="18" s="1"/>
  <c r="A407" i="18" s="1"/>
  <c r="A446" i="18" s="1"/>
  <c r="A485" i="18" s="1"/>
  <c r="A524" i="18" s="1"/>
  <c r="A563" i="18" s="1"/>
  <c r="A57" i="18"/>
  <c r="A96" i="18" s="1"/>
  <c r="A135" i="18" s="1"/>
  <c r="A174" i="18" s="1"/>
  <c r="A213" i="18" s="1"/>
  <c r="A252" i="18" s="1"/>
  <c r="A291" i="18" s="1"/>
  <c r="A330" i="18" s="1"/>
  <c r="A369" i="18" s="1"/>
  <c r="A408" i="18" s="1"/>
  <c r="A447" i="18" s="1"/>
  <c r="A486" i="18" s="1"/>
  <c r="A525" i="18" s="1"/>
  <c r="A564" i="18" s="1"/>
  <c r="A58" i="18"/>
  <c r="A97" i="18" s="1"/>
  <c r="A136" i="18" s="1"/>
  <c r="A175" i="18" s="1"/>
  <c r="A214" i="18" s="1"/>
  <c r="A253" i="18" s="1"/>
  <c r="A292" i="18" s="1"/>
  <c r="A331" i="18" s="1"/>
  <c r="A370" i="18" s="1"/>
  <c r="A409" i="18" s="1"/>
  <c r="A448" i="18" s="1"/>
  <c r="A487" i="18" s="1"/>
  <c r="A526" i="18" s="1"/>
  <c r="A565" i="18" s="1"/>
  <c r="A59" i="18"/>
  <c r="A98" i="18" s="1"/>
  <c r="A137" i="18" s="1"/>
  <c r="A176" i="18" s="1"/>
  <c r="A215" i="18" s="1"/>
  <c r="A254" i="18" s="1"/>
  <c r="A293" i="18" s="1"/>
  <c r="A332" i="18" s="1"/>
  <c r="A371" i="18" s="1"/>
  <c r="A410" i="18" s="1"/>
  <c r="A449" i="18" s="1"/>
  <c r="A488" i="18" s="1"/>
  <c r="A527" i="18" s="1"/>
  <c r="A566" i="18" s="1"/>
  <c r="A60" i="18"/>
  <c r="A99" i="18" s="1"/>
  <c r="A138" i="18" s="1"/>
  <c r="A177" i="18" s="1"/>
  <c r="A216" i="18" s="1"/>
  <c r="A255" i="18" s="1"/>
  <c r="A294" i="18" s="1"/>
  <c r="A333" i="18" s="1"/>
  <c r="A372" i="18" s="1"/>
  <c r="A411" i="18" s="1"/>
  <c r="A450" i="18" s="1"/>
  <c r="A489" i="18" s="1"/>
  <c r="A528" i="18" s="1"/>
  <c r="A567" i="18" s="1"/>
  <c r="A61" i="18"/>
  <c r="A100" i="18" s="1"/>
  <c r="A139" i="18" s="1"/>
  <c r="A178" i="18" s="1"/>
  <c r="A217" i="18" s="1"/>
  <c r="A256" i="18" s="1"/>
  <c r="A295" i="18" s="1"/>
  <c r="A334" i="18" s="1"/>
  <c r="A373" i="18" s="1"/>
  <c r="A412" i="18" s="1"/>
  <c r="A451" i="18" s="1"/>
  <c r="A490" i="18" s="1"/>
  <c r="A529" i="18" s="1"/>
  <c r="A568" i="18" s="1"/>
  <c r="A62" i="18"/>
  <c r="A101" i="18" s="1"/>
  <c r="A140" i="18" s="1"/>
  <c r="A179" i="18" s="1"/>
  <c r="A218" i="18" s="1"/>
  <c r="A257" i="18" s="1"/>
  <c r="A296" i="18" s="1"/>
  <c r="A335" i="18" s="1"/>
  <c r="A374" i="18" s="1"/>
  <c r="A413" i="18" s="1"/>
  <c r="A452" i="18" s="1"/>
  <c r="A491" i="18" s="1"/>
  <c r="A530" i="18" s="1"/>
  <c r="A569" i="18" s="1"/>
  <c r="A40" i="18"/>
  <c r="A79" i="18" s="1"/>
  <c r="A118" i="18" s="1"/>
  <c r="A157" i="18" s="1"/>
  <c r="A196" i="18" s="1"/>
  <c r="A235" i="18" s="1"/>
  <c r="A274" i="18" s="1"/>
  <c r="A313" i="18" s="1"/>
  <c r="A352" i="18" s="1"/>
  <c r="A391" i="18" s="1"/>
  <c r="A430" i="18" s="1"/>
  <c r="A469" i="18" s="1"/>
  <c r="A508" i="18" s="1"/>
  <c r="A547" i="18" s="1"/>
  <c r="H15" i="18" l="1"/>
  <c r="H13" i="18"/>
  <c r="AX50" i="5"/>
  <c r="G553" i="17"/>
  <c r="H553" i="17" s="1"/>
  <c r="G495" i="17"/>
  <c r="H495" i="17" s="1"/>
  <c r="G448" i="17"/>
  <c r="H448" i="17" s="1"/>
  <c r="G396" i="17"/>
  <c r="H396" i="17" s="1"/>
  <c r="G346" i="17"/>
  <c r="H346" i="17" s="1"/>
  <c r="G298" i="17"/>
  <c r="H298" i="17" s="1"/>
  <c r="G223" i="17"/>
  <c r="H223" i="17" s="1"/>
  <c r="G224" i="17"/>
  <c r="H224" i="17" s="1"/>
  <c r="G236" i="17"/>
  <c r="H236" i="17" s="1"/>
  <c r="G252" i="17"/>
  <c r="H252" i="17" s="1"/>
  <c r="G269" i="17"/>
  <c r="H269" i="17" s="1"/>
  <c r="G281" i="17"/>
  <c r="H281" i="17" s="1"/>
  <c r="G302" i="17"/>
  <c r="H302" i="17" s="1"/>
  <c r="G314" i="17"/>
  <c r="H314" i="17" s="1"/>
  <c r="G327" i="17"/>
  <c r="H327" i="17" s="1"/>
  <c r="G339" i="17"/>
  <c r="H339" i="17" s="1"/>
  <c r="G351" i="17"/>
  <c r="H351" i="17" s="1"/>
  <c r="G363" i="17"/>
  <c r="H363" i="17" s="1"/>
  <c r="G376" i="17"/>
  <c r="H376" i="17" s="1"/>
  <c r="G388" i="17"/>
  <c r="H388" i="17" s="1"/>
  <c r="G400" i="17"/>
  <c r="H400" i="17" s="1"/>
  <c r="G413" i="17"/>
  <c r="H413" i="17" s="1"/>
  <c r="G425" i="17"/>
  <c r="H425" i="17" s="1"/>
  <c r="G437" i="17"/>
  <c r="H437" i="17" s="1"/>
  <c r="G450" i="17"/>
  <c r="H450" i="17" s="1"/>
  <c r="G462" i="17"/>
  <c r="H462" i="17" s="1"/>
  <c r="G474" i="17"/>
  <c r="H474" i="17" s="1"/>
  <c r="G487" i="17"/>
  <c r="H487" i="17" s="1"/>
  <c r="G499" i="17"/>
  <c r="H499" i="17" s="1"/>
  <c r="G511" i="17"/>
  <c r="H511" i="17" s="1"/>
  <c r="G523" i="17"/>
  <c r="H523" i="17" s="1"/>
  <c r="G536" i="17"/>
  <c r="H536" i="17" s="1"/>
  <c r="G548" i="17"/>
  <c r="H548" i="17" s="1"/>
  <c r="G560" i="17"/>
  <c r="H560" i="17" s="1"/>
  <c r="G225" i="17"/>
  <c r="H225" i="17" s="1"/>
  <c r="G237" i="17"/>
  <c r="H237" i="17" s="1"/>
  <c r="G253" i="17"/>
  <c r="H253" i="17" s="1"/>
  <c r="G270" i="17"/>
  <c r="H270" i="17" s="1"/>
  <c r="G282" i="17"/>
  <c r="H282" i="17" s="1"/>
  <c r="G303" i="17"/>
  <c r="H303" i="17" s="1"/>
  <c r="G315" i="17"/>
  <c r="H315" i="17" s="1"/>
  <c r="G328" i="17"/>
  <c r="H328" i="17" s="1"/>
  <c r="G340" i="17"/>
  <c r="H340" i="17" s="1"/>
  <c r="G352" i="17"/>
  <c r="H352" i="17" s="1"/>
  <c r="G365" i="17"/>
  <c r="H365" i="17" s="1"/>
  <c r="G377" i="17"/>
  <c r="H377" i="17" s="1"/>
  <c r="G389" i="17"/>
  <c r="H389" i="17" s="1"/>
  <c r="G401" i="17"/>
  <c r="H401" i="17" s="1"/>
  <c r="G414" i="17"/>
  <c r="H414" i="17" s="1"/>
  <c r="G426" i="17"/>
  <c r="H426" i="17" s="1"/>
  <c r="G438" i="17"/>
  <c r="H438" i="17" s="1"/>
  <c r="G451" i="17"/>
  <c r="H451" i="17" s="1"/>
  <c r="G463" i="17"/>
  <c r="H463" i="17" s="1"/>
  <c r="G475" i="17"/>
  <c r="H475" i="17" s="1"/>
  <c r="G488" i="17"/>
  <c r="H488" i="17" s="1"/>
  <c r="G500" i="17"/>
  <c r="H500" i="17" s="1"/>
  <c r="G512" i="17"/>
  <c r="H512" i="17" s="1"/>
  <c r="G525" i="17"/>
  <c r="H525" i="17" s="1"/>
  <c r="G537" i="17"/>
  <c r="H537" i="17" s="1"/>
  <c r="G549" i="17"/>
  <c r="H549" i="17" s="1"/>
  <c r="G561" i="17"/>
  <c r="H561" i="17" s="1"/>
  <c r="G226" i="17"/>
  <c r="H226" i="17" s="1"/>
  <c r="G238" i="17"/>
  <c r="H238" i="17" s="1"/>
  <c r="G254" i="17"/>
  <c r="H254" i="17" s="1"/>
  <c r="G271" i="17"/>
  <c r="H271" i="17" s="1"/>
  <c r="G283" i="17"/>
  <c r="H283" i="17" s="1"/>
  <c r="G304" i="17"/>
  <c r="H304" i="17" s="1"/>
  <c r="G316" i="17"/>
  <c r="H316" i="17" s="1"/>
  <c r="G329" i="17"/>
  <c r="H329" i="17" s="1"/>
  <c r="G341" i="17"/>
  <c r="H341" i="17" s="1"/>
  <c r="G353" i="17"/>
  <c r="H353" i="17" s="1"/>
  <c r="G366" i="17"/>
  <c r="H366" i="17" s="1"/>
  <c r="G378" i="17"/>
  <c r="H378" i="17" s="1"/>
  <c r="G390" i="17"/>
  <c r="H390" i="17" s="1"/>
  <c r="G402" i="17"/>
  <c r="H402" i="17" s="1"/>
  <c r="G415" i="17"/>
  <c r="H415" i="17" s="1"/>
  <c r="G427" i="17"/>
  <c r="H427" i="17" s="1"/>
  <c r="G439" i="17"/>
  <c r="H439" i="17" s="1"/>
  <c r="G452" i="17"/>
  <c r="H452" i="17" s="1"/>
  <c r="G464" i="17"/>
  <c r="H464" i="17" s="1"/>
  <c r="G476" i="17"/>
  <c r="H476" i="17" s="1"/>
  <c r="G489" i="17"/>
  <c r="H489" i="17" s="1"/>
  <c r="G501" i="17"/>
  <c r="H501" i="17" s="1"/>
  <c r="G513" i="17"/>
  <c r="H513" i="17" s="1"/>
  <c r="G526" i="17"/>
  <c r="H526" i="17" s="1"/>
  <c r="G538" i="17"/>
  <c r="H538" i="17" s="1"/>
  <c r="G550" i="17"/>
  <c r="H550" i="17" s="1"/>
  <c r="G562" i="17"/>
  <c r="H562" i="17" s="1"/>
  <c r="G206" i="17"/>
  <c r="H206" i="17" s="1"/>
  <c r="G228" i="17"/>
  <c r="H228" i="17" s="1"/>
  <c r="G240" i="17"/>
  <c r="H240" i="17" s="1"/>
  <c r="G259" i="17"/>
  <c r="H259" i="17" s="1"/>
  <c r="G273" i="17"/>
  <c r="H273" i="17" s="1"/>
  <c r="G292" i="17"/>
  <c r="H292" i="17" s="1"/>
  <c r="G306" i="17"/>
  <c r="H306" i="17" s="1"/>
  <c r="G318" i="17"/>
  <c r="H318" i="17" s="1"/>
  <c r="G331" i="17"/>
  <c r="H331" i="17" s="1"/>
  <c r="G343" i="17"/>
  <c r="H343" i="17" s="1"/>
  <c r="G355" i="17"/>
  <c r="H355" i="17" s="1"/>
  <c r="G368" i="17"/>
  <c r="H368" i="17" s="1"/>
  <c r="G380" i="17"/>
  <c r="H380" i="17" s="1"/>
  <c r="G392" i="17"/>
  <c r="H392" i="17" s="1"/>
  <c r="G405" i="17"/>
  <c r="H405" i="17" s="1"/>
  <c r="G417" i="17"/>
  <c r="H417" i="17" s="1"/>
  <c r="G429" i="17"/>
  <c r="H429" i="17" s="1"/>
  <c r="G441" i="17"/>
  <c r="H441" i="17" s="1"/>
  <c r="G454" i="17"/>
  <c r="H454" i="17" s="1"/>
  <c r="G466" i="17"/>
  <c r="H466" i="17" s="1"/>
  <c r="G478" i="17"/>
  <c r="H478" i="17" s="1"/>
  <c r="G491" i="17"/>
  <c r="H491" i="17" s="1"/>
  <c r="G503" i="17"/>
  <c r="H503" i="17" s="1"/>
  <c r="G515" i="17"/>
  <c r="H515" i="17" s="1"/>
  <c r="G528" i="17"/>
  <c r="H528" i="17" s="1"/>
  <c r="G540" i="17"/>
  <c r="H540" i="17" s="1"/>
  <c r="G552" i="17"/>
  <c r="H552" i="17" s="1"/>
  <c r="G209" i="17"/>
  <c r="H209" i="17" s="1"/>
  <c r="G230" i="17"/>
  <c r="H230" i="17" s="1"/>
  <c r="G242" i="17"/>
  <c r="H242" i="17" s="1"/>
  <c r="G262" i="17"/>
  <c r="H262" i="17" s="1"/>
  <c r="G275" i="17"/>
  <c r="H275" i="17" s="1"/>
  <c r="G295" i="17"/>
  <c r="H295" i="17" s="1"/>
  <c r="G308" i="17"/>
  <c r="H308" i="17" s="1"/>
  <c r="G320" i="17"/>
  <c r="H320" i="17" s="1"/>
  <c r="G333" i="17"/>
  <c r="H333" i="17" s="1"/>
  <c r="G345" i="17"/>
  <c r="H345" i="17" s="1"/>
  <c r="G357" i="17"/>
  <c r="H357" i="17" s="1"/>
  <c r="G370" i="17"/>
  <c r="H370" i="17" s="1"/>
  <c r="G382" i="17"/>
  <c r="H382" i="17" s="1"/>
  <c r="G394" i="17"/>
  <c r="H394" i="17" s="1"/>
  <c r="G407" i="17"/>
  <c r="H407" i="17" s="1"/>
  <c r="G419" i="17"/>
  <c r="H419" i="17" s="1"/>
  <c r="G431" i="17"/>
  <c r="H431" i="17" s="1"/>
  <c r="G443" i="17"/>
  <c r="H443" i="17" s="1"/>
  <c r="G456" i="17"/>
  <c r="H456" i="17" s="1"/>
  <c r="G468" i="17"/>
  <c r="H468" i="17" s="1"/>
  <c r="G480" i="17"/>
  <c r="H480" i="17" s="1"/>
  <c r="G493" i="17"/>
  <c r="H493" i="17" s="1"/>
  <c r="G505" i="17"/>
  <c r="H505" i="17" s="1"/>
  <c r="G517" i="17"/>
  <c r="H517" i="17" s="1"/>
  <c r="G530" i="17"/>
  <c r="H530" i="17" s="1"/>
  <c r="G542" i="17"/>
  <c r="H542" i="17" s="1"/>
  <c r="G554" i="17"/>
  <c r="H554" i="17" s="1"/>
  <c r="G233" i="17"/>
  <c r="H233" i="17" s="1"/>
  <c r="G264" i="17"/>
  <c r="H264" i="17" s="1"/>
  <c r="G291" i="17"/>
  <c r="H291" i="17" s="1"/>
  <c r="G312" i="17"/>
  <c r="H312" i="17" s="1"/>
  <c r="G335" i="17"/>
  <c r="H335" i="17" s="1"/>
  <c r="G356" i="17"/>
  <c r="H356" i="17" s="1"/>
  <c r="G375" i="17"/>
  <c r="H375" i="17" s="1"/>
  <c r="G397" i="17"/>
  <c r="H397" i="17" s="1"/>
  <c r="G420" i="17"/>
  <c r="H420" i="17" s="1"/>
  <c r="G440" i="17"/>
  <c r="H440" i="17" s="1"/>
  <c r="G460" i="17"/>
  <c r="H460" i="17" s="1"/>
  <c r="G482" i="17"/>
  <c r="H482" i="17" s="1"/>
  <c r="G504" i="17"/>
  <c r="H504" i="17" s="1"/>
  <c r="G522" i="17"/>
  <c r="H522" i="17" s="1"/>
  <c r="G545" i="17"/>
  <c r="H545" i="17" s="1"/>
  <c r="G234" i="17"/>
  <c r="H234" i="17" s="1"/>
  <c r="G265" i="17"/>
  <c r="H265" i="17" s="1"/>
  <c r="G293" i="17"/>
  <c r="H293" i="17" s="1"/>
  <c r="G313" i="17"/>
  <c r="H313" i="17" s="1"/>
  <c r="G336" i="17"/>
  <c r="H336" i="17" s="1"/>
  <c r="G358" i="17"/>
  <c r="H358" i="17" s="1"/>
  <c r="G379" i="17"/>
  <c r="H379" i="17" s="1"/>
  <c r="G398" i="17"/>
  <c r="H398" i="17" s="1"/>
  <c r="G421" i="17"/>
  <c r="H421" i="17" s="1"/>
  <c r="G442" i="17"/>
  <c r="H442" i="17" s="1"/>
  <c r="G461" i="17"/>
  <c r="H461" i="17" s="1"/>
  <c r="G483" i="17"/>
  <c r="H483" i="17" s="1"/>
  <c r="G506" i="17"/>
  <c r="H506" i="17" s="1"/>
  <c r="G527" i="17"/>
  <c r="H527" i="17" s="1"/>
  <c r="G546" i="17"/>
  <c r="H546" i="17" s="1"/>
  <c r="G207" i="17"/>
  <c r="H207" i="17" s="1"/>
  <c r="G235" i="17"/>
  <c r="H235" i="17" s="1"/>
  <c r="G266" i="17"/>
  <c r="H266" i="17" s="1"/>
  <c r="G296" i="17"/>
  <c r="H296" i="17" s="1"/>
  <c r="G317" i="17"/>
  <c r="H317" i="17" s="1"/>
  <c r="G337" i="17"/>
  <c r="H337" i="17" s="1"/>
  <c r="G359" i="17"/>
  <c r="H359" i="17" s="1"/>
  <c r="G381" i="17"/>
  <c r="H381" i="17" s="1"/>
  <c r="G399" i="17"/>
  <c r="H399" i="17" s="1"/>
  <c r="G422" i="17"/>
  <c r="H422" i="17" s="1"/>
  <c r="G445" i="17"/>
  <c r="H445" i="17" s="1"/>
  <c r="G465" i="17"/>
  <c r="H465" i="17" s="1"/>
  <c r="G485" i="17"/>
  <c r="H485" i="17" s="1"/>
  <c r="G507" i="17"/>
  <c r="H507" i="17" s="1"/>
  <c r="G529" i="17"/>
  <c r="H529" i="17" s="1"/>
  <c r="G547" i="17"/>
  <c r="H547" i="17" s="1"/>
  <c r="G239" i="17"/>
  <c r="H239" i="17" s="1"/>
  <c r="G267" i="17"/>
  <c r="H267" i="17" s="1"/>
  <c r="G297" i="17"/>
  <c r="H297" i="17" s="1"/>
  <c r="G319" i="17"/>
  <c r="H319" i="17" s="1"/>
  <c r="G338" i="17"/>
  <c r="H338" i="17" s="1"/>
  <c r="G360" i="17"/>
  <c r="H360" i="17" s="1"/>
  <c r="G383" i="17"/>
  <c r="H383" i="17" s="1"/>
  <c r="G403" i="17"/>
  <c r="H403" i="17" s="1"/>
  <c r="G423" i="17"/>
  <c r="H423" i="17" s="1"/>
  <c r="G446" i="17"/>
  <c r="H446" i="17" s="1"/>
  <c r="G467" i="17"/>
  <c r="H467" i="17" s="1"/>
  <c r="G486" i="17"/>
  <c r="H486" i="17" s="1"/>
  <c r="G508" i="17"/>
  <c r="H508" i="17" s="1"/>
  <c r="G531" i="17"/>
  <c r="H531" i="17" s="1"/>
  <c r="G551" i="17"/>
  <c r="H551" i="17" s="1"/>
  <c r="G227" i="17"/>
  <c r="H227" i="17" s="1"/>
  <c r="G248" i="17"/>
  <c r="H248" i="17" s="1"/>
  <c r="G277" i="17"/>
  <c r="H277" i="17" s="1"/>
  <c r="G307" i="17"/>
  <c r="H307" i="17" s="1"/>
  <c r="G326" i="17"/>
  <c r="H326" i="17" s="1"/>
  <c r="G348" i="17"/>
  <c r="H348" i="17" s="1"/>
  <c r="G371" i="17"/>
  <c r="H371" i="17" s="1"/>
  <c r="G391" i="17"/>
  <c r="H391" i="17" s="1"/>
  <c r="G411" i="17"/>
  <c r="H411" i="17" s="1"/>
  <c r="G433" i="17"/>
  <c r="H433" i="17" s="1"/>
  <c r="G455" i="17"/>
  <c r="H455" i="17" s="1"/>
  <c r="G473" i="17"/>
  <c r="H473" i="17" s="1"/>
  <c r="G496" i="17"/>
  <c r="H496" i="17" s="1"/>
  <c r="G518" i="17"/>
  <c r="H518" i="17" s="1"/>
  <c r="G539" i="17"/>
  <c r="H539" i="17" s="1"/>
  <c r="G558" i="17"/>
  <c r="H558" i="17" s="1"/>
  <c r="G278" i="17"/>
  <c r="H278" i="17" s="1"/>
  <c r="G330" i="17"/>
  <c r="H330" i="17" s="1"/>
  <c r="G372" i="17"/>
  <c r="H372" i="17" s="1"/>
  <c r="G412" i="17"/>
  <c r="H412" i="17" s="1"/>
  <c r="G434" i="17"/>
  <c r="H434" i="17" s="1"/>
  <c r="G477" i="17"/>
  <c r="H477" i="17" s="1"/>
  <c r="G519" i="17"/>
  <c r="H519" i="17" s="1"/>
  <c r="G541" i="17"/>
  <c r="H541" i="17" s="1"/>
  <c r="G231" i="17"/>
  <c r="H231" i="17" s="1"/>
  <c r="G279" i="17"/>
  <c r="H279" i="17" s="1"/>
  <c r="G332" i="17"/>
  <c r="H332" i="17" s="1"/>
  <c r="G373" i="17"/>
  <c r="H373" i="17" s="1"/>
  <c r="G416" i="17"/>
  <c r="H416" i="17" s="1"/>
  <c r="G458" i="17"/>
  <c r="H458" i="17" s="1"/>
  <c r="G498" i="17"/>
  <c r="H498" i="17" s="1"/>
  <c r="G543" i="17"/>
  <c r="H543" i="17" s="1"/>
  <c r="G229" i="17"/>
  <c r="H229" i="17" s="1"/>
  <c r="G250" i="17"/>
  <c r="H250" i="17" s="1"/>
  <c r="G309" i="17"/>
  <c r="H309" i="17" s="1"/>
  <c r="G349" i="17"/>
  <c r="H349" i="17" s="1"/>
  <c r="G393" i="17"/>
  <c r="H393" i="17" s="1"/>
  <c r="G457" i="17"/>
  <c r="H457" i="17" s="1"/>
  <c r="G497" i="17"/>
  <c r="H497" i="17" s="1"/>
  <c r="G559" i="17"/>
  <c r="H559" i="17" s="1"/>
  <c r="G255" i="17"/>
  <c r="H255" i="17" s="1"/>
  <c r="G310" i="17"/>
  <c r="H310" i="17" s="1"/>
  <c r="G350" i="17"/>
  <c r="H350" i="17" s="1"/>
  <c r="G395" i="17"/>
  <c r="H395" i="17" s="1"/>
  <c r="G435" i="17"/>
  <c r="H435" i="17" s="1"/>
  <c r="G479" i="17"/>
  <c r="H479" i="17" s="1"/>
  <c r="G520" i="17"/>
  <c r="H520" i="17" s="1"/>
  <c r="G563" i="17"/>
  <c r="H563" i="17" s="1"/>
  <c r="G535" i="17"/>
  <c r="H535" i="17" s="1"/>
  <c r="G492" i="17"/>
  <c r="H492" i="17" s="1"/>
  <c r="G436" i="17"/>
  <c r="H436" i="17" s="1"/>
  <c r="G386" i="17"/>
  <c r="H386" i="17" s="1"/>
  <c r="G342" i="17"/>
  <c r="H342" i="17" s="1"/>
  <c r="G276" i="17"/>
  <c r="H276" i="17" s="1"/>
  <c r="G221" i="17"/>
  <c r="H221" i="17" s="1"/>
  <c r="G280" i="17"/>
  <c r="H280" i="17" s="1"/>
  <c r="G534" i="17"/>
  <c r="H534" i="17" s="1"/>
  <c r="G490" i="17"/>
  <c r="H490" i="17" s="1"/>
  <c r="G432" i="17"/>
  <c r="H432" i="17" s="1"/>
  <c r="G385" i="17"/>
  <c r="H385" i="17" s="1"/>
  <c r="G334" i="17"/>
  <c r="H334" i="17" s="1"/>
  <c r="G274" i="17"/>
  <c r="H274" i="17" s="1"/>
  <c r="G219" i="17"/>
  <c r="H219" i="17" s="1"/>
  <c r="G516" i="17"/>
  <c r="H516" i="17" s="1"/>
  <c r="G470" i="17"/>
  <c r="H470" i="17" s="1"/>
  <c r="G418" i="17"/>
  <c r="H418" i="17" s="1"/>
  <c r="G367" i="17"/>
  <c r="H367" i="17" s="1"/>
  <c r="G321" i="17"/>
  <c r="H321" i="17" s="1"/>
  <c r="G246" i="17"/>
  <c r="H246" i="17" s="1"/>
  <c r="G481" i="17"/>
  <c r="H481" i="17" s="1"/>
  <c r="G325" i="17"/>
  <c r="H325" i="17" s="1"/>
  <c r="G532" i="17"/>
  <c r="H532" i="17" s="1"/>
  <c r="G374" i="17"/>
  <c r="H374" i="17" s="1"/>
  <c r="G268" i="17"/>
  <c r="H268" i="17" s="1"/>
  <c r="G521" i="17"/>
  <c r="H521" i="17" s="1"/>
  <c r="G369" i="17"/>
  <c r="H369" i="17" s="1"/>
  <c r="G260" i="17"/>
  <c r="H260" i="17" s="1"/>
  <c r="G514" i="17"/>
  <c r="H514" i="17" s="1"/>
  <c r="G469" i="17"/>
  <c r="H469" i="17" s="1"/>
  <c r="G410" i="17"/>
  <c r="H410" i="17" s="1"/>
  <c r="G362" i="17"/>
  <c r="H362" i="17" s="1"/>
  <c r="G311" i="17"/>
  <c r="H311" i="17" s="1"/>
  <c r="G245" i="17"/>
  <c r="H245" i="17" s="1"/>
  <c r="G544" i="17"/>
  <c r="H544" i="17" s="1"/>
  <c r="G494" i="17"/>
  <c r="H494" i="17" s="1"/>
  <c r="G447" i="17"/>
  <c r="H447" i="17" s="1"/>
  <c r="G387" i="17"/>
  <c r="H387" i="17" s="1"/>
  <c r="G344" i="17"/>
  <c r="H344" i="17" s="1"/>
  <c r="G222" i="17"/>
  <c r="H222" i="17" s="1"/>
  <c r="G384" i="17"/>
  <c r="H384" i="17" s="1"/>
  <c r="G428" i="17"/>
  <c r="H428" i="17" s="1"/>
  <c r="G323" i="17"/>
  <c r="H323" i="17" s="1"/>
  <c r="G471" i="17"/>
  <c r="H471" i="17" s="1"/>
  <c r="G424" i="17"/>
  <c r="H424" i="17" s="1"/>
  <c r="G322" i="17"/>
  <c r="H322" i="17" s="1"/>
  <c r="G557" i="17"/>
  <c r="H557" i="17" s="1"/>
  <c r="G510" i="17"/>
  <c r="H510" i="17" s="1"/>
  <c r="G459" i="17"/>
  <c r="H459" i="17" s="1"/>
  <c r="G409" i="17"/>
  <c r="H409" i="17" s="1"/>
  <c r="G361" i="17"/>
  <c r="H361" i="17" s="1"/>
  <c r="G305" i="17"/>
  <c r="H305" i="17" s="1"/>
  <c r="G243" i="17"/>
  <c r="H243" i="17" s="1"/>
  <c r="G556" i="17"/>
  <c r="H556" i="17" s="1"/>
  <c r="G509" i="17"/>
  <c r="H509" i="17" s="1"/>
  <c r="G453" i="17"/>
  <c r="H453" i="17" s="1"/>
  <c r="G408" i="17"/>
  <c r="H408" i="17" s="1"/>
  <c r="G354" i="17"/>
  <c r="H354" i="17" s="1"/>
  <c r="G301" i="17"/>
  <c r="H301" i="17" s="1"/>
  <c r="G241" i="17"/>
  <c r="H241" i="17" s="1"/>
  <c r="G533" i="17"/>
  <c r="H533" i="17" s="1"/>
  <c r="G430" i="17"/>
  <c r="H430" i="17" s="1"/>
  <c r="G272" i="17"/>
  <c r="H272" i="17" s="1"/>
  <c r="G472" i="17"/>
  <c r="H472" i="17" s="1"/>
  <c r="G555" i="17"/>
  <c r="H555" i="17" s="1"/>
  <c r="G502" i="17"/>
  <c r="H502" i="17" s="1"/>
  <c r="G449" i="17"/>
  <c r="H449" i="17" s="1"/>
  <c r="G406" i="17"/>
  <c r="H406" i="17" s="1"/>
  <c r="G347" i="17"/>
  <c r="H347" i="17" s="1"/>
  <c r="G300" i="17"/>
  <c r="H300" i="17" s="1"/>
  <c r="G232" i="17"/>
  <c r="H232" i="17" s="1"/>
  <c r="G290" i="17"/>
  <c r="H290" i="17" s="1"/>
  <c r="G289" i="17"/>
  <c r="H289" i="17" s="1"/>
  <c r="G249" i="17"/>
  <c r="H249" i="17" s="1"/>
  <c r="G263" i="17"/>
  <c r="H263" i="17" s="1"/>
  <c r="G288" i="17"/>
  <c r="H288" i="17" s="1"/>
  <c r="G258" i="17"/>
  <c r="H258" i="17" s="1"/>
  <c r="G285" i="17"/>
  <c r="H285" i="17" s="1"/>
  <c r="G287" i="17"/>
  <c r="H287" i="17" s="1"/>
  <c r="G294" i="17"/>
  <c r="H294" i="17" s="1"/>
  <c r="G286" i="17"/>
  <c r="H286" i="17" s="1"/>
  <c r="G299" i="17"/>
  <c r="H299" i="17" s="1"/>
  <c r="G261" i="17"/>
  <c r="H261" i="17" s="1"/>
  <c r="G257" i="17"/>
  <c r="H257" i="17" s="1"/>
  <c r="G256" i="17"/>
  <c r="H256" i="17" s="1"/>
  <c r="G251" i="17"/>
  <c r="H251" i="17" s="1"/>
  <c r="G214" i="17"/>
  <c r="H214" i="17" s="1"/>
  <c r="G213" i="17"/>
  <c r="H213" i="17" s="1"/>
  <c r="G215" i="17"/>
  <c r="H215" i="17" s="1"/>
  <c r="G247" i="17"/>
  <c r="H247" i="17" s="1"/>
  <c r="G218" i="17"/>
  <c r="H218" i="17" s="1"/>
  <c r="G220" i="17"/>
  <c r="H220" i="17" s="1"/>
  <c r="G212" i="17"/>
  <c r="H212" i="17" s="1"/>
  <c r="G217" i="17"/>
  <c r="H217" i="17" s="1"/>
  <c r="G216" i="17"/>
  <c r="H216" i="17" s="1"/>
  <c r="G210" i="17"/>
  <c r="H210" i="17" s="1"/>
  <c r="B26" i="19"/>
  <c r="AS32" i="5"/>
  <c r="AS44" i="5"/>
  <c r="AS48" i="5"/>
  <c r="AS47" i="5"/>
  <c r="AS46" i="5"/>
  <c r="AS45" i="5"/>
  <c r="AS43" i="5"/>
  <c r="AS42" i="5"/>
  <c r="AS41" i="5"/>
  <c r="AS36" i="5"/>
  <c r="AS34" i="5"/>
  <c r="AS40" i="5"/>
  <c r="AS33" i="5"/>
  <c r="AS38" i="5"/>
  <c r="AS37" i="5"/>
  <c r="AS39" i="5"/>
  <c r="AS35" i="5"/>
  <c r="AS31" i="5"/>
  <c r="AS28" i="5"/>
  <c r="AS27" i="5"/>
  <c r="AS49" i="5"/>
  <c r="AU49" i="5" s="1"/>
  <c r="AS30" i="5"/>
  <c r="AS29" i="5"/>
  <c r="I4" i="18"/>
  <c r="O32" i="18"/>
  <c r="O29" i="18"/>
  <c r="O28" i="18"/>
  <c r="AE23" i="5"/>
  <c r="H14" i="18" l="1"/>
  <c r="H12" i="18"/>
  <c r="R294" i="17"/>
  <c r="Q294" i="17"/>
  <c r="Q361" i="17"/>
  <c r="R361" i="17"/>
  <c r="Q519" i="17"/>
  <c r="R519" i="17"/>
  <c r="R296" i="17"/>
  <c r="Q296" i="17"/>
  <c r="R375" i="17"/>
  <c r="Q375" i="17"/>
  <c r="R242" i="17"/>
  <c r="Q242" i="17"/>
  <c r="C206" i="17"/>
  <c r="R206" i="17"/>
  <c r="Q206" i="17"/>
  <c r="R500" i="17"/>
  <c r="Q500" i="17"/>
  <c r="R339" i="17"/>
  <c r="Q339" i="17"/>
  <c r="R287" i="17"/>
  <c r="Q287" i="17"/>
  <c r="Q409" i="17"/>
  <c r="R409" i="17"/>
  <c r="Q362" i="17"/>
  <c r="R362" i="17"/>
  <c r="Q274" i="17"/>
  <c r="R274" i="17"/>
  <c r="Q477" i="17"/>
  <c r="R477" i="17"/>
  <c r="Q360" i="17"/>
  <c r="R360" i="17"/>
  <c r="R266" i="17"/>
  <c r="Q266" i="17"/>
  <c r="R394" i="17"/>
  <c r="Q394" i="17"/>
  <c r="R515" i="17"/>
  <c r="Q515" i="17"/>
  <c r="R327" i="17"/>
  <c r="Q327" i="17"/>
  <c r="Q285" i="17"/>
  <c r="R285" i="17"/>
  <c r="Q301" i="17"/>
  <c r="R301" i="17"/>
  <c r="C334" i="17"/>
  <c r="Q334" i="17"/>
  <c r="R334" i="17"/>
  <c r="Q559" i="17"/>
  <c r="R559" i="17"/>
  <c r="Q434" i="17"/>
  <c r="R434" i="17"/>
  <c r="C235" i="17"/>
  <c r="R235" i="17"/>
  <c r="Q235" i="17"/>
  <c r="C209" i="17"/>
  <c r="R209" i="17"/>
  <c r="Q209" i="17"/>
  <c r="R314" i="17"/>
  <c r="Q314" i="17"/>
  <c r="C215" i="17"/>
  <c r="Q215" i="17"/>
  <c r="R215" i="17"/>
  <c r="Q354" i="17"/>
  <c r="R354" i="17"/>
  <c r="R469" i="17"/>
  <c r="Q469" i="17"/>
  <c r="Q535" i="17"/>
  <c r="R535" i="17"/>
  <c r="Q412" i="17"/>
  <c r="R412" i="17"/>
  <c r="C207" i="17"/>
  <c r="R207" i="17"/>
  <c r="Q207" i="17"/>
  <c r="C312" i="17"/>
  <c r="Q312" i="17"/>
  <c r="R312" i="17"/>
  <c r="Q491" i="17"/>
  <c r="R491" i="17"/>
  <c r="Q302" i="17"/>
  <c r="R302" i="17"/>
  <c r="C213" i="17"/>
  <c r="R213" i="17"/>
  <c r="Q213" i="17"/>
  <c r="Q557" i="17"/>
  <c r="R557" i="17"/>
  <c r="Q432" i="17"/>
  <c r="R432" i="17"/>
  <c r="Q457" i="17"/>
  <c r="R457" i="17"/>
  <c r="Q391" i="17"/>
  <c r="R391" i="17"/>
  <c r="Q297" i="17"/>
  <c r="R297" i="17"/>
  <c r="Q505" i="17"/>
  <c r="R505" i="17"/>
  <c r="Q464" i="17"/>
  <c r="R464" i="17"/>
  <c r="R281" i="17"/>
  <c r="Q281" i="17"/>
  <c r="Q555" i="17"/>
  <c r="R555" i="17"/>
  <c r="R387" i="17"/>
  <c r="Q387" i="17"/>
  <c r="Q490" i="17"/>
  <c r="R490" i="17"/>
  <c r="Q373" i="17"/>
  <c r="R373" i="17"/>
  <c r="Q371" i="17"/>
  <c r="R371" i="17"/>
  <c r="Q445" i="17"/>
  <c r="R445" i="17"/>
  <c r="Q264" i="17"/>
  <c r="R264" i="17"/>
  <c r="R466" i="17"/>
  <c r="Q466" i="17"/>
  <c r="Q269" i="17"/>
  <c r="R269" i="17"/>
  <c r="Q249" i="17"/>
  <c r="R249" i="17"/>
  <c r="Q322" i="17"/>
  <c r="R322" i="17"/>
  <c r="Q321" i="17"/>
  <c r="R321" i="17"/>
  <c r="Q349" i="17"/>
  <c r="R349" i="17"/>
  <c r="R508" i="17"/>
  <c r="Q508" i="17"/>
  <c r="Q336" i="17"/>
  <c r="R336" i="17"/>
  <c r="Q480" i="17"/>
  <c r="R480" i="17"/>
  <c r="Q454" i="17"/>
  <c r="R454" i="17"/>
  <c r="Q283" i="17"/>
  <c r="R283" i="17"/>
  <c r="Q252" i="17"/>
  <c r="R252" i="17"/>
  <c r="Q256" i="17"/>
  <c r="R256" i="17"/>
  <c r="Q556" i="17"/>
  <c r="R556" i="17"/>
  <c r="R369" i="17"/>
  <c r="Q369" i="17"/>
  <c r="Q435" i="17"/>
  <c r="R435" i="17"/>
  <c r="Q326" i="17"/>
  <c r="R326" i="17"/>
  <c r="Q313" i="17"/>
  <c r="R313" i="17"/>
  <c r="Q441" i="17"/>
  <c r="R441" i="17"/>
  <c r="Q427" i="17"/>
  <c r="R427" i="17"/>
  <c r="Q414" i="17"/>
  <c r="R414" i="17"/>
  <c r="Q346" i="17"/>
  <c r="R346" i="17"/>
  <c r="C290" i="17"/>
  <c r="Q290" i="17"/>
  <c r="R290" i="17"/>
  <c r="Q544" i="17"/>
  <c r="R544" i="17"/>
  <c r="Q418" i="17"/>
  <c r="R418" i="17"/>
  <c r="Q250" i="17"/>
  <c r="R250" i="17"/>
  <c r="Q307" i="17"/>
  <c r="R307" i="17"/>
  <c r="R381" i="17"/>
  <c r="Q381" i="17"/>
  <c r="R460" i="17"/>
  <c r="Q460" i="17"/>
  <c r="Q429" i="17"/>
  <c r="R429" i="17"/>
  <c r="Q415" i="17"/>
  <c r="R415" i="17"/>
  <c r="R401" i="17"/>
  <c r="Q401" i="17"/>
  <c r="C224" i="17"/>
  <c r="R224" i="17"/>
  <c r="Q224" i="17"/>
  <c r="C261" i="17"/>
  <c r="Q261" i="17"/>
  <c r="R261" i="17"/>
  <c r="Q470" i="17"/>
  <c r="R470" i="17"/>
  <c r="C229" i="17"/>
  <c r="R229" i="17"/>
  <c r="Q229" i="17"/>
  <c r="C277" i="17"/>
  <c r="Q277" i="17"/>
  <c r="R277" i="17"/>
  <c r="Q265" i="17"/>
  <c r="R265" i="17"/>
  <c r="Q537" i="17"/>
  <c r="R537" i="17"/>
  <c r="Q323" i="17"/>
  <c r="R323" i="17"/>
  <c r="Q374" i="17"/>
  <c r="R374" i="17"/>
  <c r="Q516" i="17"/>
  <c r="R516" i="17"/>
  <c r="C276" i="17"/>
  <c r="Q276" i="17"/>
  <c r="R276" i="17"/>
  <c r="C310" i="17"/>
  <c r="Q310" i="17"/>
  <c r="R310" i="17"/>
  <c r="R518" i="17"/>
  <c r="Q518" i="17"/>
  <c r="R248" i="17"/>
  <c r="Q248" i="17"/>
  <c r="Q423" i="17"/>
  <c r="R423" i="17"/>
  <c r="Q337" i="17"/>
  <c r="R337" i="17"/>
  <c r="R506" i="17"/>
  <c r="Q506" i="17"/>
  <c r="C234" i="17"/>
  <c r="R234" i="17"/>
  <c r="Q234" i="17"/>
  <c r="Q420" i="17"/>
  <c r="R420" i="17"/>
  <c r="Q431" i="17"/>
  <c r="R431" i="17"/>
  <c r="Q275" i="17"/>
  <c r="R275" i="17"/>
  <c r="Q552" i="17"/>
  <c r="R552" i="17"/>
  <c r="Q405" i="17"/>
  <c r="R405" i="17"/>
  <c r="R240" i="17"/>
  <c r="Q240" i="17"/>
  <c r="R538" i="17"/>
  <c r="Q538" i="17"/>
  <c r="R390" i="17"/>
  <c r="Q390" i="17"/>
  <c r="C226" i="17"/>
  <c r="R226" i="17"/>
  <c r="Q226" i="17"/>
  <c r="Q525" i="17"/>
  <c r="R525" i="17"/>
  <c r="R377" i="17"/>
  <c r="Q377" i="17"/>
  <c r="Q511" i="17"/>
  <c r="R511" i="17"/>
  <c r="R363" i="17"/>
  <c r="Q363" i="17"/>
  <c r="Q495" i="17"/>
  <c r="R495" i="17"/>
  <c r="C220" i="17"/>
  <c r="R220" i="17"/>
  <c r="Q220" i="17"/>
  <c r="Q300" i="17"/>
  <c r="R300" i="17"/>
  <c r="R311" i="17"/>
  <c r="Q311" i="17"/>
  <c r="C219" i="17"/>
  <c r="R219" i="17"/>
  <c r="Q219" i="17"/>
  <c r="Q386" i="17"/>
  <c r="R386" i="17"/>
  <c r="R473" i="17"/>
  <c r="Q473" i="17"/>
  <c r="R383" i="17"/>
  <c r="Q383" i="17"/>
  <c r="R547" i="17"/>
  <c r="Q547" i="17"/>
  <c r="R461" i="17"/>
  <c r="Q461" i="17"/>
  <c r="Q554" i="17"/>
  <c r="R554" i="17"/>
  <c r="Q407" i="17"/>
  <c r="R407" i="17"/>
  <c r="Q528" i="17"/>
  <c r="R528" i="17"/>
  <c r="Q380" i="17"/>
  <c r="R380" i="17"/>
  <c r="Q513" i="17"/>
  <c r="R513" i="17"/>
  <c r="R366" i="17"/>
  <c r="Q366" i="17"/>
  <c r="Q352" i="17"/>
  <c r="R352" i="17"/>
  <c r="R487" i="17"/>
  <c r="Q487" i="17"/>
  <c r="C218" i="17"/>
  <c r="R218" i="17"/>
  <c r="Q218" i="17"/>
  <c r="Q347" i="17"/>
  <c r="R347" i="17"/>
  <c r="C241" i="17"/>
  <c r="R241" i="17"/>
  <c r="Q241" i="17"/>
  <c r="R384" i="17"/>
  <c r="Q384" i="17"/>
  <c r="Q325" i="17"/>
  <c r="R325" i="17"/>
  <c r="R436" i="17"/>
  <c r="Q436" i="17"/>
  <c r="Q543" i="17"/>
  <c r="R543" i="17"/>
  <c r="R455" i="17"/>
  <c r="Q455" i="17"/>
  <c r="R529" i="17"/>
  <c r="Q529" i="17"/>
  <c r="Q442" i="17"/>
  <c r="R442" i="17"/>
  <c r="R356" i="17"/>
  <c r="Q356" i="17"/>
  <c r="Q542" i="17"/>
  <c r="R542" i="17"/>
  <c r="C230" i="17"/>
  <c r="Q230" i="17"/>
  <c r="R230" i="17"/>
  <c r="R368" i="17"/>
  <c r="Q368" i="17"/>
  <c r="R501" i="17"/>
  <c r="Q501" i="17"/>
  <c r="Q353" i="17"/>
  <c r="R353" i="17"/>
  <c r="R488" i="17"/>
  <c r="Q488" i="17"/>
  <c r="Q340" i="17"/>
  <c r="R340" i="17"/>
  <c r="Q474" i="17"/>
  <c r="R474" i="17"/>
  <c r="Q247" i="17"/>
  <c r="R247" i="17"/>
  <c r="Q406" i="17"/>
  <c r="R406" i="17"/>
  <c r="Q459" i="17"/>
  <c r="R459" i="17"/>
  <c r="R410" i="17"/>
  <c r="Q410" i="17"/>
  <c r="R481" i="17"/>
  <c r="Q481" i="17"/>
  <c r="Q492" i="17"/>
  <c r="R492" i="17"/>
  <c r="Q498" i="17"/>
  <c r="R498" i="17"/>
  <c r="R433" i="17"/>
  <c r="Q433" i="17"/>
  <c r="Q338" i="17"/>
  <c r="R338" i="17"/>
  <c r="Q507" i="17"/>
  <c r="R507" i="17"/>
  <c r="Q421" i="17"/>
  <c r="R421" i="17"/>
  <c r="R335" i="17"/>
  <c r="Q335" i="17"/>
  <c r="Q530" i="17"/>
  <c r="R530" i="17"/>
  <c r="Q382" i="17"/>
  <c r="R382" i="17"/>
  <c r="R503" i="17"/>
  <c r="Q503" i="17"/>
  <c r="Q355" i="17"/>
  <c r="R355" i="17"/>
  <c r="Q489" i="17"/>
  <c r="R489" i="17"/>
  <c r="R341" i="17"/>
  <c r="Q341" i="17"/>
  <c r="Q475" i="17"/>
  <c r="R475" i="17"/>
  <c r="C328" i="17"/>
  <c r="Q328" i="17"/>
  <c r="R328" i="17"/>
  <c r="Q462" i="17"/>
  <c r="R462" i="17"/>
  <c r="Q258" i="17"/>
  <c r="R258" i="17"/>
  <c r="Q449" i="17"/>
  <c r="R449" i="17"/>
  <c r="Q510" i="17"/>
  <c r="R510" i="17"/>
  <c r="C222" i="17"/>
  <c r="Q222" i="17"/>
  <c r="R222" i="17"/>
  <c r="Q385" i="17"/>
  <c r="R385" i="17"/>
  <c r="Q497" i="17"/>
  <c r="R497" i="17"/>
  <c r="R458" i="17"/>
  <c r="Q458" i="17"/>
  <c r="Q411" i="17"/>
  <c r="R411" i="17"/>
  <c r="Q319" i="17"/>
  <c r="R319" i="17"/>
  <c r="R485" i="17"/>
  <c r="Q485" i="17"/>
  <c r="Q398" i="17"/>
  <c r="R398" i="17"/>
  <c r="Q517" i="17"/>
  <c r="R517" i="17"/>
  <c r="R370" i="17"/>
  <c r="Q370" i="17"/>
  <c r="Q343" i="17"/>
  <c r="R343" i="17"/>
  <c r="Q476" i="17"/>
  <c r="R476" i="17"/>
  <c r="R329" i="17"/>
  <c r="Q329" i="17"/>
  <c r="Q463" i="17"/>
  <c r="R463" i="17"/>
  <c r="Q315" i="17"/>
  <c r="R315" i="17"/>
  <c r="Q450" i="17"/>
  <c r="R450" i="17"/>
  <c r="R288" i="17"/>
  <c r="Q288" i="17"/>
  <c r="Q502" i="17"/>
  <c r="R502" i="17"/>
  <c r="Q408" i="17"/>
  <c r="R408" i="17"/>
  <c r="R344" i="17"/>
  <c r="Q344" i="17"/>
  <c r="R514" i="17"/>
  <c r="Q514" i="17"/>
  <c r="R563" i="17"/>
  <c r="Q563" i="17"/>
  <c r="Q416" i="17"/>
  <c r="R416" i="17"/>
  <c r="R372" i="17"/>
  <c r="Q372" i="17"/>
  <c r="Q551" i="17"/>
  <c r="R551" i="17"/>
  <c r="Q465" i="17"/>
  <c r="R465" i="17"/>
  <c r="R379" i="17"/>
  <c r="Q379" i="17"/>
  <c r="Q545" i="17"/>
  <c r="R545" i="17"/>
  <c r="R291" i="17"/>
  <c r="Q291" i="17"/>
  <c r="Q357" i="17"/>
  <c r="R357" i="17"/>
  <c r="R478" i="17"/>
  <c r="Q478" i="17"/>
  <c r="Q331" i="17"/>
  <c r="R331" i="17"/>
  <c r="C316" i="17"/>
  <c r="Q316" i="17"/>
  <c r="R316" i="17"/>
  <c r="Q451" i="17"/>
  <c r="R451" i="17"/>
  <c r="Q303" i="17"/>
  <c r="R303" i="17"/>
  <c r="Q437" i="17"/>
  <c r="R437" i="17"/>
  <c r="C214" i="17"/>
  <c r="R214" i="17"/>
  <c r="Q214" i="17"/>
  <c r="R263" i="17"/>
  <c r="Q263" i="17"/>
  <c r="Q453" i="17"/>
  <c r="R453" i="17"/>
  <c r="Q246" i="17"/>
  <c r="R246" i="17"/>
  <c r="Q520" i="17"/>
  <c r="R520" i="17"/>
  <c r="R393" i="17"/>
  <c r="Q393" i="17"/>
  <c r="R330" i="17"/>
  <c r="Q330" i="17"/>
  <c r="Q531" i="17"/>
  <c r="R531" i="17"/>
  <c r="Q267" i="17"/>
  <c r="R267" i="17"/>
  <c r="Q358" i="17"/>
  <c r="R358" i="17"/>
  <c r="Q522" i="17"/>
  <c r="R522" i="17"/>
  <c r="Q493" i="17"/>
  <c r="R493" i="17"/>
  <c r="R345" i="17"/>
  <c r="Q345" i="17"/>
  <c r="Q318" i="17"/>
  <c r="R318" i="17"/>
  <c r="Q452" i="17"/>
  <c r="R452" i="17"/>
  <c r="C304" i="17"/>
  <c r="Q304" i="17"/>
  <c r="R304" i="17"/>
  <c r="Q438" i="17"/>
  <c r="R438" i="17"/>
  <c r="C282" i="17"/>
  <c r="Q282" i="17"/>
  <c r="R282" i="17"/>
  <c r="Q425" i="17"/>
  <c r="R425" i="17"/>
  <c r="C223" i="17"/>
  <c r="R223" i="17"/>
  <c r="Q223" i="17"/>
  <c r="C251" i="17"/>
  <c r="Q251" i="17"/>
  <c r="R251" i="17"/>
  <c r="R509" i="17"/>
  <c r="Q509" i="17"/>
  <c r="Q447" i="17"/>
  <c r="R447" i="17"/>
  <c r="Q260" i="17"/>
  <c r="R260" i="17"/>
  <c r="R534" i="17"/>
  <c r="Q534" i="17"/>
  <c r="R479" i="17"/>
  <c r="Q479" i="17"/>
  <c r="C332" i="17"/>
  <c r="Q332" i="17"/>
  <c r="R332" i="17"/>
  <c r="C278" i="17"/>
  <c r="Q278" i="17"/>
  <c r="R278" i="17"/>
  <c r="Q348" i="17"/>
  <c r="R348" i="17"/>
  <c r="C239" i="17"/>
  <c r="Q239" i="17"/>
  <c r="R239" i="17"/>
  <c r="Q422" i="17"/>
  <c r="R422" i="17"/>
  <c r="Q504" i="17"/>
  <c r="R504" i="17"/>
  <c r="C233" i="17"/>
  <c r="Q233" i="17"/>
  <c r="R233" i="17"/>
  <c r="C333" i="17"/>
  <c r="Q333" i="17"/>
  <c r="R333" i="17"/>
  <c r="C306" i="17"/>
  <c r="R306" i="17"/>
  <c r="Q306" i="17"/>
  <c r="Q439" i="17"/>
  <c r="R439" i="17"/>
  <c r="Q426" i="17"/>
  <c r="R426" i="17"/>
  <c r="Q270" i="17"/>
  <c r="R270" i="17"/>
  <c r="R560" i="17"/>
  <c r="Q560" i="17"/>
  <c r="Q413" i="17"/>
  <c r="R413" i="17"/>
  <c r="Q298" i="17"/>
  <c r="R298" i="17"/>
  <c r="C289" i="17"/>
  <c r="Q289" i="17"/>
  <c r="R289" i="17"/>
  <c r="Q472" i="17"/>
  <c r="R472" i="17"/>
  <c r="Q424" i="17"/>
  <c r="R424" i="17"/>
  <c r="R494" i="17"/>
  <c r="Q494" i="17"/>
  <c r="Q367" i="17"/>
  <c r="R367" i="17"/>
  <c r="Q280" i="17"/>
  <c r="R280" i="17"/>
  <c r="Q309" i="17"/>
  <c r="R309" i="17"/>
  <c r="C279" i="17"/>
  <c r="Q279" i="17"/>
  <c r="R279" i="17"/>
  <c r="Q486" i="17"/>
  <c r="R486" i="17"/>
  <c r="R399" i="17"/>
  <c r="Q399" i="17"/>
  <c r="Q482" i="17"/>
  <c r="R482" i="17"/>
  <c r="Q468" i="17"/>
  <c r="R468" i="17"/>
  <c r="Q320" i="17"/>
  <c r="R320" i="17"/>
  <c r="Q292" i="17"/>
  <c r="R292" i="17"/>
  <c r="Q271" i="17"/>
  <c r="R271" i="17"/>
  <c r="R561" i="17"/>
  <c r="Q561" i="17"/>
  <c r="Q253" i="17"/>
  <c r="R253" i="17"/>
  <c r="Q548" i="17"/>
  <c r="R548" i="17"/>
  <c r="R400" i="17"/>
  <c r="Q400" i="17"/>
  <c r="C236" i="17"/>
  <c r="Q236" i="17"/>
  <c r="R236" i="17"/>
  <c r="C210" i="17"/>
  <c r="Q210" i="17"/>
  <c r="R210" i="17"/>
  <c r="Q257" i="17"/>
  <c r="R257" i="17"/>
  <c r="Q272" i="17"/>
  <c r="R272" i="17"/>
  <c r="Q471" i="17"/>
  <c r="R471" i="17"/>
  <c r="R521" i="17"/>
  <c r="Q521" i="17"/>
  <c r="Q395" i="17"/>
  <c r="R395" i="17"/>
  <c r="C231" i="17"/>
  <c r="Q231" i="17"/>
  <c r="R231" i="17"/>
  <c r="Q558" i="17"/>
  <c r="R558" i="17"/>
  <c r="Q467" i="17"/>
  <c r="R467" i="17"/>
  <c r="R546" i="17"/>
  <c r="Q546" i="17"/>
  <c r="R293" i="17"/>
  <c r="Q293" i="17"/>
  <c r="Q456" i="17"/>
  <c r="R456" i="17"/>
  <c r="Q308" i="17"/>
  <c r="R308" i="17"/>
  <c r="Q273" i="17"/>
  <c r="R273" i="17"/>
  <c r="R562" i="17"/>
  <c r="Q562" i="17"/>
  <c r="Q254" i="17"/>
  <c r="R254" i="17"/>
  <c r="Q549" i="17"/>
  <c r="R549" i="17"/>
  <c r="C237" i="17"/>
  <c r="Q237" i="17"/>
  <c r="R237" i="17"/>
  <c r="Q536" i="17"/>
  <c r="R536" i="17"/>
  <c r="R388" i="17"/>
  <c r="Q388" i="17"/>
  <c r="R396" i="17"/>
  <c r="Q396" i="17"/>
  <c r="C216" i="17"/>
  <c r="Q216" i="17"/>
  <c r="R216" i="17"/>
  <c r="Q430" i="17"/>
  <c r="R430" i="17"/>
  <c r="Q268" i="17"/>
  <c r="R268" i="17"/>
  <c r="Q221" i="17"/>
  <c r="R221" i="17"/>
  <c r="R350" i="17"/>
  <c r="Q350" i="17"/>
  <c r="Q539" i="17"/>
  <c r="R539" i="17"/>
  <c r="Q446" i="17"/>
  <c r="R446" i="17"/>
  <c r="Q359" i="17"/>
  <c r="R359" i="17"/>
  <c r="Q527" i="17"/>
  <c r="R527" i="17"/>
  <c r="Q440" i="17"/>
  <c r="R440" i="17"/>
  <c r="Q443" i="17"/>
  <c r="R443" i="17"/>
  <c r="Q295" i="17"/>
  <c r="R295" i="17"/>
  <c r="Q417" i="17"/>
  <c r="R417" i="17"/>
  <c r="Q259" i="17"/>
  <c r="R259" i="17"/>
  <c r="Q550" i="17"/>
  <c r="R550" i="17"/>
  <c r="R402" i="17"/>
  <c r="Q402" i="17"/>
  <c r="C238" i="17"/>
  <c r="R238" i="17"/>
  <c r="Q238" i="17"/>
  <c r="Q389" i="17"/>
  <c r="R389" i="17"/>
  <c r="R225" i="17"/>
  <c r="Q225" i="17"/>
  <c r="Q523" i="17"/>
  <c r="R523" i="17"/>
  <c r="Q376" i="17"/>
  <c r="R376" i="17"/>
  <c r="R448" i="17"/>
  <c r="Q448" i="17"/>
  <c r="C217" i="17"/>
  <c r="R217" i="17"/>
  <c r="Q217" i="17"/>
  <c r="R299" i="17"/>
  <c r="Q299" i="17"/>
  <c r="Q533" i="17"/>
  <c r="R533" i="17"/>
  <c r="Q243" i="17"/>
  <c r="R243" i="17"/>
  <c r="C212" i="17"/>
  <c r="R212" i="17"/>
  <c r="Q212" i="17"/>
  <c r="Q286" i="17"/>
  <c r="R286" i="17"/>
  <c r="R232" i="17"/>
  <c r="Q232" i="17"/>
  <c r="C305" i="17"/>
  <c r="R305" i="17"/>
  <c r="Q305" i="17"/>
  <c r="Q428" i="17"/>
  <c r="R428" i="17"/>
  <c r="R245" i="17"/>
  <c r="Q245" i="17"/>
  <c r="Q532" i="17"/>
  <c r="R532" i="17"/>
  <c r="Q342" i="17"/>
  <c r="R342" i="17"/>
  <c r="Q255" i="17"/>
  <c r="R255" i="17"/>
  <c r="Q541" i="17"/>
  <c r="R541" i="17"/>
  <c r="R496" i="17"/>
  <c r="Q496" i="17"/>
  <c r="C227" i="17"/>
  <c r="Q227" i="17"/>
  <c r="R227" i="17"/>
  <c r="R403" i="17"/>
  <c r="Q403" i="17"/>
  <c r="R317" i="17"/>
  <c r="Q317" i="17"/>
  <c r="Q483" i="17"/>
  <c r="R483" i="17"/>
  <c r="Q397" i="17"/>
  <c r="R397" i="17"/>
  <c r="Q419" i="17"/>
  <c r="R419" i="17"/>
  <c r="Q262" i="17"/>
  <c r="R262" i="17"/>
  <c r="R540" i="17"/>
  <c r="Q540" i="17"/>
  <c r="R392" i="17"/>
  <c r="Q392" i="17"/>
  <c r="C228" i="17"/>
  <c r="Q228" i="17"/>
  <c r="R228" i="17"/>
  <c r="Q526" i="17"/>
  <c r="R526" i="17"/>
  <c r="R378" i="17"/>
  <c r="Q378" i="17"/>
  <c r="R512" i="17"/>
  <c r="Q512" i="17"/>
  <c r="Q365" i="17"/>
  <c r="R365" i="17"/>
  <c r="Q499" i="17"/>
  <c r="R499" i="17"/>
  <c r="Q351" i="17"/>
  <c r="R351" i="17"/>
  <c r="R553" i="17"/>
  <c r="Q553" i="17"/>
  <c r="C323" i="17"/>
  <c r="N323" i="17"/>
  <c r="I323" i="17"/>
  <c r="T323" i="17" s="1"/>
  <c r="C518" i="17"/>
  <c r="I518" i="17"/>
  <c r="T518" i="17" s="1"/>
  <c r="N518" i="17"/>
  <c r="I423" i="17"/>
  <c r="T423" i="17" s="1"/>
  <c r="N423" i="17"/>
  <c r="C337" i="17"/>
  <c r="I337" i="17"/>
  <c r="T337" i="17" s="1"/>
  <c r="N337" i="17"/>
  <c r="I420" i="17"/>
  <c r="T420" i="17" s="1"/>
  <c r="N420" i="17"/>
  <c r="C552" i="17"/>
  <c r="C405" i="17"/>
  <c r="N405" i="17"/>
  <c r="I405" i="17"/>
  <c r="T405" i="17" s="1"/>
  <c r="C538" i="17"/>
  <c r="N538" i="17"/>
  <c r="I538" i="17"/>
  <c r="T538" i="17" s="1"/>
  <c r="C390" i="17"/>
  <c r="N390" i="17"/>
  <c r="I390" i="17"/>
  <c r="T390" i="17" s="1"/>
  <c r="N377" i="17"/>
  <c r="I377" i="17"/>
  <c r="T377" i="17" s="1"/>
  <c r="N511" i="17"/>
  <c r="I511" i="17"/>
  <c r="T511" i="17" s="1"/>
  <c r="C495" i="17"/>
  <c r="N495" i="17"/>
  <c r="I495" i="17"/>
  <c r="T495" i="17" s="1"/>
  <c r="C286" i="17"/>
  <c r="N286" i="17"/>
  <c r="I286" i="17"/>
  <c r="T286" i="17" s="1"/>
  <c r="I245" i="17"/>
  <c r="T245" i="17" s="1"/>
  <c r="N245" i="17"/>
  <c r="C532" i="17"/>
  <c r="I532" i="17"/>
  <c r="T532" i="17" s="1"/>
  <c r="N532" i="17"/>
  <c r="C342" i="17"/>
  <c r="C541" i="17"/>
  <c r="I541" i="17"/>
  <c r="T541" i="17" s="1"/>
  <c r="N541" i="17"/>
  <c r="C496" i="17"/>
  <c r="N496" i="17"/>
  <c r="I496" i="17"/>
  <c r="T496" i="17" s="1"/>
  <c r="N403" i="17"/>
  <c r="I403" i="17"/>
  <c r="T403" i="17" s="1"/>
  <c r="C317" i="17"/>
  <c r="I317" i="17"/>
  <c r="T317" i="17" s="1"/>
  <c r="N317" i="17"/>
  <c r="C483" i="17"/>
  <c r="I483" i="17"/>
  <c r="T483" i="17" s="1"/>
  <c r="N483" i="17"/>
  <c r="C397" i="17"/>
  <c r="C419" i="17"/>
  <c r="I419" i="17"/>
  <c r="T419" i="17" s="1"/>
  <c r="N419" i="17"/>
  <c r="C262" i="17"/>
  <c r="I262" i="17"/>
  <c r="T262" i="17" s="1"/>
  <c r="N262" i="17"/>
  <c r="N540" i="17"/>
  <c r="I540" i="17"/>
  <c r="T540" i="17" s="1"/>
  <c r="C392" i="17"/>
  <c r="N392" i="17"/>
  <c r="I392" i="17"/>
  <c r="T392" i="17" s="1"/>
  <c r="C526" i="17"/>
  <c r="N526" i="17"/>
  <c r="I526" i="17"/>
  <c r="T526" i="17" s="1"/>
  <c r="C378" i="17"/>
  <c r="N378" i="17"/>
  <c r="I378" i="17"/>
  <c r="T378" i="17" s="1"/>
  <c r="C512" i="17"/>
  <c r="N512" i="17"/>
  <c r="I512" i="17"/>
  <c r="T512" i="17" s="1"/>
  <c r="C365" i="17"/>
  <c r="N365" i="17"/>
  <c r="I365" i="17"/>
  <c r="T365" i="17" s="1"/>
  <c r="N499" i="17"/>
  <c r="I499" i="17"/>
  <c r="T499" i="17" s="1"/>
  <c r="N351" i="17"/>
  <c r="I351" i="17"/>
  <c r="T351" i="17" s="1"/>
  <c r="C553" i="17"/>
  <c r="C294" i="17"/>
  <c r="N294" i="17"/>
  <c r="I294" i="17"/>
  <c r="T294" i="17" s="1"/>
  <c r="C300" i="17"/>
  <c r="N300" i="17"/>
  <c r="I300" i="17"/>
  <c r="T300" i="17" s="1"/>
  <c r="I361" i="17"/>
  <c r="T361" i="17" s="1"/>
  <c r="N361" i="17"/>
  <c r="C386" i="17"/>
  <c r="I386" i="17"/>
  <c r="T386" i="17" s="1"/>
  <c r="N386" i="17"/>
  <c r="N519" i="17"/>
  <c r="I519" i="17"/>
  <c r="T519" i="17" s="1"/>
  <c r="N473" i="17"/>
  <c r="I473" i="17"/>
  <c r="T473" i="17" s="1"/>
  <c r="I383" i="17"/>
  <c r="T383" i="17" s="1"/>
  <c r="N383" i="17"/>
  <c r="N547" i="17"/>
  <c r="I547" i="17"/>
  <c r="T547" i="17" s="1"/>
  <c r="C296" i="17"/>
  <c r="I296" i="17"/>
  <c r="T296" i="17" s="1"/>
  <c r="N296" i="17"/>
  <c r="N461" i="17"/>
  <c r="I461" i="17"/>
  <c r="T461" i="17" s="1"/>
  <c r="N375" i="17"/>
  <c r="I375" i="17"/>
  <c r="T375" i="17" s="1"/>
  <c r="C554" i="17"/>
  <c r="C407" i="17"/>
  <c r="I407" i="17"/>
  <c r="T407" i="17" s="1"/>
  <c r="N407" i="17"/>
  <c r="C528" i="17"/>
  <c r="N528" i="17"/>
  <c r="I528" i="17"/>
  <c r="T528" i="17" s="1"/>
  <c r="C380" i="17"/>
  <c r="N380" i="17"/>
  <c r="I380" i="17"/>
  <c r="T380" i="17" s="1"/>
  <c r="N513" i="17"/>
  <c r="I513" i="17"/>
  <c r="T513" i="17" s="1"/>
  <c r="N366" i="17"/>
  <c r="I366" i="17"/>
  <c r="T366" i="17" s="1"/>
  <c r="N500" i="17"/>
  <c r="I500" i="17"/>
  <c r="T500" i="17" s="1"/>
  <c r="N352" i="17"/>
  <c r="I352" i="17"/>
  <c r="T352" i="17" s="1"/>
  <c r="C487" i="17"/>
  <c r="N487" i="17"/>
  <c r="I487" i="17"/>
  <c r="T487" i="17" s="1"/>
  <c r="C339" i="17"/>
  <c r="N339" i="17"/>
  <c r="I339" i="17"/>
  <c r="T339" i="17" s="1"/>
  <c r="C287" i="17"/>
  <c r="N287" i="17"/>
  <c r="I287" i="17"/>
  <c r="T287" i="17" s="1"/>
  <c r="C347" i="17"/>
  <c r="N347" i="17"/>
  <c r="I347" i="17"/>
  <c r="T347" i="17" s="1"/>
  <c r="C409" i="17"/>
  <c r="I409" i="17"/>
  <c r="T409" i="17" s="1"/>
  <c r="N409" i="17"/>
  <c r="C384" i="17"/>
  <c r="I384" i="17"/>
  <c r="T384" i="17" s="1"/>
  <c r="N384" i="17"/>
  <c r="C362" i="17"/>
  <c r="N362" i="17"/>
  <c r="I362" i="17"/>
  <c r="T362" i="17" s="1"/>
  <c r="C325" i="17"/>
  <c r="N325" i="17"/>
  <c r="I325" i="17"/>
  <c r="T325" i="17" s="1"/>
  <c r="C274" i="17"/>
  <c r="I274" i="17"/>
  <c r="T274" i="17" s="1"/>
  <c r="N274" i="17"/>
  <c r="C436" i="17"/>
  <c r="N436" i="17"/>
  <c r="I436" i="17"/>
  <c r="T436" i="17" s="1"/>
  <c r="C543" i="17"/>
  <c r="I543" i="17"/>
  <c r="T543" i="17" s="1"/>
  <c r="N543" i="17"/>
  <c r="C477" i="17"/>
  <c r="I477" i="17"/>
  <c r="T477" i="17" s="1"/>
  <c r="N477" i="17"/>
  <c r="C455" i="17"/>
  <c r="I455" i="17"/>
  <c r="T455" i="17" s="1"/>
  <c r="N455" i="17"/>
  <c r="C360" i="17"/>
  <c r="I360" i="17"/>
  <c r="T360" i="17" s="1"/>
  <c r="N360" i="17"/>
  <c r="C529" i="17"/>
  <c r="I529" i="17"/>
  <c r="T529" i="17" s="1"/>
  <c r="N529" i="17"/>
  <c r="C266" i="17"/>
  <c r="N266" i="17"/>
  <c r="I266" i="17"/>
  <c r="T266" i="17" s="1"/>
  <c r="C442" i="17"/>
  <c r="I442" i="17"/>
  <c r="T442" i="17" s="1"/>
  <c r="N442" i="17"/>
  <c r="C356" i="17"/>
  <c r="C542" i="17"/>
  <c r="I542" i="17"/>
  <c r="T542" i="17" s="1"/>
  <c r="N542" i="17"/>
  <c r="C394" i="17"/>
  <c r="I394" i="17"/>
  <c r="T394" i="17" s="1"/>
  <c r="N394" i="17"/>
  <c r="C515" i="17"/>
  <c r="N515" i="17"/>
  <c r="I515" i="17"/>
  <c r="T515" i="17" s="1"/>
  <c r="C368" i="17"/>
  <c r="N368" i="17"/>
  <c r="I368" i="17"/>
  <c r="T368" i="17" s="1"/>
  <c r="C501" i="17"/>
  <c r="N501" i="17"/>
  <c r="I501" i="17"/>
  <c r="T501" i="17" s="1"/>
  <c r="C353" i="17"/>
  <c r="C488" i="17"/>
  <c r="N488" i="17"/>
  <c r="I488" i="17"/>
  <c r="T488" i="17" s="1"/>
  <c r="C340" i="17"/>
  <c r="N340" i="17"/>
  <c r="I340" i="17"/>
  <c r="T340" i="17" s="1"/>
  <c r="C474" i="17"/>
  <c r="N474" i="17"/>
  <c r="I474" i="17"/>
  <c r="T474" i="17" s="1"/>
  <c r="C327" i="17"/>
  <c r="N327" i="17"/>
  <c r="I327" i="17"/>
  <c r="T327" i="17" s="1"/>
  <c r="C247" i="17"/>
  <c r="I247" i="17"/>
  <c r="T247" i="17" s="1"/>
  <c r="N247" i="17"/>
  <c r="C285" i="17"/>
  <c r="I285" i="17"/>
  <c r="T285" i="17" s="1"/>
  <c r="N285" i="17"/>
  <c r="C406" i="17"/>
  <c r="I406" i="17"/>
  <c r="T406" i="17" s="1"/>
  <c r="N406" i="17"/>
  <c r="C301" i="17"/>
  <c r="I301" i="17"/>
  <c r="T301" i="17" s="1"/>
  <c r="N301" i="17"/>
  <c r="C459" i="17"/>
  <c r="I459" i="17"/>
  <c r="T459" i="17" s="1"/>
  <c r="N459" i="17"/>
  <c r="C410" i="17"/>
  <c r="I410" i="17"/>
  <c r="T410" i="17" s="1"/>
  <c r="N410" i="17"/>
  <c r="C481" i="17"/>
  <c r="I481" i="17"/>
  <c r="T481" i="17" s="1"/>
  <c r="N481" i="17"/>
  <c r="C492" i="17"/>
  <c r="I492" i="17"/>
  <c r="T492" i="17" s="1"/>
  <c r="N492" i="17"/>
  <c r="C559" i="17"/>
  <c r="C498" i="17"/>
  <c r="N498" i="17"/>
  <c r="I498" i="17"/>
  <c r="T498" i="17" s="1"/>
  <c r="C434" i="17"/>
  <c r="N434" i="17"/>
  <c r="I434" i="17"/>
  <c r="T434" i="17" s="1"/>
  <c r="C433" i="17"/>
  <c r="N433" i="17"/>
  <c r="I433" i="17"/>
  <c r="T433" i="17" s="1"/>
  <c r="C338" i="17"/>
  <c r="I338" i="17"/>
  <c r="T338" i="17" s="1"/>
  <c r="N338" i="17"/>
  <c r="C507" i="17"/>
  <c r="I507" i="17"/>
  <c r="T507" i="17" s="1"/>
  <c r="N507" i="17"/>
  <c r="C421" i="17"/>
  <c r="N421" i="17"/>
  <c r="I421" i="17"/>
  <c r="T421" i="17" s="1"/>
  <c r="C335" i="17"/>
  <c r="N335" i="17"/>
  <c r="I335" i="17"/>
  <c r="T335" i="17" s="1"/>
  <c r="C530" i="17"/>
  <c r="I530" i="17"/>
  <c r="T530" i="17" s="1"/>
  <c r="N530" i="17"/>
  <c r="C382" i="17"/>
  <c r="C503" i="17"/>
  <c r="N503" i="17"/>
  <c r="I503" i="17"/>
  <c r="T503" i="17" s="1"/>
  <c r="C355" i="17"/>
  <c r="C489" i="17"/>
  <c r="N489" i="17"/>
  <c r="I489" i="17"/>
  <c r="T489" i="17" s="1"/>
  <c r="C341" i="17"/>
  <c r="N341" i="17"/>
  <c r="I341" i="17"/>
  <c r="T341" i="17" s="1"/>
  <c r="C475" i="17"/>
  <c r="N475" i="17"/>
  <c r="I475" i="17"/>
  <c r="T475" i="17" s="1"/>
  <c r="C462" i="17"/>
  <c r="N462" i="17"/>
  <c r="I462" i="17"/>
  <c r="T462" i="17" s="1"/>
  <c r="C314" i="17"/>
  <c r="I314" i="17"/>
  <c r="T314" i="17" s="1"/>
  <c r="N314" i="17"/>
  <c r="C258" i="17"/>
  <c r="I258" i="17"/>
  <c r="T258" i="17" s="1"/>
  <c r="N258" i="17"/>
  <c r="C449" i="17"/>
  <c r="N449" i="17"/>
  <c r="I449" i="17"/>
  <c r="T449" i="17" s="1"/>
  <c r="C354" i="17"/>
  <c r="C510" i="17"/>
  <c r="C469" i="17"/>
  <c r="I469" i="17"/>
  <c r="T469" i="17" s="1"/>
  <c r="N469" i="17"/>
  <c r="C385" i="17"/>
  <c r="I385" i="17"/>
  <c r="T385" i="17" s="1"/>
  <c r="N385" i="17"/>
  <c r="C535" i="17"/>
  <c r="N535" i="17"/>
  <c r="I535" i="17"/>
  <c r="T535" i="17" s="1"/>
  <c r="C497" i="17"/>
  <c r="I497" i="17"/>
  <c r="T497" i="17" s="1"/>
  <c r="N497" i="17"/>
  <c r="C458" i="17"/>
  <c r="I458" i="17"/>
  <c r="T458" i="17" s="1"/>
  <c r="N458" i="17"/>
  <c r="C412" i="17"/>
  <c r="N412" i="17"/>
  <c r="I412" i="17"/>
  <c r="T412" i="17" s="1"/>
  <c r="C411" i="17"/>
  <c r="N411" i="17"/>
  <c r="I411" i="17"/>
  <c r="T411" i="17" s="1"/>
  <c r="C319" i="17"/>
  <c r="I319" i="17"/>
  <c r="T319" i="17" s="1"/>
  <c r="N319" i="17"/>
  <c r="C485" i="17"/>
  <c r="I485" i="17"/>
  <c r="T485" i="17" s="1"/>
  <c r="N485" i="17"/>
  <c r="C398" i="17"/>
  <c r="C517" i="17"/>
  <c r="I517" i="17"/>
  <c r="T517" i="17" s="1"/>
  <c r="N517" i="17"/>
  <c r="C370" i="17"/>
  <c r="C491" i="17"/>
  <c r="N491" i="17"/>
  <c r="I491" i="17"/>
  <c r="T491" i="17" s="1"/>
  <c r="C343" i="17"/>
  <c r="N343" i="17"/>
  <c r="I343" i="17"/>
  <c r="T343" i="17" s="1"/>
  <c r="C476" i="17"/>
  <c r="N476" i="17"/>
  <c r="I476" i="17"/>
  <c r="T476" i="17" s="1"/>
  <c r="C329" i="17"/>
  <c r="I329" i="17"/>
  <c r="T329" i="17" s="1"/>
  <c r="N329" i="17"/>
  <c r="C463" i="17"/>
  <c r="N463" i="17"/>
  <c r="I463" i="17"/>
  <c r="T463" i="17" s="1"/>
  <c r="C315" i="17"/>
  <c r="I315" i="17"/>
  <c r="T315" i="17" s="1"/>
  <c r="N315" i="17"/>
  <c r="C450" i="17"/>
  <c r="N450" i="17"/>
  <c r="I450" i="17"/>
  <c r="T450" i="17" s="1"/>
  <c r="C302" i="17"/>
  <c r="N302" i="17"/>
  <c r="I302" i="17"/>
  <c r="T302" i="17" s="1"/>
  <c r="I516" i="17"/>
  <c r="T516" i="17" s="1"/>
  <c r="N516" i="17"/>
  <c r="C431" i="17"/>
  <c r="I431" i="17"/>
  <c r="T431" i="17" s="1"/>
  <c r="N431" i="17"/>
  <c r="N363" i="17"/>
  <c r="I363" i="17"/>
  <c r="T363" i="17" s="1"/>
  <c r="N502" i="17"/>
  <c r="I502" i="17"/>
  <c r="T502" i="17" s="1"/>
  <c r="C557" i="17"/>
  <c r="N557" i="17"/>
  <c r="I557" i="17"/>
  <c r="T557" i="17" s="1"/>
  <c r="N514" i="17"/>
  <c r="I514" i="17"/>
  <c r="T514" i="17" s="1"/>
  <c r="I457" i="17"/>
  <c r="T457" i="17" s="1"/>
  <c r="N457" i="17"/>
  <c r="C372" i="17"/>
  <c r="C551" i="17"/>
  <c r="C465" i="17"/>
  <c r="N465" i="17"/>
  <c r="I465" i="17"/>
  <c r="T465" i="17" s="1"/>
  <c r="C545" i="17"/>
  <c r="N545" i="17"/>
  <c r="I545" i="17"/>
  <c r="T545" i="17" s="1"/>
  <c r="C291" i="17"/>
  <c r="N291" i="17"/>
  <c r="I291" i="17"/>
  <c r="T291" i="17" s="1"/>
  <c r="C357" i="17"/>
  <c r="C331" i="17"/>
  <c r="I331" i="17"/>
  <c r="T331" i="17" s="1"/>
  <c r="N331" i="17"/>
  <c r="C464" i="17"/>
  <c r="N464" i="17"/>
  <c r="I464" i="17"/>
  <c r="T464" i="17" s="1"/>
  <c r="C281" i="17"/>
  <c r="I281" i="17"/>
  <c r="T281" i="17" s="1"/>
  <c r="N281" i="17"/>
  <c r="C555" i="17"/>
  <c r="C387" i="17"/>
  <c r="N387" i="17"/>
  <c r="I387" i="17"/>
  <c r="T387" i="17" s="1"/>
  <c r="C246" i="17"/>
  <c r="I246" i="17"/>
  <c r="T246" i="17" s="1"/>
  <c r="N246" i="17"/>
  <c r="C520" i="17"/>
  <c r="N520" i="17"/>
  <c r="I520" i="17"/>
  <c r="T520" i="17" s="1"/>
  <c r="C373" i="17"/>
  <c r="N373" i="17"/>
  <c r="I373" i="17"/>
  <c r="T373" i="17" s="1"/>
  <c r="C371" i="17"/>
  <c r="C267" i="17"/>
  <c r="N267" i="17"/>
  <c r="I267" i="17"/>
  <c r="T267" i="17" s="1"/>
  <c r="C358" i="17"/>
  <c r="C264" i="17"/>
  <c r="N264" i="17"/>
  <c r="I264" i="17"/>
  <c r="T264" i="17" s="1"/>
  <c r="C345" i="17"/>
  <c r="I345" i="17"/>
  <c r="T345" i="17" s="1"/>
  <c r="N345" i="17"/>
  <c r="C318" i="17"/>
  <c r="I318" i="17"/>
  <c r="T318" i="17" s="1"/>
  <c r="N318" i="17"/>
  <c r="C452" i="17"/>
  <c r="N452" i="17"/>
  <c r="I452" i="17"/>
  <c r="T452" i="17" s="1"/>
  <c r="C269" i="17"/>
  <c r="N269" i="17"/>
  <c r="I269" i="17"/>
  <c r="T269" i="17" s="1"/>
  <c r="C509" i="17"/>
  <c r="I509" i="17"/>
  <c r="T509" i="17" s="1"/>
  <c r="N509" i="17"/>
  <c r="N447" i="17"/>
  <c r="I447" i="17"/>
  <c r="T447" i="17" s="1"/>
  <c r="N321" i="17"/>
  <c r="I321" i="17"/>
  <c r="T321" i="17" s="1"/>
  <c r="C479" i="17"/>
  <c r="I479" i="17"/>
  <c r="T479" i="17" s="1"/>
  <c r="N479" i="17"/>
  <c r="C348" i="17"/>
  <c r="I348" i="17"/>
  <c r="T348" i="17" s="1"/>
  <c r="N348" i="17"/>
  <c r="I480" i="17"/>
  <c r="T480" i="17" s="1"/>
  <c r="N480" i="17"/>
  <c r="C270" i="17"/>
  <c r="I270" i="17"/>
  <c r="T270" i="17" s="1"/>
  <c r="N270" i="17"/>
  <c r="C252" i="17"/>
  <c r="N252" i="17"/>
  <c r="I252" i="17"/>
  <c r="T252" i="17" s="1"/>
  <c r="C256" i="17"/>
  <c r="N256" i="17"/>
  <c r="I256" i="17"/>
  <c r="T256" i="17" s="1"/>
  <c r="I472" i="17"/>
  <c r="T472" i="17" s="1"/>
  <c r="N472" i="17"/>
  <c r="N424" i="17"/>
  <c r="I424" i="17"/>
  <c r="T424" i="17" s="1"/>
  <c r="I369" i="17"/>
  <c r="T369" i="17" s="1"/>
  <c r="N369" i="17"/>
  <c r="N367" i="17"/>
  <c r="I367" i="17"/>
  <c r="T367" i="17" s="1"/>
  <c r="N435" i="17"/>
  <c r="I435" i="17"/>
  <c r="T435" i="17" s="1"/>
  <c r="C326" i="17"/>
  <c r="N326" i="17"/>
  <c r="I326" i="17"/>
  <c r="T326" i="17" s="1"/>
  <c r="N399" i="17"/>
  <c r="I399" i="17"/>
  <c r="T399" i="17" s="1"/>
  <c r="C482" i="17"/>
  <c r="N482" i="17"/>
  <c r="I482" i="17"/>
  <c r="T482" i="17" s="1"/>
  <c r="C320" i="17"/>
  <c r="I320" i="17"/>
  <c r="T320" i="17" s="1"/>
  <c r="N320" i="17"/>
  <c r="N441" i="17"/>
  <c r="I441" i="17"/>
  <c r="T441" i="17" s="1"/>
  <c r="N271" i="17"/>
  <c r="I271" i="17"/>
  <c r="T271" i="17" s="1"/>
  <c r="N253" i="17"/>
  <c r="I253" i="17"/>
  <c r="T253" i="17" s="1"/>
  <c r="C548" i="17"/>
  <c r="N548" i="17"/>
  <c r="I548" i="17"/>
  <c r="T548" i="17" s="1"/>
  <c r="C400" i="17"/>
  <c r="C346" i="17"/>
  <c r="I346" i="17"/>
  <c r="T346" i="17" s="1"/>
  <c r="N346" i="17"/>
  <c r="C257" i="17"/>
  <c r="N257" i="17"/>
  <c r="I257" i="17"/>
  <c r="T257" i="17" s="1"/>
  <c r="C272" i="17"/>
  <c r="I272" i="17"/>
  <c r="T272" i="17" s="1"/>
  <c r="N272" i="17"/>
  <c r="N471" i="17"/>
  <c r="I471" i="17"/>
  <c r="T471" i="17" s="1"/>
  <c r="C544" i="17"/>
  <c r="N544" i="17"/>
  <c r="I544" i="17"/>
  <c r="T544" i="17" s="1"/>
  <c r="C521" i="17"/>
  <c r="N521" i="17"/>
  <c r="I521" i="17"/>
  <c r="T521" i="17" s="1"/>
  <c r="I418" i="17"/>
  <c r="T418" i="17" s="1"/>
  <c r="N418" i="17"/>
  <c r="I395" i="17"/>
  <c r="T395" i="17" s="1"/>
  <c r="N395" i="17"/>
  <c r="C250" i="17"/>
  <c r="I250" i="17"/>
  <c r="T250" i="17" s="1"/>
  <c r="N250" i="17"/>
  <c r="C558" i="17"/>
  <c r="C307" i="17"/>
  <c r="N307" i="17"/>
  <c r="I307" i="17"/>
  <c r="T307" i="17" s="1"/>
  <c r="C467" i="17"/>
  <c r="I467" i="17"/>
  <c r="T467" i="17" s="1"/>
  <c r="N467" i="17"/>
  <c r="C381" i="17"/>
  <c r="I381" i="17"/>
  <c r="T381" i="17" s="1"/>
  <c r="N381" i="17"/>
  <c r="C546" i="17"/>
  <c r="I546" i="17"/>
  <c r="T546" i="17" s="1"/>
  <c r="N546" i="17"/>
  <c r="C293" i="17"/>
  <c r="N293" i="17"/>
  <c r="I293" i="17"/>
  <c r="T293" i="17" s="1"/>
  <c r="C460" i="17"/>
  <c r="I460" i="17"/>
  <c r="T460" i="17" s="1"/>
  <c r="N460" i="17"/>
  <c r="C456" i="17"/>
  <c r="I456" i="17"/>
  <c r="T456" i="17" s="1"/>
  <c r="N456" i="17"/>
  <c r="C308" i="17"/>
  <c r="N308" i="17"/>
  <c r="I308" i="17"/>
  <c r="T308" i="17" s="1"/>
  <c r="C429" i="17"/>
  <c r="N429" i="17"/>
  <c r="I429" i="17"/>
  <c r="T429" i="17" s="1"/>
  <c r="C273" i="17"/>
  <c r="I273" i="17"/>
  <c r="T273" i="17" s="1"/>
  <c r="N273" i="17"/>
  <c r="C562" i="17"/>
  <c r="C415" i="17"/>
  <c r="N415" i="17"/>
  <c r="I415" i="17"/>
  <c r="T415" i="17" s="1"/>
  <c r="C254" i="17"/>
  <c r="N254" i="17"/>
  <c r="I254" i="17"/>
  <c r="T254" i="17" s="1"/>
  <c r="C549" i="17"/>
  <c r="C401" i="17"/>
  <c r="N401" i="17"/>
  <c r="I401" i="17"/>
  <c r="T401" i="17" s="1"/>
  <c r="C536" i="17"/>
  <c r="N536" i="17"/>
  <c r="I536" i="17"/>
  <c r="T536" i="17" s="1"/>
  <c r="C388" i="17"/>
  <c r="N388" i="17"/>
  <c r="I388" i="17"/>
  <c r="T388" i="17" s="1"/>
  <c r="C396" i="17"/>
  <c r="N396" i="17"/>
  <c r="I396" i="17"/>
  <c r="T396" i="17" s="1"/>
  <c r="I533" i="17"/>
  <c r="T533" i="17" s="1"/>
  <c r="N533" i="17"/>
  <c r="I248" i="17"/>
  <c r="T248" i="17" s="1"/>
  <c r="N248" i="17"/>
  <c r="C506" i="17"/>
  <c r="I506" i="17"/>
  <c r="T506" i="17" s="1"/>
  <c r="N506" i="17"/>
  <c r="N525" i="17"/>
  <c r="I525" i="17"/>
  <c r="T525" i="17" s="1"/>
  <c r="C288" i="17"/>
  <c r="N288" i="17"/>
  <c r="I288" i="17"/>
  <c r="T288" i="17" s="1"/>
  <c r="I408" i="17"/>
  <c r="T408" i="17" s="1"/>
  <c r="N408" i="17"/>
  <c r="C344" i="17"/>
  <c r="I344" i="17"/>
  <c r="T344" i="17" s="1"/>
  <c r="N344" i="17"/>
  <c r="C432" i="17"/>
  <c r="I432" i="17"/>
  <c r="T432" i="17" s="1"/>
  <c r="N432" i="17"/>
  <c r="C563" i="17"/>
  <c r="C416" i="17"/>
  <c r="N416" i="17"/>
  <c r="I416" i="17"/>
  <c r="T416" i="17" s="1"/>
  <c r="C391" i="17"/>
  <c r="I391" i="17"/>
  <c r="T391" i="17" s="1"/>
  <c r="N391" i="17"/>
  <c r="C297" i="17"/>
  <c r="I297" i="17"/>
  <c r="T297" i="17" s="1"/>
  <c r="N297" i="17"/>
  <c r="N379" i="17"/>
  <c r="I379" i="17"/>
  <c r="T379" i="17" s="1"/>
  <c r="C505" i="17"/>
  <c r="I505" i="17"/>
  <c r="T505" i="17" s="1"/>
  <c r="N505" i="17"/>
  <c r="C478" i="17"/>
  <c r="N478" i="17"/>
  <c r="I478" i="17"/>
  <c r="T478" i="17" s="1"/>
  <c r="C451" i="17"/>
  <c r="N451" i="17"/>
  <c r="I451" i="17"/>
  <c r="T451" i="17" s="1"/>
  <c r="C303" i="17"/>
  <c r="N303" i="17"/>
  <c r="I303" i="17"/>
  <c r="T303" i="17" s="1"/>
  <c r="C437" i="17"/>
  <c r="N437" i="17"/>
  <c r="I437" i="17"/>
  <c r="T437" i="17" s="1"/>
  <c r="C263" i="17"/>
  <c r="I263" i="17"/>
  <c r="T263" i="17" s="1"/>
  <c r="N263" i="17"/>
  <c r="C453" i="17"/>
  <c r="N453" i="17"/>
  <c r="I453" i="17"/>
  <c r="T453" i="17" s="1"/>
  <c r="N490" i="17"/>
  <c r="I490" i="17"/>
  <c r="T490" i="17" s="1"/>
  <c r="C393" i="17"/>
  <c r="I393" i="17"/>
  <c r="T393" i="17" s="1"/>
  <c r="N393" i="17"/>
  <c r="C330" i="17"/>
  <c r="I330" i="17"/>
  <c r="T330" i="17" s="1"/>
  <c r="N330" i="17"/>
  <c r="C531" i="17"/>
  <c r="I531" i="17"/>
  <c r="T531" i="17" s="1"/>
  <c r="N531" i="17"/>
  <c r="C445" i="17"/>
  <c r="I445" i="17"/>
  <c r="T445" i="17" s="1"/>
  <c r="N445" i="17"/>
  <c r="C522" i="17"/>
  <c r="N522" i="17"/>
  <c r="I522" i="17"/>
  <c r="T522" i="17" s="1"/>
  <c r="C493" i="17"/>
  <c r="I493" i="17"/>
  <c r="T493" i="17" s="1"/>
  <c r="N493" i="17"/>
  <c r="C466" i="17"/>
  <c r="N466" i="17"/>
  <c r="I466" i="17"/>
  <c r="T466" i="17" s="1"/>
  <c r="C438" i="17"/>
  <c r="N438" i="17"/>
  <c r="I438" i="17"/>
  <c r="T438" i="17" s="1"/>
  <c r="C425" i="17"/>
  <c r="C249" i="17"/>
  <c r="I249" i="17"/>
  <c r="T249" i="17" s="1"/>
  <c r="N249" i="17"/>
  <c r="C322" i="17"/>
  <c r="N322" i="17"/>
  <c r="I322" i="17"/>
  <c r="T322" i="17" s="1"/>
  <c r="I534" i="17"/>
  <c r="T534" i="17" s="1"/>
  <c r="N534" i="17"/>
  <c r="N349" i="17"/>
  <c r="I349" i="17"/>
  <c r="T349" i="17" s="1"/>
  <c r="I508" i="17"/>
  <c r="T508" i="17" s="1"/>
  <c r="N508" i="17"/>
  <c r="N422" i="17"/>
  <c r="I422" i="17"/>
  <c r="T422" i="17" s="1"/>
  <c r="C336" i="17"/>
  <c r="C504" i="17"/>
  <c r="I504" i="17"/>
  <c r="T504" i="17" s="1"/>
  <c r="N504" i="17"/>
  <c r="C454" i="17"/>
  <c r="N454" i="17"/>
  <c r="I454" i="17"/>
  <c r="T454" i="17" s="1"/>
  <c r="N439" i="17"/>
  <c r="I439" i="17"/>
  <c r="T439" i="17" s="1"/>
  <c r="C426" i="17"/>
  <c r="C560" i="17"/>
  <c r="N560" i="17"/>
  <c r="I560" i="17"/>
  <c r="T560" i="17" s="1"/>
  <c r="C413" i="17"/>
  <c r="N413" i="17"/>
  <c r="I413" i="17"/>
  <c r="T413" i="17" s="1"/>
  <c r="C298" i="17"/>
  <c r="N298" i="17"/>
  <c r="I298" i="17"/>
  <c r="T298" i="17" s="1"/>
  <c r="I494" i="17"/>
  <c r="T494" i="17" s="1"/>
  <c r="N494" i="17"/>
  <c r="C486" i="17"/>
  <c r="N486" i="17"/>
  <c r="I486" i="17"/>
  <c r="T486" i="17" s="1"/>
  <c r="N313" i="17"/>
  <c r="I313" i="17"/>
  <c r="T313" i="17" s="1"/>
  <c r="C468" i="17"/>
  <c r="I468" i="17"/>
  <c r="T468" i="17" s="1"/>
  <c r="N468" i="17"/>
  <c r="C292" i="17"/>
  <c r="N292" i="17"/>
  <c r="I292" i="17"/>
  <c r="T292" i="17" s="1"/>
  <c r="N561" i="17"/>
  <c r="I561" i="17"/>
  <c r="T561" i="17" s="1"/>
  <c r="I430" i="17"/>
  <c r="T430" i="17" s="1"/>
  <c r="N430" i="17"/>
  <c r="C268" i="17"/>
  <c r="N268" i="17"/>
  <c r="I268" i="17"/>
  <c r="T268" i="17" s="1"/>
  <c r="N470" i="17"/>
  <c r="I470" i="17"/>
  <c r="T470" i="17" s="1"/>
  <c r="N350" i="17"/>
  <c r="I350" i="17"/>
  <c r="T350" i="17" s="1"/>
  <c r="C539" i="17"/>
  <c r="N539" i="17"/>
  <c r="I539" i="17"/>
  <c r="T539" i="17" s="1"/>
  <c r="C446" i="17"/>
  <c r="I446" i="17"/>
  <c r="T446" i="17" s="1"/>
  <c r="N446" i="17"/>
  <c r="I359" i="17"/>
  <c r="T359" i="17" s="1"/>
  <c r="N359" i="17"/>
  <c r="I527" i="17"/>
  <c r="T527" i="17" s="1"/>
  <c r="N527" i="17"/>
  <c r="N265" i="17"/>
  <c r="I265" i="17"/>
  <c r="T265" i="17" s="1"/>
  <c r="N440" i="17"/>
  <c r="I440" i="17"/>
  <c r="T440" i="17" s="1"/>
  <c r="C295" i="17"/>
  <c r="I295" i="17"/>
  <c r="T295" i="17" s="1"/>
  <c r="N295" i="17"/>
  <c r="C417" i="17"/>
  <c r="I259" i="17"/>
  <c r="T259" i="17" s="1"/>
  <c r="N259" i="17"/>
  <c r="C550" i="17"/>
  <c r="C402" i="17"/>
  <c r="N402" i="17"/>
  <c r="I402" i="17"/>
  <c r="T402" i="17" s="1"/>
  <c r="N537" i="17"/>
  <c r="I537" i="17"/>
  <c r="T537" i="17" s="1"/>
  <c r="N389" i="17"/>
  <c r="I389" i="17"/>
  <c r="T389" i="17" s="1"/>
  <c r="N523" i="17"/>
  <c r="I523" i="17"/>
  <c r="T523" i="17" s="1"/>
  <c r="N376" i="17"/>
  <c r="I376" i="17"/>
  <c r="T376" i="17" s="1"/>
  <c r="C448" i="17"/>
  <c r="N448" i="17"/>
  <c r="I448" i="17"/>
  <c r="T448" i="17" s="1"/>
  <c r="C299" i="17"/>
  <c r="N299" i="17"/>
  <c r="I299" i="17"/>
  <c r="T299" i="17" s="1"/>
  <c r="C374" i="17"/>
  <c r="N374" i="17"/>
  <c r="I374" i="17"/>
  <c r="T374" i="17" s="1"/>
  <c r="I428" i="17"/>
  <c r="T428" i="17" s="1"/>
  <c r="N428" i="17"/>
  <c r="C511" i="17"/>
  <c r="C363" i="17"/>
  <c r="C321" i="17"/>
  <c r="C439" i="17"/>
  <c r="C472" i="17"/>
  <c r="C367" i="17"/>
  <c r="C441" i="17"/>
  <c r="C561" i="17"/>
  <c r="C395" i="17"/>
  <c r="C350" i="17"/>
  <c r="C527" i="17"/>
  <c r="C443" i="17"/>
  <c r="C259" i="17"/>
  <c r="C523" i="17"/>
  <c r="C232" i="17"/>
  <c r="C428" i="17"/>
  <c r="C245" i="17"/>
  <c r="C255" i="17"/>
  <c r="C403" i="17"/>
  <c r="C540" i="17"/>
  <c r="C499" i="17"/>
  <c r="C351" i="17"/>
  <c r="C349" i="17"/>
  <c r="C283" i="17"/>
  <c r="C369" i="17"/>
  <c r="C271" i="17"/>
  <c r="C253" i="17"/>
  <c r="C243" i="17"/>
  <c r="C420" i="17"/>
  <c r="C240" i="17"/>
  <c r="C361" i="17"/>
  <c r="C311" i="17"/>
  <c r="C519" i="17"/>
  <c r="C473" i="17"/>
  <c r="C383" i="17"/>
  <c r="C547" i="17"/>
  <c r="C461" i="17"/>
  <c r="C375" i="17"/>
  <c r="C242" i="17"/>
  <c r="C513" i="17"/>
  <c r="C366" i="17"/>
  <c r="C500" i="17"/>
  <c r="C352" i="17"/>
  <c r="G524" i="17"/>
  <c r="C490" i="17"/>
  <c r="C534" i="17"/>
  <c r="C422" i="17"/>
  <c r="C480" i="17"/>
  <c r="C556" i="17"/>
  <c r="C309" i="17"/>
  <c r="C313" i="17"/>
  <c r="C430" i="17"/>
  <c r="C221" i="17"/>
  <c r="C359" i="17"/>
  <c r="C389" i="17"/>
  <c r="C516" i="17"/>
  <c r="C423" i="17"/>
  <c r="C260" i="17"/>
  <c r="C494" i="17"/>
  <c r="C280" i="17"/>
  <c r="C471" i="17"/>
  <c r="C440" i="17"/>
  <c r="C225" i="17"/>
  <c r="C533" i="17"/>
  <c r="C275" i="17"/>
  <c r="C525" i="17"/>
  <c r="C508" i="17"/>
  <c r="C424" i="17"/>
  <c r="C427" i="17"/>
  <c r="C418" i="17"/>
  <c r="C470" i="17"/>
  <c r="C265" i="17"/>
  <c r="C537" i="17"/>
  <c r="C248" i="17"/>
  <c r="C377" i="17"/>
  <c r="C447" i="17"/>
  <c r="C435" i="17"/>
  <c r="C399" i="17"/>
  <c r="C414" i="17"/>
  <c r="C376" i="17"/>
  <c r="C502" i="17"/>
  <c r="C408" i="17"/>
  <c r="C514" i="17"/>
  <c r="C457" i="17"/>
  <c r="C379" i="17"/>
  <c r="G444" i="17"/>
  <c r="G364" i="17"/>
  <c r="G484" i="17"/>
  <c r="G564" i="17"/>
  <c r="B17" i="27" s="1"/>
  <c r="D17" i="27" s="1"/>
  <c r="G404" i="17"/>
  <c r="G324" i="17"/>
  <c r="G284" i="17"/>
  <c r="R9" i="18"/>
  <c r="AT48" i="5"/>
  <c r="AV49" i="5"/>
  <c r="P6" i="18"/>
  <c r="G211" i="17"/>
  <c r="H211" i="17" s="1"/>
  <c r="H11" i="18" l="1"/>
  <c r="H10" i="18"/>
  <c r="X514" i="17"/>
  <c r="Y514" i="17" s="1"/>
  <c r="W514" i="17"/>
  <c r="X449" i="17"/>
  <c r="Y449" i="17" s="1"/>
  <c r="W449" i="17"/>
  <c r="W477" i="17"/>
  <c r="X477" i="17"/>
  <c r="Y477" i="17" s="1"/>
  <c r="X361" i="17"/>
  <c r="Y361" i="17" s="1"/>
  <c r="W361" i="17"/>
  <c r="W423" i="17"/>
  <c r="X423" i="17"/>
  <c r="Y423" i="17" s="1"/>
  <c r="X402" i="17"/>
  <c r="Y402" i="17" s="1"/>
  <c r="W402" i="17"/>
  <c r="W298" i="17"/>
  <c r="X298" i="17"/>
  <c r="Y298" i="17" s="1"/>
  <c r="W453" i="17"/>
  <c r="X453" i="17"/>
  <c r="Y453" i="17" s="1"/>
  <c r="X272" i="17"/>
  <c r="Y272" i="17" s="1"/>
  <c r="W272" i="17"/>
  <c r="X535" i="17"/>
  <c r="Y535" i="17" s="1"/>
  <c r="W535" i="17"/>
  <c r="W247" i="17"/>
  <c r="X247" i="17"/>
  <c r="Y247" i="17" s="1"/>
  <c r="X495" i="17"/>
  <c r="Y495" i="17" s="1"/>
  <c r="W495" i="17"/>
  <c r="W345" i="17"/>
  <c r="X345" i="17"/>
  <c r="Y345" i="17" s="1"/>
  <c r="W557" i="17"/>
  <c r="X557" i="17"/>
  <c r="Y557" i="17" s="1"/>
  <c r="W407" i="17"/>
  <c r="X407" i="17"/>
  <c r="Y407" i="17" s="1"/>
  <c r="X518" i="17"/>
  <c r="Y518" i="17" s="1"/>
  <c r="W518" i="17"/>
  <c r="W485" i="17"/>
  <c r="X485" i="17"/>
  <c r="Y485" i="17" s="1"/>
  <c r="X469" i="17"/>
  <c r="Y469" i="17" s="1"/>
  <c r="W469" i="17"/>
  <c r="X434" i="17"/>
  <c r="Y434" i="17" s="1"/>
  <c r="W434" i="17"/>
  <c r="W351" i="17"/>
  <c r="X351" i="17"/>
  <c r="Y351" i="17" s="1"/>
  <c r="X496" i="17"/>
  <c r="Y496" i="17" s="1"/>
  <c r="W496" i="17"/>
  <c r="W390" i="17"/>
  <c r="X390" i="17"/>
  <c r="Y390" i="17" s="1"/>
  <c r="W337" i="17"/>
  <c r="X337" i="17"/>
  <c r="Y337" i="17" s="1"/>
  <c r="W539" i="17"/>
  <c r="X539" i="17"/>
  <c r="Y539" i="17" s="1"/>
  <c r="W379" i="17"/>
  <c r="X379" i="17"/>
  <c r="Y379" i="17" s="1"/>
  <c r="W415" i="17"/>
  <c r="X415" i="17"/>
  <c r="Y415" i="17" s="1"/>
  <c r="W471" i="17"/>
  <c r="X471" i="17"/>
  <c r="Y471" i="17" s="1"/>
  <c r="X482" i="17"/>
  <c r="Y482" i="17" s="1"/>
  <c r="W482" i="17"/>
  <c r="X431" i="17"/>
  <c r="Y431" i="17" s="1"/>
  <c r="W431" i="17"/>
  <c r="W410" i="17"/>
  <c r="X410" i="17"/>
  <c r="Y410" i="17" s="1"/>
  <c r="X528" i="17"/>
  <c r="Y528" i="17" s="1"/>
  <c r="W528" i="17"/>
  <c r="X499" i="17"/>
  <c r="Y499" i="17" s="1"/>
  <c r="W499" i="17"/>
  <c r="W537" i="17"/>
  <c r="X537" i="17"/>
  <c r="Y537" i="17" s="1"/>
  <c r="W508" i="17"/>
  <c r="X508" i="17"/>
  <c r="Y508" i="17" s="1"/>
  <c r="W432" i="17"/>
  <c r="X432" i="17"/>
  <c r="Y432" i="17" s="1"/>
  <c r="W270" i="17"/>
  <c r="X270" i="17"/>
  <c r="Y270" i="17" s="1"/>
  <c r="W318" i="17"/>
  <c r="X318" i="17"/>
  <c r="Y318" i="17" s="1"/>
  <c r="X457" i="17"/>
  <c r="Y457" i="17" s="1"/>
  <c r="W457" i="17"/>
  <c r="W491" i="17"/>
  <c r="X491" i="17"/>
  <c r="Y491" i="17" s="1"/>
  <c r="W497" i="17"/>
  <c r="X497" i="17"/>
  <c r="Y497" i="17" s="1"/>
  <c r="W325" i="17"/>
  <c r="X325" i="17"/>
  <c r="Y325" i="17" s="1"/>
  <c r="W349" i="17"/>
  <c r="X349" i="17"/>
  <c r="Y349" i="17" s="1"/>
  <c r="X506" i="17"/>
  <c r="Y506" i="17" s="1"/>
  <c r="W506" i="17"/>
  <c r="W475" i="17"/>
  <c r="X475" i="17"/>
  <c r="Y475" i="17" s="1"/>
  <c r="X488" i="17"/>
  <c r="Y488" i="17" s="1"/>
  <c r="W488" i="17"/>
  <c r="X365" i="17"/>
  <c r="Y365" i="17" s="1"/>
  <c r="W365" i="17"/>
  <c r="W541" i="17"/>
  <c r="X541" i="17"/>
  <c r="Y541" i="17" s="1"/>
  <c r="X265" i="17"/>
  <c r="Y265" i="17" s="1"/>
  <c r="W265" i="17"/>
  <c r="X297" i="17"/>
  <c r="Y297" i="17" s="1"/>
  <c r="W297" i="17"/>
  <c r="W253" i="17"/>
  <c r="X253" i="17"/>
  <c r="Y253" i="17" s="1"/>
  <c r="W411" i="17"/>
  <c r="X411" i="17"/>
  <c r="Y411" i="17" s="1"/>
  <c r="W459" i="17"/>
  <c r="X459" i="17"/>
  <c r="Y459" i="17" s="1"/>
  <c r="W500" i="17"/>
  <c r="X500" i="17"/>
  <c r="Y500" i="17" s="1"/>
  <c r="X300" i="17"/>
  <c r="Y300" i="17" s="1"/>
  <c r="W300" i="17"/>
  <c r="W448" i="17"/>
  <c r="X448" i="17"/>
  <c r="Y448" i="17" s="1"/>
  <c r="W466" i="17"/>
  <c r="X466" i="17"/>
  <c r="Y466" i="17" s="1"/>
  <c r="X344" i="17"/>
  <c r="Y344" i="17" s="1"/>
  <c r="W344" i="17"/>
  <c r="X509" i="17"/>
  <c r="Y509" i="17" s="1"/>
  <c r="W509" i="17"/>
  <c r="X545" i="17"/>
  <c r="Y545" i="17" s="1"/>
  <c r="W545" i="17"/>
  <c r="W394" i="17"/>
  <c r="X394" i="17"/>
  <c r="Y394" i="17" s="1"/>
  <c r="W362" i="17"/>
  <c r="X362" i="17"/>
  <c r="Y362" i="17" s="1"/>
  <c r="W534" i="17"/>
  <c r="X534" i="17"/>
  <c r="Y534" i="17" s="1"/>
  <c r="X531" i="17"/>
  <c r="Y531" i="17" s="1"/>
  <c r="W531" i="17"/>
  <c r="X248" i="17"/>
  <c r="Y248" i="17" s="1"/>
  <c r="W248" i="17"/>
  <c r="X273" i="17"/>
  <c r="Y273" i="17" s="1"/>
  <c r="W273" i="17"/>
  <c r="W467" i="17"/>
  <c r="X467" i="17"/>
  <c r="Y467" i="17" s="1"/>
  <c r="X257" i="17"/>
  <c r="Y257" i="17" s="1"/>
  <c r="W257" i="17"/>
  <c r="W326" i="17"/>
  <c r="X326" i="17"/>
  <c r="Y326" i="17" s="1"/>
  <c r="X366" i="17"/>
  <c r="Y366" i="17" s="1"/>
  <c r="W366" i="17"/>
  <c r="W512" i="17"/>
  <c r="X512" i="17"/>
  <c r="Y512" i="17" s="1"/>
  <c r="W413" i="17"/>
  <c r="X413" i="17"/>
  <c r="Y413" i="17" s="1"/>
  <c r="X322" i="17"/>
  <c r="Y322" i="17" s="1"/>
  <c r="W322" i="17"/>
  <c r="W478" i="17"/>
  <c r="X478" i="17"/>
  <c r="Y478" i="17" s="1"/>
  <c r="X521" i="17"/>
  <c r="Y521" i="17" s="1"/>
  <c r="W521" i="17"/>
  <c r="X256" i="17"/>
  <c r="Y256" i="17" s="1"/>
  <c r="W256" i="17"/>
  <c r="X269" i="17"/>
  <c r="Y269" i="17" s="1"/>
  <c r="W269" i="17"/>
  <c r="X464" i="17"/>
  <c r="Y464" i="17" s="1"/>
  <c r="W464" i="17"/>
  <c r="W412" i="17"/>
  <c r="X412" i="17"/>
  <c r="Y412" i="17" s="1"/>
  <c r="W301" i="17"/>
  <c r="X301" i="17"/>
  <c r="Y301" i="17" s="1"/>
  <c r="W473" i="17"/>
  <c r="X473" i="17"/>
  <c r="Y473" i="17" s="1"/>
  <c r="W317" i="17"/>
  <c r="X317" i="17"/>
  <c r="Y317" i="17" s="1"/>
  <c r="W323" i="17"/>
  <c r="X323" i="17"/>
  <c r="Y323" i="17" s="1"/>
  <c r="W504" i="17"/>
  <c r="X504" i="17"/>
  <c r="Y504" i="17" s="1"/>
  <c r="X293" i="17"/>
  <c r="Y293" i="17" s="1"/>
  <c r="W293" i="17"/>
  <c r="W502" i="17"/>
  <c r="X502" i="17"/>
  <c r="Y502" i="17" s="1"/>
  <c r="W335" i="17"/>
  <c r="X335" i="17"/>
  <c r="Y335" i="17" s="1"/>
  <c r="X542" i="17"/>
  <c r="Y542" i="17" s="1"/>
  <c r="W542" i="17"/>
  <c r="X513" i="17"/>
  <c r="Y513" i="17" s="1"/>
  <c r="W513" i="17"/>
  <c r="W259" i="17"/>
  <c r="X259" i="17"/>
  <c r="Y259" i="17" s="1"/>
  <c r="W359" i="17"/>
  <c r="X359" i="17"/>
  <c r="Y359" i="17" s="1"/>
  <c r="X313" i="17"/>
  <c r="Y313" i="17" s="1"/>
  <c r="W313" i="17"/>
  <c r="X493" i="17"/>
  <c r="Y493" i="17" s="1"/>
  <c r="W493" i="17"/>
  <c r="X330" i="17"/>
  <c r="Y330" i="17" s="1"/>
  <c r="W330" i="17"/>
  <c r="W416" i="17"/>
  <c r="X416" i="17"/>
  <c r="Y416" i="17" s="1"/>
  <c r="X288" i="17"/>
  <c r="Y288" i="17" s="1"/>
  <c r="W288" i="17"/>
  <c r="X396" i="17"/>
  <c r="Y396" i="17" s="1"/>
  <c r="W396" i="17"/>
  <c r="X435" i="17"/>
  <c r="Y435" i="17" s="1"/>
  <c r="W435" i="17"/>
  <c r="W489" i="17"/>
  <c r="X489" i="17"/>
  <c r="Y489" i="17" s="1"/>
  <c r="W474" i="17"/>
  <c r="X474" i="17"/>
  <c r="Y474" i="17" s="1"/>
  <c r="W360" i="17"/>
  <c r="X360" i="17"/>
  <c r="Y360" i="17" s="1"/>
  <c r="W384" i="17"/>
  <c r="X384" i="17"/>
  <c r="Y384" i="17" s="1"/>
  <c r="W519" i="17"/>
  <c r="X519" i="17"/>
  <c r="Y519" i="17" s="1"/>
  <c r="X378" i="17"/>
  <c r="Y378" i="17" s="1"/>
  <c r="W378" i="17"/>
  <c r="X262" i="17"/>
  <c r="Y262" i="17" s="1"/>
  <c r="W262" i="17"/>
  <c r="W403" i="17"/>
  <c r="X403" i="17"/>
  <c r="Y403" i="17" s="1"/>
  <c r="X532" i="17"/>
  <c r="Y532" i="17" s="1"/>
  <c r="W532" i="17"/>
  <c r="X377" i="17"/>
  <c r="Y377" i="17" s="1"/>
  <c r="W377" i="17"/>
  <c r="W374" i="17"/>
  <c r="X374" i="17"/>
  <c r="Y374" i="17" s="1"/>
  <c r="X446" i="17"/>
  <c r="Y446" i="17" s="1"/>
  <c r="W446" i="17"/>
  <c r="X486" i="17"/>
  <c r="Y486" i="17" s="1"/>
  <c r="W486" i="17"/>
  <c r="X422" i="17"/>
  <c r="Y422" i="17" s="1"/>
  <c r="W422" i="17"/>
  <c r="X249" i="17"/>
  <c r="Y249" i="17" s="1"/>
  <c r="W249" i="17"/>
  <c r="W522" i="17"/>
  <c r="X522" i="17"/>
  <c r="Y522" i="17" s="1"/>
  <c r="W505" i="17"/>
  <c r="X505" i="17"/>
  <c r="Y505" i="17" s="1"/>
  <c r="X308" i="17"/>
  <c r="Y308" i="17" s="1"/>
  <c r="W308" i="17"/>
  <c r="X320" i="17"/>
  <c r="Y320" i="17" s="1"/>
  <c r="W320" i="17"/>
  <c r="X367" i="17"/>
  <c r="Y367" i="17" s="1"/>
  <c r="W367" i="17"/>
  <c r="X267" i="17"/>
  <c r="Y267" i="17" s="1"/>
  <c r="W267" i="17"/>
  <c r="W331" i="17"/>
  <c r="X331" i="17"/>
  <c r="Y331" i="17" s="1"/>
  <c r="W343" i="17"/>
  <c r="X343" i="17"/>
  <c r="Y343" i="17" s="1"/>
  <c r="X458" i="17"/>
  <c r="Y458" i="17" s="1"/>
  <c r="W458" i="17"/>
  <c r="W421" i="17"/>
  <c r="X421" i="17"/>
  <c r="Y421" i="17" s="1"/>
  <c r="W487" i="17"/>
  <c r="X487" i="17"/>
  <c r="Y487" i="17" s="1"/>
  <c r="X389" i="17"/>
  <c r="Y389" i="17" s="1"/>
  <c r="W389" i="17"/>
  <c r="W295" i="17"/>
  <c r="X295" i="17"/>
  <c r="Y295" i="17" s="1"/>
  <c r="W430" i="17"/>
  <c r="X430" i="17"/>
  <c r="Y430" i="17" s="1"/>
  <c r="X393" i="17"/>
  <c r="Y393" i="17" s="1"/>
  <c r="W393" i="17"/>
  <c r="W525" i="17"/>
  <c r="X525" i="17"/>
  <c r="Y525" i="17" s="1"/>
  <c r="X388" i="17"/>
  <c r="Y388" i="17" s="1"/>
  <c r="W388" i="17"/>
  <c r="W546" i="17"/>
  <c r="X546" i="17"/>
  <c r="Y546" i="17" s="1"/>
  <c r="X321" i="17"/>
  <c r="Y321" i="17" s="1"/>
  <c r="W321" i="17"/>
  <c r="W387" i="17"/>
  <c r="X387" i="17"/>
  <c r="Y387" i="17" s="1"/>
  <c r="X315" i="17"/>
  <c r="Y315" i="17" s="1"/>
  <c r="W315" i="17"/>
  <c r="W462" i="17"/>
  <c r="X462" i="17"/>
  <c r="Y462" i="17" s="1"/>
  <c r="X340" i="17"/>
  <c r="Y340" i="17" s="1"/>
  <c r="W340" i="17"/>
  <c r="W442" i="17"/>
  <c r="X442" i="17"/>
  <c r="Y442" i="17" s="1"/>
  <c r="W455" i="17"/>
  <c r="X455" i="17"/>
  <c r="Y455" i="17" s="1"/>
  <c r="W274" i="17"/>
  <c r="X274" i="17"/>
  <c r="Y274" i="17" s="1"/>
  <c r="W409" i="17"/>
  <c r="X409" i="17"/>
  <c r="Y409" i="17" s="1"/>
  <c r="X386" i="17"/>
  <c r="Y386" i="17" s="1"/>
  <c r="W386" i="17"/>
  <c r="W526" i="17"/>
  <c r="X526" i="17"/>
  <c r="Y526" i="17" s="1"/>
  <c r="W419" i="17"/>
  <c r="X419" i="17"/>
  <c r="Y419" i="17" s="1"/>
  <c r="X245" i="17"/>
  <c r="Y245" i="17" s="1"/>
  <c r="W245" i="17"/>
  <c r="W561" i="17"/>
  <c r="X561" i="17"/>
  <c r="Y561" i="17" s="1"/>
  <c r="W303" i="17"/>
  <c r="X303" i="17"/>
  <c r="Y303" i="17" s="1"/>
  <c r="W250" i="17"/>
  <c r="X250" i="17"/>
  <c r="Y250" i="17" s="1"/>
  <c r="W548" i="17"/>
  <c r="X548" i="17"/>
  <c r="Y548" i="17" s="1"/>
  <c r="X503" i="17"/>
  <c r="Y503" i="17" s="1"/>
  <c r="W503" i="17"/>
  <c r="W285" i="17"/>
  <c r="X285" i="17"/>
  <c r="Y285" i="17" s="1"/>
  <c r="W515" i="17"/>
  <c r="X515" i="17"/>
  <c r="Y515" i="17" s="1"/>
  <c r="X296" i="17"/>
  <c r="Y296" i="17" s="1"/>
  <c r="W296" i="17"/>
  <c r="X286" i="17"/>
  <c r="Y286" i="17" s="1"/>
  <c r="W286" i="17"/>
  <c r="X299" i="17"/>
  <c r="Y299" i="17" s="1"/>
  <c r="W299" i="17"/>
  <c r="X440" i="17"/>
  <c r="Y440" i="17" s="1"/>
  <c r="W440" i="17"/>
  <c r="W439" i="17"/>
  <c r="X439" i="17"/>
  <c r="Y439" i="17" s="1"/>
  <c r="X438" i="17"/>
  <c r="Y438" i="17" s="1"/>
  <c r="W438" i="17"/>
  <c r="W490" i="17"/>
  <c r="X490" i="17"/>
  <c r="Y490" i="17" s="1"/>
  <c r="W369" i="17"/>
  <c r="X369" i="17"/>
  <c r="Y369" i="17" s="1"/>
  <c r="W447" i="17"/>
  <c r="X447" i="17"/>
  <c r="Y447" i="17" s="1"/>
  <c r="X291" i="17"/>
  <c r="Y291" i="17" s="1"/>
  <c r="W291" i="17"/>
  <c r="X463" i="17"/>
  <c r="Y463" i="17" s="1"/>
  <c r="W463" i="17"/>
  <c r="W319" i="17"/>
  <c r="X319" i="17"/>
  <c r="Y319" i="17" s="1"/>
  <c r="W498" i="17"/>
  <c r="X498" i="17"/>
  <c r="Y498" i="17" s="1"/>
  <c r="X266" i="17"/>
  <c r="Y266" i="17" s="1"/>
  <c r="W266" i="17"/>
  <c r="W347" i="17"/>
  <c r="X347" i="17"/>
  <c r="Y347" i="17" s="1"/>
  <c r="W352" i="17"/>
  <c r="X352" i="17"/>
  <c r="Y352" i="17" s="1"/>
  <c r="W538" i="17"/>
  <c r="X538" i="17"/>
  <c r="Y538" i="17" s="1"/>
  <c r="X292" i="17"/>
  <c r="Y292" i="17" s="1"/>
  <c r="W292" i="17"/>
  <c r="X494" i="17"/>
  <c r="Y494" i="17" s="1"/>
  <c r="W494" i="17"/>
  <c r="W445" i="17"/>
  <c r="X445" i="17"/>
  <c r="Y445" i="17" s="1"/>
  <c r="X536" i="17"/>
  <c r="Y536" i="17" s="1"/>
  <c r="W536" i="17"/>
  <c r="X456" i="17"/>
  <c r="Y456" i="17" s="1"/>
  <c r="W456" i="17"/>
  <c r="W381" i="17"/>
  <c r="X381" i="17"/>
  <c r="Y381" i="17" s="1"/>
  <c r="X424" i="17"/>
  <c r="Y424" i="17" s="1"/>
  <c r="W424" i="17"/>
  <c r="W373" i="17"/>
  <c r="X373" i="17"/>
  <c r="Y373" i="17" s="1"/>
  <c r="X507" i="17"/>
  <c r="Y507" i="17" s="1"/>
  <c r="W507" i="17"/>
  <c r="W547" i="17"/>
  <c r="X547" i="17"/>
  <c r="Y547" i="17" s="1"/>
  <c r="X392" i="17"/>
  <c r="Y392" i="17" s="1"/>
  <c r="W392" i="17"/>
  <c r="W350" i="17"/>
  <c r="X350" i="17"/>
  <c r="Y350" i="17" s="1"/>
  <c r="W454" i="17"/>
  <c r="X454" i="17"/>
  <c r="Y454" i="17" s="1"/>
  <c r="W451" i="17"/>
  <c r="X451" i="17"/>
  <c r="Y451" i="17" s="1"/>
  <c r="X395" i="17"/>
  <c r="Y395" i="17" s="1"/>
  <c r="W395" i="17"/>
  <c r="W399" i="17"/>
  <c r="X399" i="17"/>
  <c r="Y399" i="17" s="1"/>
  <c r="X516" i="17"/>
  <c r="Y516" i="17" s="1"/>
  <c r="W516" i="17"/>
  <c r="X483" i="17"/>
  <c r="Y483" i="17" s="1"/>
  <c r="W483" i="17"/>
  <c r="X480" i="17"/>
  <c r="Y480" i="17" s="1"/>
  <c r="W480" i="17"/>
  <c r="W281" i="17"/>
  <c r="X281" i="17"/>
  <c r="Y281" i="17" s="1"/>
  <c r="W302" i="17"/>
  <c r="X302" i="17"/>
  <c r="Y302" i="17" s="1"/>
  <c r="X287" i="17"/>
  <c r="Y287" i="17" s="1"/>
  <c r="W287" i="17"/>
  <c r="W405" i="17"/>
  <c r="X405" i="17"/>
  <c r="Y405" i="17" s="1"/>
  <c r="X470" i="17"/>
  <c r="Y470" i="17" s="1"/>
  <c r="W470" i="17"/>
  <c r="X401" i="17"/>
  <c r="Y401" i="17" s="1"/>
  <c r="W401" i="17"/>
  <c r="W460" i="17"/>
  <c r="X460" i="17"/>
  <c r="Y460" i="17" s="1"/>
  <c r="W418" i="17"/>
  <c r="X418" i="17"/>
  <c r="Y418" i="17" s="1"/>
  <c r="W271" i="17"/>
  <c r="X271" i="17"/>
  <c r="Y271" i="17" s="1"/>
  <c r="X472" i="17"/>
  <c r="Y472" i="17" s="1"/>
  <c r="W472" i="17"/>
  <c r="W520" i="17"/>
  <c r="X520" i="17"/>
  <c r="Y520" i="17" s="1"/>
  <c r="W329" i="17"/>
  <c r="X329" i="17"/>
  <c r="Y329" i="17" s="1"/>
  <c r="W341" i="17"/>
  <c r="X341" i="17"/>
  <c r="Y341" i="17" s="1"/>
  <c r="X530" i="17"/>
  <c r="Y530" i="17" s="1"/>
  <c r="W530" i="17"/>
  <c r="X338" i="17"/>
  <c r="Y338" i="17" s="1"/>
  <c r="W338" i="17"/>
  <c r="W327" i="17"/>
  <c r="X327" i="17"/>
  <c r="Y327" i="17" s="1"/>
  <c r="W529" i="17"/>
  <c r="X529" i="17"/>
  <c r="Y529" i="17" s="1"/>
  <c r="X543" i="17"/>
  <c r="Y543" i="17" s="1"/>
  <c r="W543" i="17"/>
  <c r="X383" i="17"/>
  <c r="Y383" i="17" s="1"/>
  <c r="W383" i="17"/>
  <c r="X540" i="17"/>
  <c r="Y540" i="17" s="1"/>
  <c r="W540" i="17"/>
  <c r="W527" i="17"/>
  <c r="X527" i="17"/>
  <c r="Y527" i="17" s="1"/>
  <c r="X468" i="17"/>
  <c r="Y468" i="17" s="1"/>
  <c r="W468" i="17"/>
  <c r="X391" i="17"/>
  <c r="Y391" i="17" s="1"/>
  <c r="W391" i="17"/>
  <c r="X348" i="17"/>
  <c r="Y348" i="17" s="1"/>
  <c r="W348" i="17"/>
  <c r="W264" i="17"/>
  <c r="X264" i="17"/>
  <c r="Y264" i="17" s="1"/>
  <c r="X517" i="17"/>
  <c r="Y517" i="17" s="1"/>
  <c r="W517" i="17"/>
  <c r="W258" i="17"/>
  <c r="X258" i="17"/>
  <c r="Y258" i="17" s="1"/>
  <c r="W492" i="17"/>
  <c r="X492" i="17"/>
  <c r="Y492" i="17" s="1"/>
  <c r="X501" i="17"/>
  <c r="Y501" i="17" s="1"/>
  <c r="W501" i="17"/>
  <c r="X294" i="17"/>
  <c r="Y294" i="17" s="1"/>
  <c r="W294" i="17"/>
  <c r="W511" i="17"/>
  <c r="X511" i="17"/>
  <c r="Y511" i="17" s="1"/>
  <c r="X376" i="17"/>
  <c r="Y376" i="17" s="1"/>
  <c r="W376" i="17"/>
  <c r="W268" i="17"/>
  <c r="X268" i="17"/>
  <c r="Y268" i="17" s="1"/>
  <c r="X263" i="17"/>
  <c r="Y263" i="17" s="1"/>
  <c r="W263" i="17"/>
  <c r="W408" i="17"/>
  <c r="X408" i="17"/>
  <c r="Y408" i="17" s="1"/>
  <c r="X533" i="17"/>
  <c r="Y533" i="17" s="1"/>
  <c r="W533" i="17"/>
  <c r="W429" i="17"/>
  <c r="X429" i="17"/>
  <c r="Y429" i="17" s="1"/>
  <c r="X307" i="17"/>
  <c r="Y307" i="17" s="1"/>
  <c r="W307" i="17"/>
  <c r="W441" i="17"/>
  <c r="X441" i="17"/>
  <c r="Y441" i="17" s="1"/>
  <c r="W465" i="17"/>
  <c r="X465" i="17"/>
  <c r="Y465" i="17" s="1"/>
  <c r="W450" i="17"/>
  <c r="X450" i="17"/>
  <c r="Y450" i="17" s="1"/>
  <c r="W476" i="17"/>
  <c r="X476" i="17"/>
  <c r="Y476" i="17" s="1"/>
  <c r="W385" i="17"/>
  <c r="X385" i="17"/>
  <c r="Y385" i="17" s="1"/>
  <c r="X433" i="17"/>
  <c r="Y433" i="17" s="1"/>
  <c r="W433" i="17"/>
  <c r="W436" i="17"/>
  <c r="X436" i="17"/>
  <c r="Y436" i="17" s="1"/>
  <c r="W339" i="17"/>
  <c r="X339" i="17"/>
  <c r="Y339" i="17" s="1"/>
  <c r="W375" i="17"/>
  <c r="X375" i="17"/>
  <c r="Y375" i="17" s="1"/>
  <c r="W428" i="17"/>
  <c r="X428" i="17"/>
  <c r="Y428" i="17" s="1"/>
  <c r="W523" i="17"/>
  <c r="X523" i="17"/>
  <c r="Y523" i="17" s="1"/>
  <c r="W560" i="17"/>
  <c r="X560" i="17"/>
  <c r="Y560" i="17" s="1"/>
  <c r="X437" i="17"/>
  <c r="Y437" i="17" s="1"/>
  <c r="W437" i="17"/>
  <c r="W254" i="17"/>
  <c r="X254" i="17"/>
  <c r="Y254" i="17" s="1"/>
  <c r="W544" i="17"/>
  <c r="X544" i="17"/>
  <c r="Y544" i="17" s="1"/>
  <c r="W346" i="17"/>
  <c r="X346" i="17"/>
  <c r="Y346" i="17" s="1"/>
  <c r="W252" i="17"/>
  <c r="X252" i="17"/>
  <c r="Y252" i="17" s="1"/>
  <c r="W479" i="17"/>
  <c r="X479" i="17"/>
  <c r="Y479" i="17" s="1"/>
  <c r="X452" i="17"/>
  <c r="Y452" i="17" s="1"/>
  <c r="W452" i="17"/>
  <c r="W246" i="17"/>
  <c r="X246" i="17"/>
  <c r="Y246" i="17" s="1"/>
  <c r="X363" i="17"/>
  <c r="Y363" i="17" s="1"/>
  <c r="W363" i="17"/>
  <c r="X314" i="17"/>
  <c r="Y314" i="17" s="1"/>
  <c r="W314" i="17"/>
  <c r="X481" i="17"/>
  <c r="Y481" i="17" s="1"/>
  <c r="W481" i="17"/>
  <c r="W406" i="17"/>
  <c r="X406" i="17"/>
  <c r="Y406" i="17" s="1"/>
  <c r="W368" i="17"/>
  <c r="X368" i="17"/>
  <c r="Y368" i="17" s="1"/>
  <c r="X380" i="17"/>
  <c r="Y380" i="17" s="1"/>
  <c r="W380" i="17"/>
  <c r="W461" i="17"/>
  <c r="X461" i="17"/>
  <c r="Y461" i="17" s="1"/>
  <c r="W420" i="17"/>
  <c r="X420" i="17"/>
  <c r="Y420" i="17" s="1"/>
  <c r="B16" i="27"/>
  <c r="D16" i="27" s="1"/>
  <c r="B11" i="27"/>
  <c r="D11" i="27" s="1"/>
  <c r="B13" i="27"/>
  <c r="D13" i="27" s="1"/>
  <c r="B10" i="27"/>
  <c r="D10" i="27" s="1"/>
  <c r="B15" i="27"/>
  <c r="D15" i="27" s="1"/>
  <c r="B12" i="27"/>
  <c r="D12" i="27" s="1"/>
  <c r="B14" i="27"/>
  <c r="D14" i="27" s="1"/>
  <c r="C211" i="17"/>
  <c r="R211" i="17"/>
  <c r="Q211" i="17"/>
  <c r="I484" i="17"/>
  <c r="G10" i="5"/>
  <c r="H10" i="5" s="1"/>
  <c r="R8" i="18"/>
  <c r="AT47" i="5"/>
  <c r="AU47" i="5" s="1"/>
  <c r="AV48" i="5"/>
  <c r="AU48" i="5"/>
  <c r="U9" i="18"/>
  <c r="Z363" i="17" l="1"/>
  <c r="Z287" i="17"/>
  <c r="Z536" i="17"/>
  <c r="Z299" i="17"/>
  <c r="Z501" i="17"/>
  <c r="Z470" i="17"/>
  <c r="Z480" i="17"/>
  <c r="Z424" i="17"/>
  <c r="Z293" i="17"/>
  <c r="Z396" i="17"/>
  <c r="Z413" i="17"/>
  <c r="Z273" i="17"/>
  <c r="Z545" i="17"/>
  <c r="Z322" i="17"/>
  <c r="Z391" i="17"/>
  <c r="Z380" i="17"/>
  <c r="Z269" i="17"/>
  <c r="Z248" i="17"/>
  <c r="Z509" i="17"/>
  <c r="Z365" i="17"/>
  <c r="Z482" i="17"/>
  <c r="Z518" i="17"/>
  <c r="Z535" i="17"/>
  <c r="Z361" i="17"/>
  <c r="Z263" i="17"/>
  <c r="Z468" i="17"/>
  <c r="Z340" i="17"/>
  <c r="Z388" i="17"/>
  <c r="Z367" i="17"/>
  <c r="Z422" i="17"/>
  <c r="Z330" i="17"/>
  <c r="Z256" i="17"/>
  <c r="Z433" i="17"/>
  <c r="Z307" i="17"/>
  <c r="Z376" i="17"/>
  <c r="Z542" i="17"/>
  <c r="Z517" i="17"/>
  <c r="Z540" i="17"/>
  <c r="Z528" i="17"/>
  <c r="Z434" i="17"/>
  <c r="Z514" i="17"/>
  <c r="R23" i="18"/>
  <c r="U23" i="18" s="1"/>
  <c r="Z507" i="17"/>
  <c r="Z457" i="17"/>
  <c r="Z499" i="17"/>
  <c r="Z315" i="17"/>
  <c r="Z393" i="17"/>
  <c r="Z435" i="17"/>
  <c r="Z257" i="17"/>
  <c r="Z297" i="17"/>
  <c r="Z506" i="17"/>
  <c r="Z431" i="17"/>
  <c r="Z530" i="17"/>
  <c r="Z314" i="17"/>
  <c r="Z533" i="17"/>
  <c r="Z547" i="17"/>
  <c r="Z487" i="17"/>
  <c r="Z471" i="17"/>
  <c r="Z477" i="17"/>
  <c r="Z511" i="17"/>
  <c r="Z335" i="17"/>
  <c r="Z429" i="17"/>
  <c r="Z250" i="17"/>
  <c r="Z253" i="17"/>
  <c r="Z430" i="17"/>
  <c r="Z359" i="17"/>
  <c r="Z472" i="17"/>
  <c r="Z483" i="17"/>
  <c r="Z463" i="17"/>
  <c r="Z245" i="17"/>
  <c r="Z321" i="17"/>
  <c r="Z377" i="17"/>
  <c r="Z288" i="17"/>
  <c r="Z464" i="17"/>
  <c r="Z274" i="17"/>
  <c r="Z454" i="17"/>
  <c r="Z561" i="17"/>
  <c r="Z515" i="17"/>
  <c r="Z319" i="17"/>
  <c r="Z481" i="17"/>
  <c r="Z383" i="17"/>
  <c r="Z395" i="17"/>
  <c r="Z266" i="17"/>
  <c r="Z286" i="17"/>
  <c r="Z386" i="17"/>
  <c r="Z320" i="17"/>
  <c r="Z486" i="17"/>
  <c r="Z262" i="17"/>
  <c r="Z493" i="17"/>
  <c r="Z521" i="17"/>
  <c r="Z436" i="17"/>
  <c r="Z441" i="17"/>
  <c r="Z268" i="17"/>
  <c r="Z258" i="17"/>
  <c r="Z271" i="17"/>
  <c r="Z419" i="17"/>
  <c r="Z442" i="17"/>
  <c r="Z546" i="17"/>
  <c r="Z416" i="17"/>
  <c r="Z323" i="17"/>
  <c r="Z366" i="17"/>
  <c r="Z475" i="17"/>
  <c r="Z508" i="17"/>
  <c r="Z406" i="17"/>
  <c r="Z560" i="17"/>
  <c r="Z399" i="17"/>
  <c r="Z347" i="17"/>
  <c r="Z474" i="17"/>
  <c r="Z531" i="17"/>
  <c r="Z344" i="17"/>
  <c r="Z488" i="17"/>
  <c r="Z496" i="17"/>
  <c r="Z272" i="17"/>
  <c r="Z385" i="17"/>
  <c r="Z534" i="17"/>
  <c r="Z351" i="17"/>
  <c r="Z390" i="17"/>
  <c r="Z346" i="17"/>
  <c r="Z476" i="17"/>
  <c r="Z451" i="17"/>
  <c r="Z498" i="17"/>
  <c r="Z409" i="17"/>
  <c r="Z292" i="17"/>
  <c r="Z438" i="17"/>
  <c r="Z362" i="17"/>
  <c r="Z379" i="17"/>
  <c r="Z460" i="17"/>
  <c r="Z525" i="17"/>
  <c r="Z415" i="17"/>
  <c r="Z326" i="17"/>
  <c r="Z466" i="17"/>
  <c r="Z420" i="17"/>
  <c r="Z428" i="17"/>
  <c r="Z329" i="17"/>
  <c r="Z281" i="17"/>
  <c r="Z373" i="17"/>
  <c r="Z490" i="17"/>
  <c r="Z303" i="17"/>
  <c r="Z301" i="17"/>
  <c r="Z461" i="17"/>
  <c r="Z544" i="17"/>
  <c r="Z450" i="17"/>
  <c r="Z408" i="17"/>
  <c r="Z520" i="17"/>
  <c r="Z505" i="17"/>
  <c r="Z519" i="17"/>
  <c r="Z412" i="17"/>
  <c r="Z265" i="17"/>
  <c r="Z448" i="17"/>
  <c r="Z294" i="17"/>
  <c r="Z394" i="17"/>
  <c r="Z270" i="17"/>
  <c r="Z410" i="17"/>
  <c r="Z446" i="17"/>
  <c r="Z254" i="17"/>
  <c r="Z465" i="17"/>
  <c r="Z327" i="17"/>
  <c r="Z405" i="17"/>
  <c r="Z350" i="17"/>
  <c r="Z538" i="17"/>
  <c r="Z285" i="17"/>
  <c r="Z295" i="17"/>
  <c r="Z522" i="17"/>
  <c r="Z504" i="17"/>
  <c r="Z302" i="17"/>
  <c r="Z516" i="17"/>
  <c r="Z345" i="17"/>
  <c r="Z298" i="17"/>
  <c r="Z343" i="17"/>
  <c r="Z467" i="17"/>
  <c r="Z349" i="17"/>
  <c r="Z539" i="17"/>
  <c r="Z246" i="17"/>
  <c r="Z492" i="17"/>
  <c r="Z381" i="17"/>
  <c r="Z439" i="17"/>
  <c r="Z455" i="17"/>
  <c r="Z331" i="17"/>
  <c r="Z384" i="17"/>
  <c r="Z259" i="17"/>
  <c r="Z452" i="17"/>
  <c r="Z437" i="17"/>
  <c r="Z338" i="17"/>
  <c r="Z392" i="17"/>
  <c r="Z456" i="17"/>
  <c r="Z291" i="17"/>
  <c r="Z440" i="17"/>
  <c r="Z503" i="17"/>
  <c r="Z389" i="17"/>
  <c r="Z267" i="17"/>
  <c r="Z249" i="17"/>
  <c r="Z532" i="17"/>
  <c r="Z513" i="17"/>
  <c r="Z500" i="17"/>
  <c r="Z541" i="17"/>
  <c r="Z325" i="17"/>
  <c r="Z337" i="17"/>
  <c r="Z485" i="17"/>
  <c r="Z247" i="17"/>
  <c r="Z423" i="17"/>
  <c r="Z375" i="17"/>
  <c r="Z387" i="17"/>
  <c r="Z459" i="17"/>
  <c r="Z497" i="17"/>
  <c r="Z308" i="17"/>
  <c r="Z479" i="17"/>
  <c r="Z418" i="17"/>
  <c r="Z548" i="17"/>
  <c r="Z537" i="17"/>
  <c r="Z523" i="17"/>
  <c r="Z432" i="17"/>
  <c r="Z252" i="17"/>
  <c r="Z264" i="17"/>
  <c r="Z445" i="17"/>
  <c r="Z369" i="17"/>
  <c r="Z462" i="17"/>
  <c r="Z473" i="17"/>
  <c r="Z449" i="17"/>
  <c r="Z318" i="17"/>
  <c r="Z529" i="17"/>
  <c r="Z296" i="17"/>
  <c r="Z403" i="17"/>
  <c r="Z317" i="17"/>
  <c r="Z411" i="17"/>
  <c r="Z491" i="17"/>
  <c r="Z407" i="17"/>
  <c r="Z489" i="17"/>
  <c r="Z348" i="17"/>
  <c r="Z543" i="17"/>
  <c r="Z401" i="17"/>
  <c r="Z494" i="17"/>
  <c r="Z458" i="17"/>
  <c r="Z378" i="17"/>
  <c r="Z313" i="17"/>
  <c r="Z339" i="17"/>
  <c r="Z495" i="17"/>
  <c r="Z402" i="17"/>
  <c r="Z368" i="17"/>
  <c r="Z526" i="17"/>
  <c r="Z421" i="17"/>
  <c r="Z502" i="17"/>
  <c r="Z374" i="17"/>
  <c r="Z527" i="17"/>
  <c r="Z352" i="17"/>
  <c r="Z447" i="17"/>
  <c r="Z557" i="17"/>
  <c r="Z478" i="17"/>
  <c r="Z469" i="17"/>
  <c r="Z360" i="17"/>
  <c r="Z512" i="17"/>
  <c r="Z341" i="17"/>
  <c r="Z300" i="17"/>
  <c r="Z453" i="17"/>
  <c r="R10" i="5"/>
  <c r="Q10" i="5"/>
  <c r="C15" i="27"/>
  <c r="C10" i="5"/>
  <c r="R7" i="18"/>
  <c r="U7" i="18" s="1"/>
  <c r="G11" i="5"/>
  <c r="H11" i="5" s="1"/>
  <c r="R33" i="18"/>
  <c r="U33" i="18" s="1"/>
  <c r="R28" i="18"/>
  <c r="U28" i="18" s="1"/>
  <c r="R32" i="18"/>
  <c r="U32" i="18" s="1"/>
  <c r="R34" i="18"/>
  <c r="U34" i="18" s="1"/>
  <c r="R30" i="18"/>
  <c r="U30" i="18" s="1"/>
  <c r="R31" i="18"/>
  <c r="U31" i="18" s="1"/>
  <c r="R27" i="18"/>
  <c r="U27" i="18" s="1"/>
  <c r="R29" i="18"/>
  <c r="U29" i="18" s="1"/>
  <c r="R26" i="18"/>
  <c r="U26" i="18" s="1"/>
  <c r="R25" i="18"/>
  <c r="U25" i="18" s="1"/>
  <c r="R24" i="18"/>
  <c r="U24" i="18" s="1"/>
  <c r="H7" i="18"/>
  <c r="G7" i="18"/>
  <c r="R6" i="18"/>
  <c r="U6" i="18" s="1"/>
  <c r="AT46" i="5"/>
  <c r="AV47" i="5"/>
  <c r="U8" i="18"/>
  <c r="G208" i="17"/>
  <c r="H208" i="17" s="1"/>
  <c r="AG24" i="18"/>
  <c r="E11" i="5" s="1"/>
  <c r="AG25" i="18"/>
  <c r="E12" i="5" s="1"/>
  <c r="AG26" i="18"/>
  <c r="E13" i="5" s="1"/>
  <c r="AG27" i="18"/>
  <c r="E14" i="5" s="1"/>
  <c r="AG28" i="18"/>
  <c r="E15" i="5" s="1"/>
  <c r="AG29" i="18"/>
  <c r="E16" i="5" s="1"/>
  <c r="AG30" i="18"/>
  <c r="E17" i="5" s="1"/>
  <c r="AG31" i="18"/>
  <c r="E18" i="5" s="1"/>
  <c r="AG32" i="18"/>
  <c r="E19" i="5" s="1"/>
  <c r="AG33" i="18"/>
  <c r="E20" i="5" s="1"/>
  <c r="AG34" i="18"/>
  <c r="E21" i="5" s="1"/>
  <c r="AG35" i="18"/>
  <c r="E22" i="5" s="1"/>
  <c r="AG36" i="18"/>
  <c r="E23" i="5" s="1"/>
  <c r="AG37" i="18"/>
  <c r="E24" i="5" s="1"/>
  <c r="AG38" i="18"/>
  <c r="E25" i="5" s="1"/>
  <c r="AG39" i="18"/>
  <c r="E26" i="5" s="1"/>
  <c r="AG40" i="18"/>
  <c r="E27" i="5" s="1"/>
  <c r="AG41" i="18"/>
  <c r="E28" i="5" s="1"/>
  <c r="AG42" i="18"/>
  <c r="E29" i="5" s="1"/>
  <c r="AG43" i="18"/>
  <c r="E30" i="5" s="1"/>
  <c r="AG44" i="18"/>
  <c r="E31" i="5" s="1"/>
  <c r="AG45" i="18"/>
  <c r="E32" i="5" s="1"/>
  <c r="AG46" i="18"/>
  <c r="E33" i="5" s="1"/>
  <c r="AG47" i="18"/>
  <c r="E34" i="5" s="1"/>
  <c r="AG48" i="18"/>
  <c r="E35" i="5" s="1"/>
  <c r="AG49" i="18"/>
  <c r="E36" i="5" s="1"/>
  <c r="AG50" i="18"/>
  <c r="E37" i="5" s="1"/>
  <c r="AG51" i="18"/>
  <c r="E38" i="5" s="1"/>
  <c r="AG52" i="18"/>
  <c r="E39" i="5" s="1"/>
  <c r="AG53" i="18"/>
  <c r="E40" i="5" s="1"/>
  <c r="AG54" i="18"/>
  <c r="E5" i="17" s="1"/>
  <c r="AG55" i="18"/>
  <c r="E6" i="17" s="1"/>
  <c r="AG56" i="18"/>
  <c r="E7" i="17" s="1"/>
  <c r="AG57" i="18"/>
  <c r="E8" i="17" s="1"/>
  <c r="AG58" i="18"/>
  <c r="E9" i="17" s="1"/>
  <c r="AG59" i="18"/>
  <c r="E10" i="17" s="1"/>
  <c r="AG60" i="18"/>
  <c r="E11" i="17" s="1"/>
  <c r="AG61" i="18"/>
  <c r="E12" i="17" s="1"/>
  <c r="AG62" i="18"/>
  <c r="E13" i="17" s="1"/>
  <c r="AG63" i="18"/>
  <c r="E14" i="17" s="1"/>
  <c r="AG64" i="18"/>
  <c r="E15" i="17" s="1"/>
  <c r="AG65" i="18"/>
  <c r="E16" i="17" s="1"/>
  <c r="AG66" i="18"/>
  <c r="E17" i="17" s="1"/>
  <c r="AG67" i="18"/>
  <c r="E18" i="17" s="1"/>
  <c r="AG68" i="18"/>
  <c r="E19" i="17" s="1"/>
  <c r="AG69" i="18"/>
  <c r="E20" i="17" s="1"/>
  <c r="AG70" i="18"/>
  <c r="E21" i="17" s="1"/>
  <c r="AG71" i="18"/>
  <c r="E22" i="17" s="1"/>
  <c r="AG72" i="18"/>
  <c r="E23" i="17" s="1"/>
  <c r="AG73" i="18"/>
  <c r="E24" i="17" s="1"/>
  <c r="AG74" i="18"/>
  <c r="E25" i="17" s="1"/>
  <c r="AG75" i="18"/>
  <c r="E26" i="17" s="1"/>
  <c r="AG76" i="18"/>
  <c r="E27" i="17" s="1"/>
  <c r="AG77" i="18"/>
  <c r="E28" i="17" s="1"/>
  <c r="AG78" i="18"/>
  <c r="E29" i="17" s="1"/>
  <c r="AG79" i="18"/>
  <c r="E30" i="17" s="1"/>
  <c r="AG80" i="18"/>
  <c r="E31" i="17" s="1"/>
  <c r="AG81" i="18"/>
  <c r="E32" i="17" s="1"/>
  <c r="AG82" i="18"/>
  <c r="E33" i="17" s="1"/>
  <c r="AG83" i="18"/>
  <c r="E34" i="17" s="1"/>
  <c r="AG84" i="18"/>
  <c r="E35" i="17" s="1"/>
  <c r="AG85" i="18"/>
  <c r="E36" i="17" s="1"/>
  <c r="AG86" i="18"/>
  <c r="E37" i="17" s="1"/>
  <c r="AG87" i="18"/>
  <c r="E38" i="17" s="1"/>
  <c r="AG88" i="18"/>
  <c r="E39" i="17" s="1"/>
  <c r="AG89" i="18"/>
  <c r="E40" i="17" s="1"/>
  <c r="AG90" i="18"/>
  <c r="E41" i="17" s="1"/>
  <c r="AG91" i="18"/>
  <c r="E42" i="17" s="1"/>
  <c r="AG92" i="18"/>
  <c r="E43" i="17" s="1"/>
  <c r="AG93" i="18"/>
  <c r="E45" i="17" s="1"/>
  <c r="AG94" i="18"/>
  <c r="E46" i="17" s="1"/>
  <c r="AG95" i="18"/>
  <c r="E47" i="17" s="1"/>
  <c r="AG96" i="18"/>
  <c r="E48" i="17" s="1"/>
  <c r="AG97" i="18"/>
  <c r="E49" i="17" s="1"/>
  <c r="AG98" i="18"/>
  <c r="E50" i="17" s="1"/>
  <c r="AG99" i="18"/>
  <c r="E51" i="17" s="1"/>
  <c r="AG100" i="18"/>
  <c r="E52" i="17" s="1"/>
  <c r="AG101" i="18"/>
  <c r="E53" i="17" s="1"/>
  <c r="AG102" i="18"/>
  <c r="E54" i="17" s="1"/>
  <c r="AG103" i="18"/>
  <c r="E55" i="17" s="1"/>
  <c r="AG104" i="18"/>
  <c r="E56" i="17" s="1"/>
  <c r="AG105" i="18"/>
  <c r="E57" i="17" s="1"/>
  <c r="AG106" i="18"/>
  <c r="E58" i="17" s="1"/>
  <c r="AG107" i="18"/>
  <c r="E59" i="17" s="1"/>
  <c r="AG108" i="18"/>
  <c r="E60" i="17" s="1"/>
  <c r="AG109" i="18"/>
  <c r="E61" i="17" s="1"/>
  <c r="AG110" i="18"/>
  <c r="E62" i="17" s="1"/>
  <c r="AG111" i="18"/>
  <c r="E63" i="17" s="1"/>
  <c r="AG112" i="18"/>
  <c r="E64" i="17" s="1"/>
  <c r="AG113" i="18"/>
  <c r="E65" i="17" s="1"/>
  <c r="AG114" i="18"/>
  <c r="E66" i="17" s="1"/>
  <c r="AG115" i="18"/>
  <c r="E67" i="17" s="1"/>
  <c r="AG116" i="18"/>
  <c r="E68" i="17" s="1"/>
  <c r="AG117" i="18"/>
  <c r="E69" i="17" s="1"/>
  <c r="AG118" i="18"/>
  <c r="E70" i="17" s="1"/>
  <c r="AG119" i="18"/>
  <c r="E71" i="17" s="1"/>
  <c r="AG120" i="18"/>
  <c r="E72" i="17" s="1"/>
  <c r="AG121" i="18"/>
  <c r="E73" i="17" s="1"/>
  <c r="AG122" i="18"/>
  <c r="E74" i="17" s="1"/>
  <c r="AG123" i="18"/>
  <c r="E75" i="17" s="1"/>
  <c r="AG124" i="18"/>
  <c r="E76" i="17" s="1"/>
  <c r="AG125" i="18"/>
  <c r="E77" i="17" s="1"/>
  <c r="AG126" i="18"/>
  <c r="E78" i="17" s="1"/>
  <c r="AG127" i="18"/>
  <c r="E79" i="17" s="1"/>
  <c r="AG128" i="18"/>
  <c r="E80" i="17" s="1"/>
  <c r="AG129" i="18"/>
  <c r="E81" i="17" s="1"/>
  <c r="AG130" i="18"/>
  <c r="E82" i="17" s="1"/>
  <c r="AG131" i="18"/>
  <c r="E83" i="17" s="1"/>
  <c r="AG132" i="18"/>
  <c r="E85" i="17" s="1"/>
  <c r="AG133" i="18"/>
  <c r="E86" i="17" s="1"/>
  <c r="AG134" i="18"/>
  <c r="E87" i="17" s="1"/>
  <c r="AG135" i="18"/>
  <c r="E88" i="17" s="1"/>
  <c r="AG136" i="18"/>
  <c r="E89" i="17" s="1"/>
  <c r="AG137" i="18"/>
  <c r="E90" i="17" s="1"/>
  <c r="AG138" i="18"/>
  <c r="E91" i="17" s="1"/>
  <c r="AG139" i="18"/>
  <c r="E92" i="17" s="1"/>
  <c r="AG140" i="18"/>
  <c r="E93" i="17" s="1"/>
  <c r="AG141" i="18"/>
  <c r="E94" i="17" s="1"/>
  <c r="AG142" i="18"/>
  <c r="E95" i="17" s="1"/>
  <c r="AG143" i="18"/>
  <c r="E96" i="17" s="1"/>
  <c r="AG144" i="18"/>
  <c r="E97" i="17" s="1"/>
  <c r="AG145" i="18"/>
  <c r="E98" i="17" s="1"/>
  <c r="AG146" i="18"/>
  <c r="E99" i="17" s="1"/>
  <c r="AG147" i="18"/>
  <c r="E100" i="17" s="1"/>
  <c r="AG148" i="18"/>
  <c r="E101" i="17" s="1"/>
  <c r="AG149" i="18"/>
  <c r="E102" i="17" s="1"/>
  <c r="AG150" i="18"/>
  <c r="E103" i="17" s="1"/>
  <c r="AG151" i="18"/>
  <c r="E104" i="17" s="1"/>
  <c r="AG152" i="18"/>
  <c r="E105" i="17" s="1"/>
  <c r="AG153" i="18"/>
  <c r="E106" i="17" s="1"/>
  <c r="AG154" i="18"/>
  <c r="E107" i="17" s="1"/>
  <c r="AG155" i="18"/>
  <c r="E108" i="17" s="1"/>
  <c r="AG156" i="18"/>
  <c r="E109" i="17" s="1"/>
  <c r="AG157" i="18"/>
  <c r="E110" i="17" s="1"/>
  <c r="AG158" i="18"/>
  <c r="E111" i="17" s="1"/>
  <c r="AG159" i="18"/>
  <c r="E112" i="17" s="1"/>
  <c r="AG160" i="18"/>
  <c r="E113" i="17" s="1"/>
  <c r="AG161" i="18"/>
  <c r="E114" i="17" s="1"/>
  <c r="AG162" i="18"/>
  <c r="E115" i="17" s="1"/>
  <c r="AG163" i="18"/>
  <c r="E116" i="17" s="1"/>
  <c r="AG164" i="18"/>
  <c r="E117" i="17" s="1"/>
  <c r="AG165" i="18"/>
  <c r="E118" i="17" s="1"/>
  <c r="AG166" i="18"/>
  <c r="E119" i="17" s="1"/>
  <c r="AG167" i="18"/>
  <c r="E120" i="17" s="1"/>
  <c r="AG168" i="18"/>
  <c r="E121" i="17" s="1"/>
  <c r="AG169" i="18"/>
  <c r="E122" i="17" s="1"/>
  <c r="AG170" i="18"/>
  <c r="E123" i="17" s="1"/>
  <c r="AG171" i="18"/>
  <c r="E125" i="17" s="1"/>
  <c r="AG172" i="18"/>
  <c r="E126" i="17" s="1"/>
  <c r="AG173" i="18"/>
  <c r="E127" i="17" s="1"/>
  <c r="AG174" i="18"/>
  <c r="E128" i="17" s="1"/>
  <c r="AG175" i="18"/>
  <c r="E129" i="17" s="1"/>
  <c r="AG176" i="18"/>
  <c r="E130" i="17" s="1"/>
  <c r="AG177" i="18"/>
  <c r="E131" i="17" s="1"/>
  <c r="AG178" i="18"/>
  <c r="E132" i="17" s="1"/>
  <c r="AG179" i="18"/>
  <c r="E133" i="17" s="1"/>
  <c r="AG180" i="18"/>
  <c r="E134" i="17" s="1"/>
  <c r="AG181" i="18"/>
  <c r="E135" i="17" s="1"/>
  <c r="AG182" i="18"/>
  <c r="E136" i="17" s="1"/>
  <c r="AG183" i="18"/>
  <c r="E137" i="17" s="1"/>
  <c r="AG184" i="18"/>
  <c r="E138" i="17" s="1"/>
  <c r="AG185" i="18"/>
  <c r="E139" i="17" s="1"/>
  <c r="AG186" i="18"/>
  <c r="E140" i="17" s="1"/>
  <c r="AG187" i="18"/>
  <c r="E141" i="17" s="1"/>
  <c r="AG188" i="18"/>
  <c r="E142" i="17" s="1"/>
  <c r="AG189" i="18"/>
  <c r="E143" i="17" s="1"/>
  <c r="AG190" i="18"/>
  <c r="E144" i="17" s="1"/>
  <c r="AG191" i="18"/>
  <c r="E145" i="17" s="1"/>
  <c r="AG192" i="18"/>
  <c r="E146" i="17" s="1"/>
  <c r="AG193" i="18"/>
  <c r="E147" i="17" s="1"/>
  <c r="AG194" i="18"/>
  <c r="E148" i="17" s="1"/>
  <c r="AG195" i="18"/>
  <c r="E149" i="17" s="1"/>
  <c r="AG196" i="18"/>
  <c r="E150" i="17" s="1"/>
  <c r="AG197" i="18"/>
  <c r="E151" i="17" s="1"/>
  <c r="AG198" i="18"/>
  <c r="E152" i="17" s="1"/>
  <c r="AG199" i="18"/>
  <c r="E153" i="17" s="1"/>
  <c r="AG200" i="18"/>
  <c r="E154" i="17" s="1"/>
  <c r="AG201" i="18"/>
  <c r="E155" i="17" s="1"/>
  <c r="AG202" i="18"/>
  <c r="E156" i="17" s="1"/>
  <c r="AG203" i="18"/>
  <c r="E157" i="17" s="1"/>
  <c r="AG204" i="18"/>
  <c r="E158" i="17" s="1"/>
  <c r="AG205" i="18"/>
  <c r="E159" i="17" s="1"/>
  <c r="AG206" i="18"/>
  <c r="E160" i="17" s="1"/>
  <c r="AG207" i="18"/>
  <c r="E161" i="17" s="1"/>
  <c r="AG208" i="18"/>
  <c r="E162" i="17" s="1"/>
  <c r="AG209" i="18"/>
  <c r="E163" i="17" s="1"/>
  <c r="AG210" i="18"/>
  <c r="E165" i="17" s="1"/>
  <c r="AG211" i="18"/>
  <c r="E166" i="17" s="1"/>
  <c r="AG212" i="18"/>
  <c r="E167" i="17" s="1"/>
  <c r="AG213" i="18"/>
  <c r="E168" i="17" s="1"/>
  <c r="AG214" i="18"/>
  <c r="E169" i="17" s="1"/>
  <c r="AG215" i="18"/>
  <c r="E170" i="17" s="1"/>
  <c r="AG216" i="18"/>
  <c r="E171" i="17" s="1"/>
  <c r="AG217" i="18"/>
  <c r="E172" i="17" s="1"/>
  <c r="AG218" i="18"/>
  <c r="E173" i="17" s="1"/>
  <c r="AG219" i="18"/>
  <c r="E174" i="17" s="1"/>
  <c r="AG220" i="18"/>
  <c r="E175" i="17" s="1"/>
  <c r="AG221" i="18"/>
  <c r="E176" i="17" s="1"/>
  <c r="AG222" i="18"/>
  <c r="E177" i="17" s="1"/>
  <c r="AG223" i="18"/>
  <c r="E178" i="17" s="1"/>
  <c r="AG224" i="18"/>
  <c r="E179" i="17" s="1"/>
  <c r="AG225" i="18"/>
  <c r="E180" i="17" s="1"/>
  <c r="AG226" i="18"/>
  <c r="E181" i="17" s="1"/>
  <c r="AG227" i="18"/>
  <c r="E182" i="17" s="1"/>
  <c r="AG228" i="18"/>
  <c r="E183" i="17" s="1"/>
  <c r="AG229" i="18"/>
  <c r="E184" i="17" s="1"/>
  <c r="AG230" i="18"/>
  <c r="E185" i="17" s="1"/>
  <c r="AG231" i="18"/>
  <c r="E186" i="17" s="1"/>
  <c r="AG232" i="18"/>
  <c r="E187" i="17" s="1"/>
  <c r="AG233" i="18"/>
  <c r="E188" i="17" s="1"/>
  <c r="AG234" i="18"/>
  <c r="E189" i="17" s="1"/>
  <c r="AG235" i="18"/>
  <c r="E190" i="17" s="1"/>
  <c r="AG236" i="18"/>
  <c r="E191" i="17" s="1"/>
  <c r="AG237" i="18"/>
  <c r="E192" i="17" s="1"/>
  <c r="AG238" i="18"/>
  <c r="E193" i="17" s="1"/>
  <c r="AG239" i="18"/>
  <c r="E194" i="17" s="1"/>
  <c r="AG240" i="18"/>
  <c r="E195" i="17" s="1"/>
  <c r="AG241" i="18"/>
  <c r="E196" i="17" s="1"/>
  <c r="AG242" i="18"/>
  <c r="E197" i="17" s="1"/>
  <c r="AG243" i="18"/>
  <c r="E198" i="17" s="1"/>
  <c r="AG244" i="18"/>
  <c r="E199" i="17" s="1"/>
  <c r="AG245" i="18"/>
  <c r="E200" i="17" s="1"/>
  <c r="AG246" i="18"/>
  <c r="E201" i="17" s="1"/>
  <c r="AG247" i="18"/>
  <c r="E202" i="17" s="1"/>
  <c r="AG248" i="18"/>
  <c r="E203" i="17" s="1"/>
  <c r="AG249" i="18"/>
  <c r="E205" i="17" s="1"/>
  <c r="AG250" i="18"/>
  <c r="E206" i="17" s="1"/>
  <c r="AG251" i="18"/>
  <c r="E207" i="17" s="1"/>
  <c r="AG252" i="18"/>
  <c r="E208" i="17" s="1"/>
  <c r="AG253" i="18"/>
  <c r="E209" i="17" s="1"/>
  <c r="AG254" i="18"/>
  <c r="E210" i="17" s="1"/>
  <c r="AG255" i="18"/>
  <c r="E211" i="17" s="1"/>
  <c r="AG256" i="18"/>
  <c r="E212" i="17" s="1"/>
  <c r="AG257" i="18"/>
  <c r="E213" i="17" s="1"/>
  <c r="AG258" i="18"/>
  <c r="E214" i="17" s="1"/>
  <c r="AG259" i="18"/>
  <c r="E215" i="17" s="1"/>
  <c r="AG260" i="18"/>
  <c r="E216" i="17" s="1"/>
  <c r="AG261" i="18"/>
  <c r="E217" i="17" s="1"/>
  <c r="AG262" i="18"/>
  <c r="E218" i="17" s="1"/>
  <c r="AG263" i="18"/>
  <c r="E219" i="17" s="1"/>
  <c r="AG264" i="18"/>
  <c r="E220" i="17" s="1"/>
  <c r="AG265" i="18"/>
  <c r="E221" i="17" s="1"/>
  <c r="AG266" i="18"/>
  <c r="E222" i="17" s="1"/>
  <c r="AG561" i="18"/>
  <c r="E525" i="17" s="1"/>
  <c r="AG562" i="18"/>
  <c r="E526" i="17" s="1"/>
  <c r="AG563" i="18"/>
  <c r="E527" i="17" s="1"/>
  <c r="AG564" i="18"/>
  <c r="E528" i="17" s="1"/>
  <c r="AG565" i="18"/>
  <c r="E529" i="17" s="1"/>
  <c r="AG566" i="18"/>
  <c r="E530" i="17" s="1"/>
  <c r="AG567" i="18"/>
  <c r="E531" i="17" s="1"/>
  <c r="AG568" i="18"/>
  <c r="E532" i="17" s="1"/>
  <c r="AG569" i="18"/>
  <c r="E533" i="17" s="1"/>
  <c r="AG570" i="18"/>
  <c r="E534" i="17" s="1"/>
  <c r="AG571" i="18"/>
  <c r="E535" i="17" s="1"/>
  <c r="AG572" i="18"/>
  <c r="E536" i="17" s="1"/>
  <c r="AG573" i="18"/>
  <c r="E537" i="17" s="1"/>
  <c r="AG574" i="18"/>
  <c r="E538" i="17" s="1"/>
  <c r="AG575" i="18"/>
  <c r="E539" i="17" s="1"/>
  <c r="AG576" i="18"/>
  <c r="E540" i="17" s="1"/>
  <c r="AG577" i="18"/>
  <c r="E541" i="17" s="1"/>
  <c r="AG578" i="18"/>
  <c r="E542" i="17" s="1"/>
  <c r="AG579" i="18"/>
  <c r="E543" i="17" s="1"/>
  <c r="AG23" i="18"/>
  <c r="E10" i="5" s="1"/>
  <c r="Q11" i="5" l="1"/>
  <c r="R11" i="5"/>
  <c r="C208" i="17"/>
  <c r="R208" i="17"/>
  <c r="Q208" i="17"/>
  <c r="C11" i="5"/>
  <c r="AT45" i="5"/>
  <c r="AV46" i="5"/>
  <c r="AU46" i="5"/>
  <c r="G5" i="18"/>
  <c r="A47" i="8" s="1"/>
  <c r="G205" i="17"/>
  <c r="H205" i="17" s="1"/>
  <c r="G203" i="17"/>
  <c r="H203" i="17" s="1"/>
  <c r="G202" i="17"/>
  <c r="H202" i="17" s="1"/>
  <c r="G201" i="17"/>
  <c r="H201" i="17" s="1"/>
  <c r="G200" i="17"/>
  <c r="H200" i="17" s="1"/>
  <c r="G199" i="17"/>
  <c r="H199" i="17" s="1"/>
  <c r="G198" i="17"/>
  <c r="H198" i="17" s="1"/>
  <c r="G197" i="17"/>
  <c r="H197" i="17" s="1"/>
  <c r="G196" i="17"/>
  <c r="H196" i="17" s="1"/>
  <c r="G195" i="17"/>
  <c r="H195" i="17" s="1"/>
  <c r="G194" i="17"/>
  <c r="H194" i="17" s="1"/>
  <c r="G193" i="17"/>
  <c r="H193" i="17" s="1"/>
  <c r="G192" i="17"/>
  <c r="H192" i="17" s="1"/>
  <c r="G191" i="17"/>
  <c r="H191" i="17" s="1"/>
  <c r="G190" i="17"/>
  <c r="H190" i="17" s="1"/>
  <c r="G189" i="17"/>
  <c r="H189" i="17" s="1"/>
  <c r="G188" i="17"/>
  <c r="H188" i="17" s="1"/>
  <c r="G187" i="17"/>
  <c r="H187" i="17" s="1"/>
  <c r="G186" i="17"/>
  <c r="H186" i="17" s="1"/>
  <c r="G185" i="17"/>
  <c r="H185" i="17" s="1"/>
  <c r="G184" i="17"/>
  <c r="H184" i="17" s="1"/>
  <c r="G183" i="17"/>
  <c r="H183" i="17" s="1"/>
  <c r="G182" i="17"/>
  <c r="H182" i="17" s="1"/>
  <c r="G181" i="17"/>
  <c r="H181" i="17" s="1"/>
  <c r="G180" i="17"/>
  <c r="H180" i="17" s="1"/>
  <c r="G179" i="17"/>
  <c r="H179" i="17" s="1"/>
  <c r="G178" i="17"/>
  <c r="H178" i="17" s="1"/>
  <c r="G177" i="17"/>
  <c r="H177" i="17" s="1"/>
  <c r="G176" i="17"/>
  <c r="H176" i="17" s="1"/>
  <c r="G175" i="17"/>
  <c r="H175" i="17" s="1"/>
  <c r="G174" i="17"/>
  <c r="H174" i="17" s="1"/>
  <c r="G173" i="17"/>
  <c r="H173" i="17" s="1"/>
  <c r="G165" i="17"/>
  <c r="H165" i="17" s="1"/>
  <c r="G163" i="17"/>
  <c r="H163" i="17" s="1"/>
  <c r="G162" i="17"/>
  <c r="H162" i="17" s="1"/>
  <c r="G161" i="17"/>
  <c r="H161" i="17" s="1"/>
  <c r="G160" i="17"/>
  <c r="H160" i="17" s="1"/>
  <c r="G159" i="17"/>
  <c r="H159" i="17" s="1"/>
  <c r="G158" i="17"/>
  <c r="H158" i="17" s="1"/>
  <c r="G157" i="17"/>
  <c r="H157" i="17" s="1"/>
  <c r="G156" i="17"/>
  <c r="H156" i="17" s="1"/>
  <c r="G155" i="17"/>
  <c r="H155" i="17" s="1"/>
  <c r="G154" i="17"/>
  <c r="H154" i="17" s="1"/>
  <c r="G153" i="17"/>
  <c r="H153" i="17" s="1"/>
  <c r="G152" i="17"/>
  <c r="H152" i="17" s="1"/>
  <c r="G151" i="17"/>
  <c r="H151" i="17" s="1"/>
  <c r="G150" i="17"/>
  <c r="H150" i="17" s="1"/>
  <c r="G149" i="17"/>
  <c r="H149" i="17" s="1"/>
  <c r="G148" i="17"/>
  <c r="H148" i="17" s="1"/>
  <c r="G147" i="17"/>
  <c r="H147" i="17" s="1"/>
  <c r="G146" i="17"/>
  <c r="H146" i="17" s="1"/>
  <c r="G145" i="17"/>
  <c r="H145" i="17" s="1"/>
  <c r="G144" i="17"/>
  <c r="H144" i="17" s="1"/>
  <c r="G143" i="17"/>
  <c r="H143" i="17" s="1"/>
  <c r="G142" i="17"/>
  <c r="H142" i="17" s="1"/>
  <c r="G141" i="17"/>
  <c r="H141" i="17" s="1"/>
  <c r="G140" i="17"/>
  <c r="H140" i="17" s="1"/>
  <c r="G139" i="17"/>
  <c r="H139" i="17" s="1"/>
  <c r="G138" i="17"/>
  <c r="H138" i="17" s="1"/>
  <c r="G137" i="17"/>
  <c r="H137" i="17" s="1"/>
  <c r="G136" i="17"/>
  <c r="H136" i="17" s="1"/>
  <c r="G135" i="17"/>
  <c r="H135" i="17" s="1"/>
  <c r="G134" i="17"/>
  <c r="H134" i="17" s="1"/>
  <c r="G133" i="17"/>
  <c r="H133" i="17" s="1"/>
  <c r="G132" i="17"/>
  <c r="H132" i="17" s="1"/>
  <c r="G126" i="17"/>
  <c r="H126" i="17" s="1"/>
  <c r="G125" i="17"/>
  <c r="H125" i="17" s="1"/>
  <c r="G123" i="17"/>
  <c r="H123" i="17" s="1"/>
  <c r="G122" i="17"/>
  <c r="H122" i="17" s="1"/>
  <c r="G121" i="17"/>
  <c r="H121" i="17" s="1"/>
  <c r="G120" i="17"/>
  <c r="H120" i="17" s="1"/>
  <c r="G119" i="17"/>
  <c r="H119" i="17" s="1"/>
  <c r="G118" i="17"/>
  <c r="H118" i="17" s="1"/>
  <c r="G117" i="17"/>
  <c r="H117" i="17" s="1"/>
  <c r="G116" i="17"/>
  <c r="H116" i="17" s="1"/>
  <c r="G115" i="17"/>
  <c r="H115" i="17" s="1"/>
  <c r="G114" i="17"/>
  <c r="H114" i="17" s="1"/>
  <c r="G113" i="17"/>
  <c r="H113" i="17" s="1"/>
  <c r="G112" i="17"/>
  <c r="H112" i="17" s="1"/>
  <c r="G111" i="17"/>
  <c r="H111" i="17" s="1"/>
  <c r="G85" i="17"/>
  <c r="H85" i="17" s="1"/>
  <c r="G83" i="17"/>
  <c r="H83" i="17" s="1"/>
  <c r="G82" i="17"/>
  <c r="H82" i="17" s="1"/>
  <c r="G81" i="17"/>
  <c r="H81" i="17" s="1"/>
  <c r="G80" i="17"/>
  <c r="H80" i="17" s="1"/>
  <c r="G79" i="17"/>
  <c r="H79" i="17" s="1"/>
  <c r="G78" i="17"/>
  <c r="H78" i="17" s="1"/>
  <c r="G77" i="17"/>
  <c r="H77" i="17" s="1"/>
  <c r="G76" i="17"/>
  <c r="H76" i="17" s="1"/>
  <c r="G75" i="17"/>
  <c r="H75" i="17" s="1"/>
  <c r="G74" i="17"/>
  <c r="H74" i="17" s="1"/>
  <c r="G73" i="17"/>
  <c r="H73" i="17" s="1"/>
  <c r="G72" i="17"/>
  <c r="H72" i="17" s="1"/>
  <c r="G71" i="17"/>
  <c r="H71" i="17" s="1"/>
  <c r="G70" i="17"/>
  <c r="H70" i="17" s="1"/>
  <c r="G46" i="17"/>
  <c r="H46" i="17" s="1"/>
  <c r="G45" i="17"/>
  <c r="G43" i="17"/>
  <c r="H43" i="17" s="1"/>
  <c r="G42" i="17"/>
  <c r="H42" i="17" s="1"/>
  <c r="G41" i="17"/>
  <c r="H41" i="17" s="1"/>
  <c r="G40" i="17"/>
  <c r="H40" i="17" s="1"/>
  <c r="G39" i="17"/>
  <c r="H39" i="17" s="1"/>
  <c r="G38" i="17"/>
  <c r="H38" i="17" s="1"/>
  <c r="G37" i="17"/>
  <c r="H37" i="17" s="1"/>
  <c r="G36" i="17"/>
  <c r="H36" i="17" s="1"/>
  <c r="G35" i="17"/>
  <c r="H35" i="17" s="1"/>
  <c r="G34" i="17"/>
  <c r="H34" i="17" s="1"/>
  <c r="G33" i="17"/>
  <c r="H33" i="17" s="1"/>
  <c r="G32" i="17"/>
  <c r="H32" i="17" s="1"/>
  <c r="G31" i="17"/>
  <c r="H31" i="17" s="1"/>
  <c r="G30" i="17"/>
  <c r="H30" i="17" s="1"/>
  <c r="G29" i="17"/>
  <c r="H29" i="17" s="1"/>
  <c r="G28" i="17"/>
  <c r="H28" i="17" s="1"/>
  <c r="G27" i="17"/>
  <c r="H27" i="17" s="1"/>
  <c r="G26" i="17"/>
  <c r="H26" i="17" s="1"/>
  <c r="G25" i="17"/>
  <c r="H25" i="17" s="1"/>
  <c r="G24" i="17"/>
  <c r="H24" i="17" s="1"/>
  <c r="G23" i="17"/>
  <c r="H23" i="17" s="1"/>
  <c r="G22" i="17"/>
  <c r="H22" i="17" s="1"/>
  <c r="G21" i="17"/>
  <c r="H21" i="17" s="1"/>
  <c r="G20" i="17"/>
  <c r="H20" i="17" s="1"/>
  <c r="G19" i="17"/>
  <c r="G18" i="17"/>
  <c r="H18" i="17" s="1"/>
  <c r="G17" i="17"/>
  <c r="G36" i="5"/>
  <c r="H36" i="5" s="1"/>
  <c r="G35" i="5"/>
  <c r="H35" i="5" s="1"/>
  <c r="G34" i="5"/>
  <c r="H34" i="5" s="1"/>
  <c r="G33" i="5"/>
  <c r="H33" i="5" s="1"/>
  <c r="G32" i="5"/>
  <c r="H32" i="5" s="1"/>
  <c r="H19" i="17" l="1"/>
  <c r="AB17" i="5"/>
  <c r="C47" i="8"/>
  <c r="I32" i="5"/>
  <c r="T32" i="5" s="1"/>
  <c r="X32" i="5" s="1"/>
  <c r="Y32" i="5" s="1"/>
  <c r="R32" i="5"/>
  <c r="Q32" i="5"/>
  <c r="I33" i="5"/>
  <c r="T33" i="5" s="1"/>
  <c r="W33" i="5" s="1"/>
  <c r="R33" i="5"/>
  <c r="Q33" i="5"/>
  <c r="I34" i="5"/>
  <c r="T34" i="5" s="1"/>
  <c r="W34" i="5" s="1"/>
  <c r="Q34" i="5"/>
  <c r="R34" i="5"/>
  <c r="I35" i="5"/>
  <c r="T35" i="5" s="1"/>
  <c r="R35" i="5"/>
  <c r="Q35" i="5"/>
  <c r="I36" i="5"/>
  <c r="T36" i="5" s="1"/>
  <c r="X36" i="5" s="1"/>
  <c r="Y36" i="5" s="1"/>
  <c r="R36" i="5"/>
  <c r="Q36" i="5"/>
  <c r="Q41" i="17"/>
  <c r="R41" i="17"/>
  <c r="C145" i="17"/>
  <c r="Q145" i="17"/>
  <c r="R145" i="17"/>
  <c r="C189" i="17"/>
  <c r="R189" i="17"/>
  <c r="Q189" i="17"/>
  <c r="Q30" i="17"/>
  <c r="R30" i="17"/>
  <c r="Q116" i="17"/>
  <c r="R116" i="17"/>
  <c r="C158" i="17"/>
  <c r="Q158" i="17"/>
  <c r="R158" i="17"/>
  <c r="C202" i="17"/>
  <c r="Q202" i="17"/>
  <c r="R202" i="17"/>
  <c r="R43" i="17"/>
  <c r="Q43" i="17"/>
  <c r="C147" i="17"/>
  <c r="Q147" i="17"/>
  <c r="R147" i="17"/>
  <c r="C179" i="17"/>
  <c r="Q179" i="17"/>
  <c r="R179" i="17"/>
  <c r="R80" i="17"/>
  <c r="Q80" i="17"/>
  <c r="C136" i="17"/>
  <c r="R136" i="17"/>
  <c r="Q136" i="17"/>
  <c r="C180" i="17"/>
  <c r="R180" i="17"/>
  <c r="Q180" i="17"/>
  <c r="C205" i="17"/>
  <c r="R205" i="17"/>
  <c r="Q205" i="17"/>
  <c r="C46" i="17"/>
  <c r="R46" i="17"/>
  <c r="Q46" i="17"/>
  <c r="R81" i="17"/>
  <c r="Q81" i="17"/>
  <c r="C137" i="17"/>
  <c r="Q137" i="17"/>
  <c r="R137" i="17"/>
  <c r="C161" i="17"/>
  <c r="Q161" i="17"/>
  <c r="R161" i="17"/>
  <c r="C181" i="17"/>
  <c r="Q181" i="17"/>
  <c r="R181" i="17"/>
  <c r="Q34" i="17"/>
  <c r="R34" i="17"/>
  <c r="R82" i="17"/>
  <c r="Q82" i="17"/>
  <c r="C150" i="17"/>
  <c r="Q150" i="17"/>
  <c r="R150" i="17"/>
  <c r="C194" i="17"/>
  <c r="Q194" i="17"/>
  <c r="R194" i="17"/>
  <c r="C71" i="17"/>
  <c r="R71" i="17"/>
  <c r="Q71" i="17"/>
  <c r="R83" i="17"/>
  <c r="Q83" i="17"/>
  <c r="C139" i="17"/>
  <c r="Q139" i="17"/>
  <c r="R139" i="17"/>
  <c r="C151" i="17"/>
  <c r="R151" i="17"/>
  <c r="Q151" i="17"/>
  <c r="C163" i="17"/>
  <c r="Q163" i="17"/>
  <c r="R163" i="17"/>
  <c r="C195" i="17"/>
  <c r="R195" i="17"/>
  <c r="Q195" i="17"/>
  <c r="Q24" i="17"/>
  <c r="R24" i="17"/>
  <c r="Q72" i="17"/>
  <c r="R72" i="17"/>
  <c r="Q122" i="17"/>
  <c r="R122" i="17"/>
  <c r="C165" i="17"/>
  <c r="Q165" i="17"/>
  <c r="R165" i="17"/>
  <c r="R37" i="17"/>
  <c r="Q37" i="17"/>
  <c r="Q111" i="17"/>
  <c r="R111" i="17"/>
  <c r="C141" i="17"/>
  <c r="Q141" i="17"/>
  <c r="R141" i="17"/>
  <c r="C185" i="17"/>
  <c r="Q185" i="17"/>
  <c r="R185" i="17"/>
  <c r="Q38" i="17"/>
  <c r="R38" i="17"/>
  <c r="R74" i="17"/>
  <c r="Q74" i="17"/>
  <c r="Q112" i="17"/>
  <c r="R112" i="17"/>
  <c r="C125" i="17"/>
  <c r="Q125" i="17"/>
  <c r="R125" i="17"/>
  <c r="C142" i="17"/>
  <c r="Q142" i="17"/>
  <c r="R142" i="17"/>
  <c r="C154" i="17"/>
  <c r="R154" i="17"/>
  <c r="Q154" i="17"/>
  <c r="C174" i="17"/>
  <c r="Q174" i="17"/>
  <c r="R174" i="17"/>
  <c r="C186" i="17"/>
  <c r="R186" i="17"/>
  <c r="Q186" i="17"/>
  <c r="C198" i="17"/>
  <c r="Q198" i="17"/>
  <c r="R198" i="17"/>
  <c r="R77" i="17"/>
  <c r="Q77" i="17"/>
  <c r="C133" i="17"/>
  <c r="Q133" i="17"/>
  <c r="R133" i="17"/>
  <c r="C177" i="17"/>
  <c r="Q177" i="17"/>
  <c r="R177" i="17"/>
  <c r="Q18" i="17"/>
  <c r="R18" i="17"/>
  <c r="Q78" i="17"/>
  <c r="R78" i="17"/>
  <c r="C146" i="17"/>
  <c r="Q146" i="17"/>
  <c r="R146" i="17"/>
  <c r="C190" i="17"/>
  <c r="Q190" i="17"/>
  <c r="R190" i="17"/>
  <c r="Q117" i="17"/>
  <c r="R117" i="17"/>
  <c r="C159" i="17"/>
  <c r="R159" i="17"/>
  <c r="Q159" i="17"/>
  <c r="C203" i="17"/>
  <c r="Q203" i="17"/>
  <c r="R203" i="17"/>
  <c r="C45" i="17"/>
  <c r="Q45" i="17"/>
  <c r="R45" i="17"/>
  <c r="R118" i="17"/>
  <c r="Q118" i="17"/>
  <c r="C160" i="17"/>
  <c r="Q160" i="17"/>
  <c r="R160" i="17"/>
  <c r="C192" i="17"/>
  <c r="Q192" i="17"/>
  <c r="R192" i="17"/>
  <c r="Q33" i="17"/>
  <c r="R33" i="17"/>
  <c r="Q119" i="17"/>
  <c r="R119" i="17"/>
  <c r="C149" i="17"/>
  <c r="Q149" i="17"/>
  <c r="R149" i="17"/>
  <c r="C193" i="17"/>
  <c r="R193" i="17"/>
  <c r="Q193" i="17"/>
  <c r="Q70" i="17"/>
  <c r="R70" i="17"/>
  <c r="R120" i="17"/>
  <c r="Q120" i="17"/>
  <c r="C138" i="17"/>
  <c r="Q138" i="17"/>
  <c r="R138" i="17"/>
  <c r="C162" i="17"/>
  <c r="R162" i="17"/>
  <c r="Q162" i="17"/>
  <c r="C182" i="17"/>
  <c r="Q182" i="17"/>
  <c r="R182" i="17"/>
  <c r="Q35" i="17"/>
  <c r="R35" i="17"/>
  <c r="R121" i="17"/>
  <c r="Q121" i="17"/>
  <c r="C183" i="17"/>
  <c r="Q183" i="17"/>
  <c r="R183" i="17"/>
  <c r="Q36" i="17"/>
  <c r="R36" i="17"/>
  <c r="C85" i="17"/>
  <c r="R85" i="17"/>
  <c r="Q85" i="17"/>
  <c r="C140" i="17"/>
  <c r="Q140" i="17"/>
  <c r="R140" i="17"/>
  <c r="C152" i="17"/>
  <c r="Q152" i="17"/>
  <c r="R152" i="17"/>
  <c r="C184" i="17"/>
  <c r="Q184" i="17"/>
  <c r="R184" i="17"/>
  <c r="C196" i="17"/>
  <c r="Q196" i="17"/>
  <c r="R196" i="17"/>
  <c r="R73" i="17"/>
  <c r="Q73" i="17"/>
  <c r="Q123" i="17"/>
  <c r="R123" i="17"/>
  <c r="C153" i="17"/>
  <c r="R153" i="17"/>
  <c r="Q153" i="17"/>
  <c r="C173" i="17"/>
  <c r="Q173" i="17"/>
  <c r="R173" i="17"/>
  <c r="C197" i="17"/>
  <c r="Q197" i="17"/>
  <c r="R197" i="17"/>
  <c r="Q39" i="17"/>
  <c r="R39" i="17"/>
  <c r="Q75" i="17"/>
  <c r="R75" i="17"/>
  <c r="Q113" i="17"/>
  <c r="R113" i="17"/>
  <c r="C126" i="17"/>
  <c r="Q126" i="17"/>
  <c r="R126" i="17"/>
  <c r="C143" i="17"/>
  <c r="Q143" i="17"/>
  <c r="R143" i="17"/>
  <c r="C155" i="17"/>
  <c r="Q155" i="17"/>
  <c r="R155" i="17"/>
  <c r="C175" i="17"/>
  <c r="Q175" i="17"/>
  <c r="R175" i="17"/>
  <c r="C187" i="17"/>
  <c r="Q187" i="17"/>
  <c r="R187" i="17"/>
  <c r="C199" i="17"/>
  <c r="Q199" i="17"/>
  <c r="R199" i="17"/>
  <c r="Q29" i="17"/>
  <c r="R29" i="17"/>
  <c r="Q115" i="17"/>
  <c r="R115" i="17"/>
  <c r="C157" i="17"/>
  <c r="Q157" i="17"/>
  <c r="R157" i="17"/>
  <c r="C201" i="17"/>
  <c r="Q201" i="17"/>
  <c r="R201" i="17"/>
  <c r="Q42" i="17"/>
  <c r="R42" i="17"/>
  <c r="C134" i="17"/>
  <c r="Q134" i="17"/>
  <c r="R134" i="17"/>
  <c r="C178" i="17"/>
  <c r="R178" i="17"/>
  <c r="Q178" i="17"/>
  <c r="Q31" i="17"/>
  <c r="R31" i="17"/>
  <c r="Q79" i="17"/>
  <c r="R79" i="17"/>
  <c r="C135" i="17"/>
  <c r="Q135" i="17"/>
  <c r="R135" i="17"/>
  <c r="C191" i="17"/>
  <c r="Q191" i="17"/>
  <c r="R191" i="17"/>
  <c r="C148" i="17"/>
  <c r="Q148" i="17"/>
  <c r="R148" i="17"/>
  <c r="Q21" i="17"/>
  <c r="R21" i="17"/>
  <c r="Q28" i="17"/>
  <c r="R28" i="17"/>
  <c r="Q40" i="17"/>
  <c r="R40" i="17"/>
  <c r="Q76" i="17"/>
  <c r="R76" i="17"/>
  <c r="R114" i="17"/>
  <c r="Q114" i="17"/>
  <c r="C132" i="17"/>
  <c r="Q132" i="17"/>
  <c r="R132" i="17"/>
  <c r="C144" i="17"/>
  <c r="R144" i="17"/>
  <c r="Q144" i="17"/>
  <c r="C156" i="17"/>
  <c r="Q156" i="17"/>
  <c r="R156" i="17"/>
  <c r="C176" i="17"/>
  <c r="Q176" i="17"/>
  <c r="R176" i="17"/>
  <c r="C188" i="17"/>
  <c r="Q188" i="17"/>
  <c r="R188" i="17"/>
  <c r="C200" i="17"/>
  <c r="Q200" i="17"/>
  <c r="R200" i="17"/>
  <c r="C26" i="17"/>
  <c r="C75" i="17"/>
  <c r="N75" i="17"/>
  <c r="I75" i="17"/>
  <c r="T75" i="17" s="1"/>
  <c r="C76" i="17"/>
  <c r="I76" i="17"/>
  <c r="T76" i="17" s="1"/>
  <c r="N76" i="17"/>
  <c r="C114" i="17"/>
  <c r="I114" i="17"/>
  <c r="T114" i="17" s="1"/>
  <c r="N114" i="17"/>
  <c r="C29" i="17"/>
  <c r="N29" i="17"/>
  <c r="I29" i="17"/>
  <c r="T29" i="17" s="1"/>
  <c r="C115" i="17"/>
  <c r="I115" i="17"/>
  <c r="T115" i="17" s="1"/>
  <c r="N115" i="17"/>
  <c r="C18" i="17"/>
  <c r="I18" i="17"/>
  <c r="T18" i="17" s="1"/>
  <c r="N18" i="17"/>
  <c r="C79" i="17"/>
  <c r="I79" i="17"/>
  <c r="T79" i="17" s="1"/>
  <c r="N79" i="17"/>
  <c r="C21" i="17"/>
  <c r="N21" i="17"/>
  <c r="I21" i="17"/>
  <c r="T21" i="17" s="1"/>
  <c r="C81" i="17"/>
  <c r="I81" i="17"/>
  <c r="T81" i="17" s="1"/>
  <c r="N81" i="17"/>
  <c r="C119" i="17"/>
  <c r="N119" i="17"/>
  <c r="I119" i="17"/>
  <c r="T119" i="17" s="1"/>
  <c r="C22" i="17"/>
  <c r="C34" i="17"/>
  <c r="N34" i="17"/>
  <c r="I34" i="17"/>
  <c r="T34" i="17" s="1"/>
  <c r="C70" i="17"/>
  <c r="N70" i="17"/>
  <c r="I70" i="17"/>
  <c r="T70" i="17" s="1"/>
  <c r="C82" i="17"/>
  <c r="N82" i="17"/>
  <c r="I82" i="17"/>
  <c r="T82" i="17" s="1"/>
  <c r="C120" i="17"/>
  <c r="N120" i="17"/>
  <c r="I120" i="17"/>
  <c r="T120" i="17" s="1"/>
  <c r="C42" i="17"/>
  <c r="I42" i="17"/>
  <c r="T42" i="17" s="1"/>
  <c r="N42" i="17"/>
  <c r="C116" i="17"/>
  <c r="N116" i="17"/>
  <c r="I116" i="17"/>
  <c r="T116" i="17" s="1"/>
  <c r="C31" i="17"/>
  <c r="N31" i="17"/>
  <c r="I31" i="17"/>
  <c r="T31" i="17" s="1"/>
  <c r="C117" i="17"/>
  <c r="N117" i="17"/>
  <c r="I117" i="17"/>
  <c r="T117" i="17" s="1"/>
  <c r="C20" i="17"/>
  <c r="C80" i="17"/>
  <c r="I80" i="17"/>
  <c r="T80" i="17" s="1"/>
  <c r="N80" i="17"/>
  <c r="C23" i="17"/>
  <c r="C35" i="17"/>
  <c r="N35" i="17"/>
  <c r="I35" i="17"/>
  <c r="T35" i="17" s="1"/>
  <c r="C83" i="17"/>
  <c r="N83" i="17"/>
  <c r="I83" i="17"/>
  <c r="T83" i="17" s="1"/>
  <c r="C121" i="17"/>
  <c r="N121" i="17"/>
  <c r="I121" i="17"/>
  <c r="T121" i="17" s="1"/>
  <c r="C112" i="17"/>
  <c r="I112" i="17"/>
  <c r="T112" i="17" s="1"/>
  <c r="N112" i="17"/>
  <c r="C113" i="17"/>
  <c r="I113" i="17"/>
  <c r="T113" i="17" s="1"/>
  <c r="N113" i="17"/>
  <c r="C28" i="17"/>
  <c r="I28" i="17"/>
  <c r="T28" i="17" s="1"/>
  <c r="N28" i="17"/>
  <c r="C77" i="17"/>
  <c r="N77" i="17"/>
  <c r="I77" i="17"/>
  <c r="T77" i="17" s="1"/>
  <c r="C30" i="17"/>
  <c r="N30" i="17"/>
  <c r="I30" i="17"/>
  <c r="T30" i="17" s="1"/>
  <c r="C19" i="17"/>
  <c r="C72" i="17"/>
  <c r="N72" i="17"/>
  <c r="I72" i="17"/>
  <c r="T72" i="17" s="1"/>
  <c r="C38" i="17"/>
  <c r="I38" i="17"/>
  <c r="T38" i="17" s="1"/>
  <c r="N38" i="17"/>
  <c r="C74" i="17"/>
  <c r="N74" i="17"/>
  <c r="I74" i="17"/>
  <c r="T74" i="17" s="1"/>
  <c r="C27" i="17"/>
  <c r="C39" i="17"/>
  <c r="I39" i="17"/>
  <c r="T39" i="17" s="1"/>
  <c r="N39" i="17"/>
  <c r="C40" i="17"/>
  <c r="I40" i="17"/>
  <c r="T40" i="17" s="1"/>
  <c r="N40" i="17"/>
  <c r="C17" i="17"/>
  <c r="C41" i="17"/>
  <c r="I41" i="17"/>
  <c r="T41" i="17" s="1"/>
  <c r="N41" i="17"/>
  <c r="C78" i="17"/>
  <c r="I78" i="17"/>
  <c r="T78" i="17" s="1"/>
  <c r="N78" i="17"/>
  <c r="C43" i="17"/>
  <c r="N43" i="17"/>
  <c r="I43" i="17"/>
  <c r="T43" i="17" s="1"/>
  <c r="C32" i="17"/>
  <c r="C118" i="17"/>
  <c r="N118" i="17"/>
  <c r="I118" i="17"/>
  <c r="T118" i="17" s="1"/>
  <c r="C33" i="17"/>
  <c r="N33" i="17"/>
  <c r="I33" i="17"/>
  <c r="T33" i="17" s="1"/>
  <c r="C24" i="17"/>
  <c r="I24" i="17"/>
  <c r="T24" i="17" s="1"/>
  <c r="N24" i="17"/>
  <c r="C36" i="17"/>
  <c r="I36" i="17"/>
  <c r="T36" i="17" s="1"/>
  <c r="N36" i="17"/>
  <c r="C122" i="17"/>
  <c r="N122" i="17"/>
  <c r="I122" i="17"/>
  <c r="T122" i="17" s="1"/>
  <c r="C25" i="17"/>
  <c r="C37" i="17"/>
  <c r="I37" i="17"/>
  <c r="T37" i="17" s="1"/>
  <c r="N37" i="17"/>
  <c r="C73" i="17"/>
  <c r="N73" i="17"/>
  <c r="I73" i="17"/>
  <c r="T73" i="17" s="1"/>
  <c r="C111" i="17"/>
  <c r="I111" i="17"/>
  <c r="T111" i="17" s="1"/>
  <c r="N111" i="17"/>
  <c r="C123" i="17"/>
  <c r="I123" i="17"/>
  <c r="T123" i="17" s="1"/>
  <c r="N123" i="17"/>
  <c r="C33" i="5"/>
  <c r="C32" i="5"/>
  <c r="N35" i="5"/>
  <c r="C35" i="5"/>
  <c r="C36" i="5"/>
  <c r="C34" i="5"/>
  <c r="AT44" i="5"/>
  <c r="AV45" i="5"/>
  <c r="AU45" i="5"/>
  <c r="G172" i="17"/>
  <c r="H172" i="17" s="1"/>
  <c r="G12" i="5"/>
  <c r="G29" i="5"/>
  <c r="H29" i="5" s="1"/>
  <c r="G110" i="17"/>
  <c r="H110" i="17" s="1"/>
  <c r="G47" i="17"/>
  <c r="H47" i="17" s="1"/>
  <c r="G50" i="17"/>
  <c r="H50" i="17" s="1"/>
  <c r="G6" i="17"/>
  <c r="H6" i="17" s="1"/>
  <c r="G39" i="5"/>
  <c r="G40" i="5"/>
  <c r="H40" i="5" s="1"/>
  <c r="G38" i="5"/>
  <c r="G37" i="5"/>
  <c r="G5" i="17"/>
  <c r="H5" i="17" s="1"/>
  <c r="X33" i="5" l="1"/>
  <c r="Y33" i="5" s="1"/>
  <c r="W36" i="5"/>
  <c r="Z36" i="5" s="1"/>
  <c r="W32" i="5"/>
  <c r="Z32" i="5" s="1"/>
  <c r="X34" i="5"/>
  <c r="Y34" i="5" s="1"/>
  <c r="X35" i="5"/>
  <c r="Y35" i="5" s="1"/>
  <c r="W35" i="5"/>
  <c r="Q39" i="5"/>
  <c r="R39" i="5"/>
  <c r="R40" i="5"/>
  <c r="Q40" i="5"/>
  <c r="I29" i="5"/>
  <c r="T29" i="5" s="1"/>
  <c r="W29" i="5" s="1"/>
  <c r="R29" i="5"/>
  <c r="Q29" i="5"/>
  <c r="W120" i="17"/>
  <c r="X120" i="17"/>
  <c r="Y120" i="17" s="1"/>
  <c r="W79" i="17"/>
  <c r="X79" i="17"/>
  <c r="Y79" i="17" s="1"/>
  <c r="W31" i="17"/>
  <c r="X31" i="17"/>
  <c r="Y31" i="17" s="1"/>
  <c r="W76" i="17"/>
  <c r="X76" i="17"/>
  <c r="Y76" i="17" s="1"/>
  <c r="W37" i="17"/>
  <c r="X37" i="17"/>
  <c r="Y37" i="17" s="1"/>
  <c r="X38" i="17"/>
  <c r="Y38" i="17" s="1"/>
  <c r="W38" i="17"/>
  <c r="X80" i="17"/>
  <c r="Y80" i="17" s="1"/>
  <c r="W80" i="17"/>
  <c r="X115" i="17"/>
  <c r="Y115" i="17" s="1"/>
  <c r="W115" i="17"/>
  <c r="X33" i="17"/>
  <c r="Y33" i="17" s="1"/>
  <c r="W33" i="17"/>
  <c r="W72" i="17"/>
  <c r="X72" i="17"/>
  <c r="Y72" i="17" s="1"/>
  <c r="X21" i="17"/>
  <c r="Y21" i="17" s="1"/>
  <c r="W21" i="17"/>
  <c r="W123" i="17"/>
  <c r="X123" i="17"/>
  <c r="Y123" i="17" s="1"/>
  <c r="W39" i="17"/>
  <c r="X39" i="17"/>
  <c r="Y39" i="17" s="1"/>
  <c r="X28" i="17"/>
  <c r="Y28" i="17" s="1"/>
  <c r="W28" i="17"/>
  <c r="W42" i="17"/>
  <c r="X42" i="17"/>
  <c r="Y42" i="17" s="1"/>
  <c r="X122" i="17"/>
  <c r="Y122" i="17" s="1"/>
  <c r="W122" i="17"/>
  <c r="W35" i="17"/>
  <c r="X35" i="17"/>
  <c r="Y35" i="17" s="1"/>
  <c r="X111" i="17"/>
  <c r="Y111" i="17" s="1"/>
  <c r="W111" i="17"/>
  <c r="W113" i="17"/>
  <c r="X113" i="17"/>
  <c r="Y113" i="17" s="1"/>
  <c r="W114" i="17"/>
  <c r="X114" i="17"/>
  <c r="Y114" i="17" s="1"/>
  <c r="X73" i="17"/>
  <c r="Y73" i="17" s="1"/>
  <c r="W73" i="17"/>
  <c r="W74" i="17"/>
  <c r="X74" i="17"/>
  <c r="Y74" i="17" s="1"/>
  <c r="X119" i="17"/>
  <c r="Y119" i="17" s="1"/>
  <c r="W119" i="17"/>
  <c r="W36" i="17"/>
  <c r="X36" i="17"/>
  <c r="Y36" i="17" s="1"/>
  <c r="X112" i="17"/>
  <c r="Y112" i="17" s="1"/>
  <c r="W112" i="17"/>
  <c r="W18" i="17"/>
  <c r="X18" i="17"/>
  <c r="Y18" i="17" s="1"/>
  <c r="W24" i="17"/>
  <c r="X24" i="17"/>
  <c r="Y24" i="17" s="1"/>
  <c r="W40" i="17"/>
  <c r="X40" i="17"/>
  <c r="Y40" i="17" s="1"/>
  <c r="X81" i="17"/>
  <c r="Y81" i="17" s="1"/>
  <c r="W81" i="17"/>
  <c r="X83" i="17"/>
  <c r="Y83" i="17" s="1"/>
  <c r="W83" i="17"/>
  <c r="W34" i="17"/>
  <c r="X34" i="17"/>
  <c r="Y34" i="17" s="1"/>
  <c r="W29" i="17"/>
  <c r="X29" i="17"/>
  <c r="Y29" i="17" s="1"/>
  <c r="W78" i="17"/>
  <c r="X78" i="17"/>
  <c r="Y78" i="17" s="1"/>
  <c r="X118" i="17"/>
  <c r="Y118" i="17" s="1"/>
  <c r="W118" i="17"/>
  <c r="X117" i="17"/>
  <c r="Y117" i="17" s="1"/>
  <c r="W117" i="17"/>
  <c r="X41" i="17"/>
  <c r="Y41" i="17" s="1"/>
  <c r="W41" i="17"/>
  <c r="X30" i="17"/>
  <c r="Y30" i="17" s="1"/>
  <c r="W30" i="17"/>
  <c r="W82" i="17"/>
  <c r="X82" i="17"/>
  <c r="Y82" i="17" s="1"/>
  <c r="W43" i="17"/>
  <c r="X43" i="17"/>
  <c r="Y43" i="17" s="1"/>
  <c r="W77" i="17"/>
  <c r="X77" i="17"/>
  <c r="Y77" i="17" s="1"/>
  <c r="X121" i="17"/>
  <c r="Y121" i="17" s="1"/>
  <c r="W121" i="17"/>
  <c r="X116" i="17"/>
  <c r="Y116" i="17" s="1"/>
  <c r="W116" i="17"/>
  <c r="X70" i="17"/>
  <c r="Y70" i="17" s="1"/>
  <c r="W70" i="17"/>
  <c r="X75" i="17"/>
  <c r="Y75" i="17" s="1"/>
  <c r="W75" i="17"/>
  <c r="Q6" i="17"/>
  <c r="R6" i="17"/>
  <c r="C47" i="17"/>
  <c r="R47" i="17"/>
  <c r="Q47" i="17"/>
  <c r="C172" i="17"/>
  <c r="R172" i="17"/>
  <c r="Q172" i="17"/>
  <c r="R50" i="17"/>
  <c r="Q50" i="17"/>
  <c r="Q110" i="17"/>
  <c r="R110" i="17"/>
  <c r="C6" i="17"/>
  <c r="N6" i="17"/>
  <c r="I6" i="17"/>
  <c r="T6" i="17" s="1"/>
  <c r="C50" i="17"/>
  <c r="N50" i="17"/>
  <c r="I50" i="17"/>
  <c r="T50" i="17" s="1"/>
  <c r="C110" i="17"/>
  <c r="N110" i="17"/>
  <c r="I110" i="17"/>
  <c r="T110" i="17" s="1"/>
  <c r="C5" i="17"/>
  <c r="N32" i="5"/>
  <c r="N36" i="5"/>
  <c r="N34" i="5"/>
  <c r="N33" i="5"/>
  <c r="C39" i="5"/>
  <c r="C29" i="5"/>
  <c r="C37" i="5"/>
  <c r="C40" i="5"/>
  <c r="C12" i="5"/>
  <c r="C38" i="5"/>
  <c r="AT43" i="5"/>
  <c r="AV44" i="5"/>
  <c r="AU44" i="5"/>
  <c r="G14" i="5"/>
  <c r="H14" i="5" s="1"/>
  <c r="H10" i="2"/>
  <c r="Z73" i="17" l="1"/>
  <c r="Z122" i="17"/>
  <c r="Z112" i="17"/>
  <c r="Z116" i="17"/>
  <c r="Z119" i="17"/>
  <c r="Z33" i="5"/>
  <c r="Z111" i="17"/>
  <c r="Z115" i="17"/>
  <c r="Z75" i="17"/>
  <c r="Z118" i="17"/>
  <c r="Z83" i="17"/>
  <c r="Z121" i="17"/>
  <c r="Z41" i="17"/>
  <c r="Z80" i="17"/>
  <c r="Z34" i="5"/>
  <c r="Z43" i="17"/>
  <c r="Z37" i="17"/>
  <c r="Z82" i="17"/>
  <c r="Z42" i="17"/>
  <c r="Z72" i="17"/>
  <c r="Z78" i="17"/>
  <c r="Z79" i="17"/>
  <c r="Z18" i="17"/>
  <c r="Z35" i="17"/>
  <c r="Z120" i="17"/>
  <c r="Z123" i="17"/>
  <c r="Z77" i="17"/>
  <c r="Z29" i="17"/>
  <c r="Z74" i="17"/>
  <c r="Z34" i="17"/>
  <c r="Z114" i="17"/>
  <c r="Z113" i="17"/>
  <c r="Z31" i="17"/>
  <c r="Z76" i="17"/>
  <c r="Z36" i="17"/>
  <c r="Z40" i="17"/>
  <c r="Z33" i="17"/>
  <c r="Z39" i="17"/>
  <c r="Z38" i="17"/>
  <c r="Z24" i="17"/>
  <c r="Z70" i="17"/>
  <c r="Z117" i="17"/>
  <c r="Z81" i="17"/>
  <c r="Z28" i="17"/>
  <c r="Z35" i="5"/>
  <c r="Z30" i="17"/>
  <c r="Z21" i="17"/>
  <c r="X29" i="5"/>
  <c r="Y29" i="5" s="1"/>
  <c r="R14" i="5"/>
  <c r="Q14" i="5"/>
  <c r="X50" i="17"/>
  <c r="Y50" i="17" s="1"/>
  <c r="W50" i="17"/>
  <c r="W6" i="17"/>
  <c r="X6" i="17"/>
  <c r="Y6" i="17" s="1"/>
  <c r="W110" i="17"/>
  <c r="X110" i="17"/>
  <c r="Y110" i="17" s="1"/>
  <c r="C14" i="5"/>
  <c r="I14" i="5"/>
  <c r="T14" i="5" s="1"/>
  <c r="N29" i="5"/>
  <c r="AT42" i="5"/>
  <c r="AV43" i="5"/>
  <c r="AU43" i="5"/>
  <c r="AL48" i="1"/>
  <c r="AK48" i="1"/>
  <c r="AL47" i="1"/>
  <c r="AK47" i="1"/>
  <c r="AL46" i="1"/>
  <c r="AK46" i="1"/>
  <c r="AL45" i="1"/>
  <c r="AK45" i="1"/>
  <c r="AL44" i="1"/>
  <c r="AK44" i="1"/>
  <c r="AL42" i="1"/>
  <c r="AK42" i="1"/>
  <c r="AL41" i="1"/>
  <c r="AK41" i="1"/>
  <c r="AL40" i="1"/>
  <c r="AK40" i="1"/>
  <c r="AL39" i="1"/>
  <c r="AK39" i="1"/>
  <c r="Z50" i="17" l="1"/>
  <c r="Z110" i="17"/>
  <c r="Z6" i="17"/>
  <c r="Z29" i="5"/>
  <c r="W14" i="5"/>
  <c r="X14" i="5"/>
  <c r="Y14" i="5" s="1"/>
  <c r="N14" i="5"/>
  <c r="AT41" i="5"/>
  <c r="AV42" i="5"/>
  <c r="AU42" i="5"/>
  <c r="F3" i="17"/>
  <c r="AH48" i="1"/>
  <c r="AG48" i="1"/>
  <c r="AF48" i="1"/>
  <c r="AE48" i="1"/>
  <c r="AD48" i="1"/>
  <c r="AC48" i="1"/>
  <c r="AB48" i="1"/>
  <c r="AA48" i="1"/>
  <c r="AH47" i="1"/>
  <c r="AG47" i="1"/>
  <c r="AF47" i="1"/>
  <c r="AE47" i="1"/>
  <c r="AD47" i="1"/>
  <c r="AC47" i="1"/>
  <c r="AB47" i="1"/>
  <c r="AA47" i="1"/>
  <c r="C4" i="2"/>
  <c r="BF1" i="1"/>
  <c r="D4" i="9"/>
  <c r="D3" i="9"/>
  <c r="C4" i="9"/>
  <c r="B4" i="9"/>
  <c r="B3" i="9"/>
  <c r="C7" i="2"/>
  <c r="C8" i="2"/>
  <c r="C2" i="2"/>
  <c r="C5" i="2"/>
  <c r="A3" i="1"/>
  <c r="AC37" i="3"/>
  <c r="B34" i="1"/>
  <c r="BB5" i="1" l="1"/>
  <c r="B31" i="1" s="1"/>
  <c r="L5" i="19"/>
  <c r="Z14" i="5"/>
  <c r="AT40" i="5"/>
  <c r="AV41" i="5"/>
  <c r="AU41" i="5"/>
  <c r="C48" i="1"/>
  <c r="B48" i="1"/>
  <c r="AJ48" i="1"/>
  <c r="C47" i="1"/>
  <c r="B47" i="1"/>
  <c r="AJ47" i="1"/>
  <c r="AT39" i="5" l="1"/>
  <c r="AV40" i="5"/>
  <c r="AU40" i="5"/>
  <c r="AT38" i="5" l="1"/>
  <c r="AV39" i="5"/>
  <c r="AU39" i="5"/>
  <c r="C20" i="8"/>
  <c r="C21" i="8"/>
  <c r="C22" i="8"/>
  <c r="C23" i="8"/>
  <c r="C24" i="8"/>
  <c r="C25" i="8"/>
  <c r="C26" i="8"/>
  <c r="C19" i="8"/>
  <c r="C35" i="8"/>
  <c r="B31" i="3"/>
  <c r="B28" i="3"/>
  <c r="B29" i="3"/>
  <c r="A33" i="3"/>
  <c r="B33" i="3"/>
  <c r="AT37" i="5" l="1"/>
  <c r="AV38" i="5"/>
  <c r="AU38" i="5"/>
  <c r="B30" i="3"/>
  <c r="AX29" i="1"/>
  <c r="A43" i="8" s="1"/>
  <c r="AI17" i="3"/>
  <c r="AG18" i="3"/>
  <c r="AG19" i="3"/>
  <c r="AG20" i="3"/>
  <c r="AG21" i="3"/>
  <c r="AG22" i="3"/>
  <c r="AG23" i="3"/>
  <c r="AG24" i="3"/>
  <c r="AG17" i="3"/>
  <c r="AT36" i="5" l="1"/>
  <c r="AV37" i="5"/>
  <c r="AU37" i="5"/>
  <c r="C44" i="8"/>
  <c r="B34" i="3"/>
  <c r="C37" i="8" s="1"/>
  <c r="AG3" i="3"/>
  <c r="AG4" i="3"/>
  <c r="AG5" i="3"/>
  <c r="AG6" i="3"/>
  <c r="AG7" i="3"/>
  <c r="AG8" i="3"/>
  <c r="AG9" i="3"/>
  <c r="AG2" i="3"/>
  <c r="AF3" i="3"/>
  <c r="AF4" i="3"/>
  <c r="AF5" i="3"/>
  <c r="AF6" i="3"/>
  <c r="AF7" i="3"/>
  <c r="AF8" i="3"/>
  <c r="AF9" i="3"/>
  <c r="AF2" i="3"/>
  <c r="AJ33" i="3"/>
  <c r="AM55" i="5"/>
  <c r="C43" i="8" l="1"/>
  <c r="D43" i="8" s="1"/>
  <c r="AT35" i="5"/>
  <c r="AV36" i="5"/>
  <c r="AU36" i="5"/>
  <c r="G8" i="5"/>
  <c r="G3" i="17" s="1"/>
  <c r="D3" i="17"/>
  <c r="F44" i="5"/>
  <c r="AT34" i="5" l="1"/>
  <c r="AV35" i="5"/>
  <c r="AU35" i="5"/>
  <c r="AD12" i="1"/>
  <c r="AE12" i="1"/>
  <c r="AH12" i="1"/>
  <c r="AJ12" i="1"/>
  <c r="AI12" i="1"/>
  <c r="AG12" i="1"/>
  <c r="AL12" i="1"/>
  <c r="AF12" i="1"/>
  <c r="AK12" i="1"/>
  <c r="K8" i="1"/>
  <c r="AT33" i="5" l="1"/>
  <c r="AV34" i="5"/>
  <c r="AU34" i="5"/>
  <c r="AT32" i="5" l="1"/>
  <c r="AV33" i="5"/>
  <c r="AU33" i="5"/>
  <c r="AT31" i="5" l="1"/>
  <c r="AV32" i="5"/>
  <c r="AU32" i="5"/>
  <c r="AT30" i="5" l="1"/>
  <c r="AV31" i="5"/>
  <c r="AU31" i="5"/>
  <c r="G48" i="17"/>
  <c r="H48" i="17" s="1"/>
  <c r="C48" i="17" l="1"/>
  <c r="Q48" i="17"/>
  <c r="R48" i="17"/>
  <c r="AV30" i="5"/>
  <c r="AT29" i="5"/>
  <c r="AU30" i="5"/>
  <c r="G128" i="17"/>
  <c r="H128" i="17" s="1"/>
  <c r="G9" i="17"/>
  <c r="G20" i="5"/>
  <c r="H20" i="5" s="1"/>
  <c r="G26" i="5"/>
  <c r="H26" i="5" s="1"/>
  <c r="G67" i="17"/>
  <c r="H67" i="17" s="1"/>
  <c r="G65" i="17"/>
  <c r="H65" i="17" s="1"/>
  <c r="G64" i="17"/>
  <c r="H64" i="17" s="1"/>
  <c r="G69" i="17"/>
  <c r="H69" i="17" s="1"/>
  <c r="G27" i="5"/>
  <c r="G87" i="17"/>
  <c r="H87" i="17" s="1"/>
  <c r="G30" i="5"/>
  <c r="H30" i="5" s="1"/>
  <c r="G129" i="17"/>
  <c r="H129" i="17" s="1"/>
  <c r="G127" i="17"/>
  <c r="H127" i="17" s="1"/>
  <c r="G55" i="17"/>
  <c r="H55" i="17" s="1"/>
  <c r="G13" i="17"/>
  <c r="H13" i="17" s="1"/>
  <c r="G91" i="17"/>
  <c r="H91" i="17" s="1"/>
  <c r="G14" i="17"/>
  <c r="H14" i="17" s="1"/>
  <c r="G94" i="17"/>
  <c r="H94" i="17" s="1"/>
  <c r="G169" i="17"/>
  <c r="H169" i="17" s="1"/>
  <c r="G63" i="17"/>
  <c r="H63" i="17" s="1"/>
  <c r="G54" i="17"/>
  <c r="H54" i="17" s="1"/>
  <c r="G130" i="17"/>
  <c r="H130" i="17" s="1"/>
  <c r="G22" i="5"/>
  <c r="H22" i="5" s="1"/>
  <c r="G23" i="5"/>
  <c r="G97" i="17"/>
  <c r="H97" i="17" s="1"/>
  <c r="G93" i="17"/>
  <c r="H93" i="17" s="1"/>
  <c r="G58" i="17"/>
  <c r="H58" i="17" s="1"/>
  <c r="G52" i="17"/>
  <c r="H52" i="17" s="1"/>
  <c r="G101" i="17"/>
  <c r="H101" i="17" s="1"/>
  <c r="G24" i="5"/>
  <c r="H24" i="5" s="1"/>
  <c r="G7" i="17"/>
  <c r="G86" i="17"/>
  <c r="H86" i="17" s="1"/>
  <c r="G88" i="17"/>
  <c r="H88" i="17" s="1"/>
  <c r="G171" i="17"/>
  <c r="H171" i="17" s="1"/>
  <c r="G31" i="5"/>
  <c r="H31" i="5" s="1"/>
  <c r="G66" i="17"/>
  <c r="H66" i="17" s="1"/>
  <c r="G15" i="17"/>
  <c r="H15" i="17" s="1"/>
  <c r="G99" i="17"/>
  <c r="H99" i="17" s="1"/>
  <c r="G51" i="17"/>
  <c r="H51" i="17" s="1"/>
  <c r="G21" i="5"/>
  <c r="G96" i="17"/>
  <c r="H96" i="17" s="1"/>
  <c r="G57" i="17"/>
  <c r="H57" i="17" s="1"/>
  <c r="G8" i="17"/>
  <c r="G106" i="17"/>
  <c r="H106" i="17" s="1"/>
  <c r="G170" i="17"/>
  <c r="H170" i="17" s="1"/>
  <c r="G90" i="17"/>
  <c r="H90" i="17" s="1"/>
  <c r="G68" i="17"/>
  <c r="H68" i="17" s="1"/>
  <c r="G92" i="17"/>
  <c r="H92" i="17" s="1"/>
  <c r="G89" i="17"/>
  <c r="H89" i="17" s="1"/>
  <c r="G105" i="17"/>
  <c r="H105" i="17" s="1"/>
  <c r="G25" i="5"/>
  <c r="H25" i="5" s="1"/>
  <c r="G104" i="17"/>
  <c r="H104" i="17" s="1"/>
  <c r="G16" i="5"/>
  <c r="H16" i="5" s="1"/>
  <c r="G19" i="5"/>
  <c r="G12" i="17"/>
  <c r="H12" i="17" s="1"/>
  <c r="G109" i="17"/>
  <c r="H109" i="17" s="1"/>
  <c r="G49" i="17"/>
  <c r="H49" i="17" s="1"/>
  <c r="G108" i="17"/>
  <c r="H108" i="17" s="1"/>
  <c r="G103" i="17"/>
  <c r="H103" i="17" s="1"/>
  <c r="G168" i="17"/>
  <c r="H168" i="17" s="1"/>
  <c r="G53" i="17"/>
  <c r="H53" i="17" s="1"/>
  <c r="G95" i="17"/>
  <c r="H95" i="17" s="1"/>
  <c r="G62" i="17"/>
  <c r="H62" i="17" s="1"/>
  <c r="G131" i="17"/>
  <c r="H131" i="17" s="1"/>
  <c r="G56" i="17"/>
  <c r="H56" i="17" s="1"/>
  <c r="G18" i="5"/>
  <c r="G102" i="17"/>
  <c r="H102" i="17" s="1"/>
  <c r="G100" i="17"/>
  <c r="H100" i="17" s="1"/>
  <c r="G59" i="17"/>
  <c r="H59" i="17" s="1"/>
  <c r="G167" i="17"/>
  <c r="H167" i="17" s="1"/>
  <c r="G60" i="17"/>
  <c r="H60" i="17" s="1"/>
  <c r="G107" i="17"/>
  <c r="H107" i="17" s="1"/>
  <c r="G166" i="17"/>
  <c r="H166" i="17" s="1"/>
  <c r="G98" i="17"/>
  <c r="H98" i="17" s="1"/>
  <c r="G16" i="17"/>
  <c r="G28" i="5"/>
  <c r="H28" i="5" s="1"/>
  <c r="G11" i="17"/>
  <c r="H11" i="17" s="1"/>
  <c r="G10" i="17"/>
  <c r="H10" i="17" s="1"/>
  <c r="G17" i="5"/>
  <c r="H17" i="5" s="1"/>
  <c r="G61" i="17"/>
  <c r="H61" i="17" s="1"/>
  <c r="B6" i="20" l="1"/>
  <c r="I16" i="5"/>
  <c r="T16" i="5" s="1"/>
  <c r="Q16" i="5"/>
  <c r="R16" i="5"/>
  <c r="R25" i="5"/>
  <c r="Q25" i="5"/>
  <c r="I30" i="5"/>
  <c r="T30" i="5" s="1"/>
  <c r="R30" i="5"/>
  <c r="Q30" i="5"/>
  <c r="I28" i="5"/>
  <c r="T28" i="5" s="1"/>
  <c r="X28" i="5" s="1"/>
  <c r="Y28" i="5" s="1"/>
  <c r="Q28" i="5"/>
  <c r="R28" i="5"/>
  <c r="I26" i="5"/>
  <c r="T26" i="5" s="1"/>
  <c r="R26" i="5"/>
  <c r="Q26" i="5"/>
  <c r="C20" i="5"/>
  <c r="Q20" i="5"/>
  <c r="R20" i="5"/>
  <c r="Q31" i="5"/>
  <c r="R31" i="5"/>
  <c r="I22" i="5"/>
  <c r="T22" i="5" s="1"/>
  <c r="R22" i="5"/>
  <c r="Q22" i="5"/>
  <c r="I17" i="5"/>
  <c r="T17" i="5" s="1"/>
  <c r="Q17" i="5"/>
  <c r="R17" i="5"/>
  <c r="C94" i="17"/>
  <c r="R94" i="17"/>
  <c r="Q94" i="17"/>
  <c r="C131" i="17"/>
  <c r="Q131" i="17"/>
  <c r="R131" i="17"/>
  <c r="Q104" i="17"/>
  <c r="R104" i="17"/>
  <c r="C52" i="17"/>
  <c r="Q52" i="17"/>
  <c r="R52" i="17"/>
  <c r="Q91" i="17"/>
  <c r="R91" i="17"/>
  <c r="C62" i="17"/>
  <c r="R62" i="17"/>
  <c r="Q62" i="17"/>
  <c r="C58" i="17"/>
  <c r="Q58" i="17"/>
  <c r="R58" i="17"/>
  <c r="Q95" i="17"/>
  <c r="R95" i="17"/>
  <c r="Q105" i="17"/>
  <c r="R105" i="17"/>
  <c r="C93" i="17"/>
  <c r="Q93" i="17"/>
  <c r="R93" i="17"/>
  <c r="C55" i="17"/>
  <c r="Q55" i="17"/>
  <c r="R55" i="17"/>
  <c r="C166" i="17"/>
  <c r="Q166" i="17"/>
  <c r="R166" i="17"/>
  <c r="Q89" i="17"/>
  <c r="R89" i="17"/>
  <c r="C127" i="17"/>
  <c r="Q127" i="17"/>
  <c r="R127" i="17"/>
  <c r="C107" i="17"/>
  <c r="Q107" i="17"/>
  <c r="R107" i="17"/>
  <c r="Q66" i="17"/>
  <c r="R66" i="17"/>
  <c r="R103" i="17"/>
  <c r="Q103" i="17"/>
  <c r="Q108" i="17"/>
  <c r="R108" i="17"/>
  <c r="C171" i="17"/>
  <c r="Q171" i="17"/>
  <c r="R171" i="17"/>
  <c r="R49" i="17"/>
  <c r="Q49" i="17"/>
  <c r="R10" i="17"/>
  <c r="Q10" i="17"/>
  <c r="C57" i="17"/>
  <c r="R57" i="17"/>
  <c r="Q57" i="17"/>
  <c r="R65" i="17"/>
  <c r="Q65" i="17"/>
  <c r="Q11" i="17"/>
  <c r="R11" i="17"/>
  <c r="C56" i="17"/>
  <c r="R56" i="17"/>
  <c r="Q56" i="17"/>
  <c r="R96" i="17"/>
  <c r="Q96" i="17"/>
  <c r="Q101" i="17"/>
  <c r="R101" i="17"/>
  <c r="Q14" i="17"/>
  <c r="R14" i="17"/>
  <c r="R67" i="17"/>
  <c r="Q67" i="17"/>
  <c r="C51" i="17"/>
  <c r="Q51" i="17"/>
  <c r="R51" i="17"/>
  <c r="C13" i="17"/>
  <c r="R13" i="17"/>
  <c r="Q13" i="17"/>
  <c r="Q98" i="17"/>
  <c r="R98" i="17"/>
  <c r="R99" i="17"/>
  <c r="Q99" i="17"/>
  <c r="C9" i="17"/>
  <c r="C53" i="17"/>
  <c r="R53" i="17"/>
  <c r="Q53" i="17"/>
  <c r="Q15" i="17"/>
  <c r="R15" i="17"/>
  <c r="C97" i="17"/>
  <c r="R97" i="17"/>
  <c r="Q97" i="17"/>
  <c r="C128" i="17"/>
  <c r="Q128" i="17"/>
  <c r="R128" i="17"/>
  <c r="C168" i="17"/>
  <c r="Q168" i="17"/>
  <c r="R168" i="17"/>
  <c r="C92" i="17"/>
  <c r="Q92" i="17"/>
  <c r="R92" i="17"/>
  <c r="C129" i="17"/>
  <c r="R129" i="17"/>
  <c r="Q129" i="17"/>
  <c r="C60" i="17"/>
  <c r="Q60" i="17"/>
  <c r="R60" i="17"/>
  <c r="R68" i="17"/>
  <c r="Q68" i="17"/>
  <c r="C167" i="17"/>
  <c r="Q167" i="17"/>
  <c r="R167" i="17"/>
  <c r="C90" i="17"/>
  <c r="Q90" i="17"/>
  <c r="R90" i="17"/>
  <c r="C130" i="17"/>
  <c r="R130" i="17"/>
  <c r="Q130" i="17"/>
  <c r="R87" i="17"/>
  <c r="Q87" i="17"/>
  <c r="R59" i="17"/>
  <c r="Q59" i="17"/>
  <c r="C170" i="17"/>
  <c r="Q170" i="17"/>
  <c r="R170" i="17"/>
  <c r="Q88" i="17"/>
  <c r="R88" i="17"/>
  <c r="R54" i="17"/>
  <c r="Q54" i="17"/>
  <c r="C61" i="17"/>
  <c r="Q61" i="17"/>
  <c r="R61" i="17"/>
  <c r="Q100" i="17"/>
  <c r="R100" i="17"/>
  <c r="C109" i="17"/>
  <c r="R109" i="17"/>
  <c r="Q109" i="17"/>
  <c r="Q106" i="17"/>
  <c r="R106" i="17"/>
  <c r="Q86" i="17"/>
  <c r="R86" i="17"/>
  <c r="C63" i="17"/>
  <c r="R63" i="17"/>
  <c r="Q63" i="17"/>
  <c r="R69" i="17"/>
  <c r="Q69" i="17"/>
  <c r="Q102" i="17"/>
  <c r="R102" i="17"/>
  <c r="Q12" i="17"/>
  <c r="R12" i="17"/>
  <c r="C169" i="17"/>
  <c r="R169" i="17"/>
  <c r="Q169" i="17"/>
  <c r="C64" i="17"/>
  <c r="R64" i="17"/>
  <c r="Q64" i="17"/>
  <c r="C59" i="17"/>
  <c r="N59" i="17"/>
  <c r="I59" i="17"/>
  <c r="T59" i="17" s="1"/>
  <c r="C14" i="17"/>
  <c r="I14" i="17"/>
  <c r="T14" i="17" s="1"/>
  <c r="N14" i="17"/>
  <c r="C54" i="17"/>
  <c r="N54" i="17"/>
  <c r="I54" i="17"/>
  <c r="T54" i="17" s="1"/>
  <c r="C100" i="17"/>
  <c r="N100" i="17"/>
  <c r="I100" i="17"/>
  <c r="T100" i="17" s="1"/>
  <c r="C7" i="17"/>
  <c r="C10" i="17"/>
  <c r="N10" i="17"/>
  <c r="I10" i="17"/>
  <c r="T10" i="17" s="1"/>
  <c r="C11" i="17"/>
  <c r="I11" i="17"/>
  <c r="T11" i="17" s="1"/>
  <c r="N11" i="17"/>
  <c r="C89" i="17"/>
  <c r="N89" i="17"/>
  <c r="I89" i="17"/>
  <c r="T89" i="17" s="1"/>
  <c r="C88" i="17"/>
  <c r="N88" i="17"/>
  <c r="I88" i="17"/>
  <c r="T88" i="17" s="1"/>
  <c r="C104" i="17"/>
  <c r="N104" i="17"/>
  <c r="I104" i="17"/>
  <c r="T104" i="17" s="1"/>
  <c r="C95" i="17"/>
  <c r="N95" i="17"/>
  <c r="I95" i="17"/>
  <c r="T95" i="17" s="1"/>
  <c r="C66" i="17"/>
  <c r="I66" i="17"/>
  <c r="T66" i="17" s="1"/>
  <c r="N66" i="17"/>
  <c r="C106" i="17"/>
  <c r="N106" i="17"/>
  <c r="I106" i="17"/>
  <c r="T106" i="17" s="1"/>
  <c r="C102" i="17"/>
  <c r="I102" i="17"/>
  <c r="T102" i="17" s="1"/>
  <c r="N102" i="17"/>
  <c r="C65" i="17"/>
  <c r="I65" i="17"/>
  <c r="T65" i="17" s="1"/>
  <c r="N65" i="17"/>
  <c r="C96" i="17"/>
  <c r="I96" i="17"/>
  <c r="T96" i="17" s="1"/>
  <c r="N96" i="17"/>
  <c r="C91" i="17"/>
  <c r="N91" i="17"/>
  <c r="I91" i="17"/>
  <c r="T91" i="17" s="1"/>
  <c r="C98" i="17"/>
  <c r="I98" i="17"/>
  <c r="T98" i="17" s="1"/>
  <c r="N98" i="17"/>
  <c r="C99" i="17"/>
  <c r="I99" i="17"/>
  <c r="T99" i="17" s="1"/>
  <c r="N99" i="17"/>
  <c r="C68" i="17"/>
  <c r="N68" i="17"/>
  <c r="I68" i="17"/>
  <c r="T68" i="17" s="1"/>
  <c r="C49" i="17"/>
  <c r="N49" i="17"/>
  <c r="I49" i="17"/>
  <c r="T49" i="17" s="1"/>
  <c r="C86" i="17"/>
  <c r="N86" i="17"/>
  <c r="I86" i="17"/>
  <c r="T86" i="17" s="1"/>
  <c r="C69" i="17"/>
  <c r="N69" i="17"/>
  <c r="I69" i="17"/>
  <c r="T69" i="17" s="1"/>
  <c r="C12" i="17"/>
  <c r="I12" i="17"/>
  <c r="T12" i="17" s="1"/>
  <c r="N12" i="17"/>
  <c r="C8" i="17"/>
  <c r="C101" i="17"/>
  <c r="N101" i="17"/>
  <c r="I101" i="17"/>
  <c r="T101" i="17" s="1"/>
  <c r="C67" i="17"/>
  <c r="I67" i="17"/>
  <c r="T67" i="17" s="1"/>
  <c r="N67" i="17"/>
  <c r="C16" i="17"/>
  <c r="C105" i="17"/>
  <c r="N105" i="17"/>
  <c r="I105" i="17"/>
  <c r="T105" i="17" s="1"/>
  <c r="C15" i="17"/>
  <c r="N15" i="17"/>
  <c r="I15" i="17"/>
  <c r="T15" i="17" s="1"/>
  <c r="C103" i="17"/>
  <c r="I103" i="17"/>
  <c r="T103" i="17" s="1"/>
  <c r="N103" i="17"/>
  <c r="C108" i="17"/>
  <c r="N108" i="17"/>
  <c r="I108" i="17"/>
  <c r="T108" i="17" s="1"/>
  <c r="C87" i="17"/>
  <c r="N87" i="17"/>
  <c r="I87" i="17"/>
  <c r="T87" i="17" s="1"/>
  <c r="I31" i="5"/>
  <c r="T31" i="5" s="1"/>
  <c r="C18" i="5"/>
  <c r="C25" i="5"/>
  <c r="I25" i="5"/>
  <c r="T25" i="5" s="1"/>
  <c r="C23" i="5"/>
  <c r="C19" i="5"/>
  <c r="C21" i="5"/>
  <c r="C17" i="5"/>
  <c r="C31" i="5"/>
  <c r="C16" i="5"/>
  <c r="C28" i="5"/>
  <c r="C26" i="5"/>
  <c r="C24" i="5"/>
  <c r="C22" i="5"/>
  <c r="C30" i="5"/>
  <c r="N30" i="5"/>
  <c r="C27" i="5"/>
  <c r="N17" i="5"/>
  <c r="N26" i="5"/>
  <c r="N22" i="5"/>
  <c r="N16" i="5"/>
  <c r="AT28" i="5"/>
  <c r="AT27" i="5" s="1"/>
  <c r="AV29" i="5"/>
  <c r="AU29" i="5"/>
  <c r="G84" i="17"/>
  <c r="G15" i="5"/>
  <c r="H15" i="5" s="1"/>
  <c r="G164" i="17"/>
  <c r="G13" i="5"/>
  <c r="H13" i="5" s="1"/>
  <c r="G204" i="17"/>
  <c r="G244" i="17"/>
  <c r="G124" i="17"/>
  <c r="G44" i="17"/>
  <c r="AU27" i="5" l="1"/>
  <c r="AV27" i="5"/>
  <c r="AP55" i="3" s="1"/>
  <c r="W30" i="5"/>
  <c r="X22" i="5"/>
  <c r="Y22" i="5" s="1"/>
  <c r="W28" i="5"/>
  <c r="Z28" i="5" s="1"/>
  <c r="W16" i="5"/>
  <c r="W22" i="5"/>
  <c r="X17" i="5"/>
  <c r="Y17" i="5" s="1"/>
  <c r="W17" i="5"/>
  <c r="W26" i="5"/>
  <c r="X30" i="5"/>
  <c r="Y30" i="5" s="1"/>
  <c r="X26" i="5"/>
  <c r="Y26" i="5" s="1"/>
  <c r="X16" i="5"/>
  <c r="Y16" i="5" s="1"/>
  <c r="I13" i="5"/>
  <c r="T13" i="5" s="1"/>
  <c r="Q13" i="5"/>
  <c r="R13" i="5"/>
  <c r="R15" i="5"/>
  <c r="Q15" i="5"/>
  <c r="X25" i="5"/>
  <c r="Y25" i="5" s="1"/>
  <c r="W25" i="5"/>
  <c r="W31" i="5"/>
  <c r="X31" i="5"/>
  <c r="Y31" i="5" s="1"/>
  <c r="W15" i="17"/>
  <c r="X15" i="17"/>
  <c r="Y15" i="17" s="1"/>
  <c r="X10" i="17"/>
  <c r="Y10" i="17" s="1"/>
  <c r="W10" i="17"/>
  <c r="W102" i="17"/>
  <c r="X102" i="17"/>
  <c r="Y102" i="17" s="1"/>
  <c r="X87" i="17"/>
  <c r="Y87" i="17" s="1"/>
  <c r="W87" i="17"/>
  <c r="X88" i="17"/>
  <c r="Y88" i="17" s="1"/>
  <c r="W88" i="17"/>
  <c r="X14" i="17"/>
  <c r="Y14" i="17" s="1"/>
  <c r="W14" i="17"/>
  <c r="X101" i="17"/>
  <c r="Y101" i="17" s="1"/>
  <c r="W101" i="17"/>
  <c r="W49" i="17"/>
  <c r="X49" i="17"/>
  <c r="Y49" i="17" s="1"/>
  <c r="W108" i="17"/>
  <c r="X108" i="17"/>
  <c r="Y108" i="17" s="1"/>
  <c r="X89" i="17"/>
  <c r="Y89" i="17" s="1"/>
  <c r="W89" i="17"/>
  <c r="W12" i="17"/>
  <c r="X12" i="17"/>
  <c r="Y12" i="17" s="1"/>
  <c r="X96" i="17"/>
  <c r="Y96" i="17" s="1"/>
  <c r="W96" i="17"/>
  <c r="W67" i="17"/>
  <c r="X67" i="17"/>
  <c r="Y67" i="17" s="1"/>
  <c r="X65" i="17"/>
  <c r="Y65" i="17" s="1"/>
  <c r="W65" i="17"/>
  <c r="W11" i="17"/>
  <c r="X11" i="17"/>
  <c r="Y11" i="17" s="1"/>
  <c r="X86" i="17"/>
  <c r="Y86" i="17" s="1"/>
  <c r="W86" i="17"/>
  <c r="X104" i="17"/>
  <c r="Y104" i="17" s="1"/>
  <c r="W104" i="17"/>
  <c r="W98" i="17"/>
  <c r="X98" i="17"/>
  <c r="Y98" i="17" s="1"/>
  <c r="X105" i="17"/>
  <c r="Y105" i="17" s="1"/>
  <c r="W105" i="17"/>
  <c r="W91" i="17"/>
  <c r="X91" i="17"/>
  <c r="Y91" i="17" s="1"/>
  <c r="X106" i="17"/>
  <c r="Y106" i="17" s="1"/>
  <c r="W106" i="17"/>
  <c r="W59" i="17"/>
  <c r="X59" i="17"/>
  <c r="Y59" i="17" s="1"/>
  <c r="W68" i="17"/>
  <c r="X68" i="17"/>
  <c r="Y68" i="17" s="1"/>
  <c r="X100" i="17"/>
  <c r="Y100" i="17" s="1"/>
  <c r="W100" i="17"/>
  <c r="X66" i="17"/>
  <c r="Y66" i="17" s="1"/>
  <c r="W66" i="17"/>
  <c r="W69" i="17"/>
  <c r="X69" i="17"/>
  <c r="Y69" i="17" s="1"/>
  <c r="X95" i="17"/>
  <c r="Y95" i="17" s="1"/>
  <c r="W95" i="17"/>
  <c r="X54" i="17"/>
  <c r="Y54" i="17" s="1"/>
  <c r="W54" i="17"/>
  <c r="X103" i="17"/>
  <c r="Y103" i="17" s="1"/>
  <c r="W103" i="17"/>
  <c r="W99" i="17"/>
  <c r="X99" i="17"/>
  <c r="Y99" i="17" s="1"/>
  <c r="B6" i="27"/>
  <c r="D6" i="27" s="1"/>
  <c r="B5" i="27"/>
  <c r="D5" i="27" s="1"/>
  <c r="B9" i="27"/>
  <c r="D9" i="27" s="1"/>
  <c r="B4" i="27"/>
  <c r="D4" i="27" s="1"/>
  <c r="B8" i="27"/>
  <c r="D8" i="27" s="1"/>
  <c r="B7" i="27"/>
  <c r="D7" i="27" s="1"/>
  <c r="B3" i="27"/>
  <c r="C15" i="5"/>
  <c r="I15" i="5"/>
  <c r="T15" i="5" s="1"/>
  <c r="N31" i="5"/>
  <c r="N28" i="5"/>
  <c r="C13" i="5"/>
  <c r="N13" i="5"/>
  <c r="AV28" i="5"/>
  <c r="AU28" i="5"/>
  <c r="Z88" i="17" l="1"/>
  <c r="Z95" i="17"/>
  <c r="Z106" i="17"/>
  <c r="Z105" i="17"/>
  <c r="Z100" i="17"/>
  <c r="Z10" i="17"/>
  <c r="Z86" i="17"/>
  <c r="Z89" i="17"/>
  <c r="Z96" i="17"/>
  <c r="Z14" i="17"/>
  <c r="Z103" i="17"/>
  <c r="Z54" i="17"/>
  <c r="Z104" i="17"/>
  <c r="Z101" i="17"/>
  <c r="Z12" i="17"/>
  <c r="Z69" i="17"/>
  <c r="Z11" i="17"/>
  <c r="Z98" i="17"/>
  <c r="Z65" i="17"/>
  <c r="Z66" i="17"/>
  <c r="Z87" i="17"/>
  <c r="Z108" i="17"/>
  <c r="Z91" i="17"/>
  <c r="Z67" i="17"/>
  <c r="Z102" i="17"/>
  <c r="Z17" i="5"/>
  <c r="Z49" i="17"/>
  <c r="Z68" i="17"/>
  <c r="Z15" i="17"/>
  <c r="Z59" i="17"/>
  <c r="Z99" i="17"/>
  <c r="Z22" i="5"/>
  <c r="Z26" i="5"/>
  <c r="Z25" i="5"/>
  <c r="Z31" i="5"/>
  <c r="X13" i="5"/>
  <c r="Y13" i="5" s="1"/>
  <c r="Z16" i="5"/>
  <c r="Z30" i="5"/>
  <c r="W13" i="5"/>
  <c r="W15" i="5"/>
  <c r="X15" i="5"/>
  <c r="Y15" i="5" s="1"/>
  <c r="B18" i="27"/>
  <c r="D3" i="27"/>
  <c r="N15" i="5"/>
  <c r="Z13" i="5" l="1"/>
  <c r="Z15" i="5"/>
  <c r="E4" i="27"/>
  <c r="B44" i="17" s="1"/>
  <c r="E17" i="27"/>
  <c r="B564" i="17" s="1"/>
  <c r="E7" i="27"/>
  <c r="B164" i="17" s="1"/>
  <c r="E10" i="27"/>
  <c r="B284" i="17" s="1"/>
  <c r="E13" i="27"/>
  <c r="B404" i="17" s="1"/>
  <c r="E16" i="27"/>
  <c r="B524" i="17" s="1"/>
  <c r="E6" i="27"/>
  <c r="B124" i="17" s="1"/>
  <c r="E3" i="27"/>
  <c r="B33" i="1" s="1"/>
  <c r="E9" i="27"/>
  <c r="B244" i="17" s="1"/>
  <c r="E5" i="27"/>
  <c r="B84" i="17" s="1"/>
  <c r="E8" i="27"/>
  <c r="B204" i="17" s="1"/>
  <c r="E15" i="27"/>
  <c r="B484" i="17" s="1"/>
  <c r="E11" i="27"/>
  <c r="B324" i="17" s="1"/>
  <c r="E12" i="27"/>
  <c r="B364" i="17" s="1"/>
  <c r="E14" i="27"/>
  <c r="B444" i="17" s="1"/>
  <c r="B2" i="19"/>
  <c r="B3" i="19"/>
  <c r="B5" i="19"/>
  <c r="B4" i="19"/>
  <c r="G42" i="5"/>
  <c r="B5" i="20"/>
  <c r="B7" i="20" s="1"/>
  <c r="I45" i="5"/>
  <c r="AN55" i="3" s="1"/>
  <c r="B9" i="19"/>
  <c r="B10" i="19"/>
  <c r="B12" i="19"/>
  <c r="B6" i="19"/>
  <c r="B7" i="19"/>
  <c r="B8" i="19"/>
  <c r="I47" i="5"/>
  <c r="B11" i="19"/>
  <c r="B13" i="19"/>
  <c r="AN54" i="3" l="1"/>
  <c r="H3" i="27"/>
  <c r="A46" i="8"/>
  <c r="C46" i="8" s="1"/>
  <c r="AN56" i="3"/>
  <c r="Z46" i="1"/>
  <c r="AB46" i="1"/>
  <c r="AA46" i="1"/>
  <c r="AC46" i="1"/>
  <c r="AH46" i="1"/>
  <c r="AG46" i="1"/>
  <c r="AF46" i="1"/>
  <c r="AE46" i="1"/>
  <c r="AD46" i="1"/>
  <c r="D12" i="19"/>
  <c r="D7" i="19"/>
  <c r="BJ25" i="1" s="1"/>
  <c r="D3" i="19"/>
  <c r="BJ21" i="1" s="1"/>
  <c r="D10" i="19"/>
  <c r="D8" i="19"/>
  <c r="BJ26" i="1" s="1"/>
  <c r="D2" i="19"/>
  <c r="BJ20" i="1" s="1"/>
  <c r="D4" i="19"/>
  <c r="BJ22" i="1" s="1"/>
  <c r="D5" i="19"/>
  <c r="BJ23" i="1" s="1"/>
  <c r="D11" i="19"/>
  <c r="D13" i="19"/>
  <c r="D6" i="19"/>
  <c r="BJ24" i="1" s="1"/>
  <c r="D9" i="19"/>
  <c r="BJ27" i="1" s="1"/>
  <c r="AE37" i="3"/>
  <c r="B41" i="5"/>
  <c r="B46" i="5" s="1"/>
  <c r="G41" i="5"/>
  <c r="AN52" i="3" l="1"/>
  <c r="AP54" i="3"/>
  <c r="AG13" i="1" s="1"/>
  <c r="AE40" i="1"/>
  <c r="AF40" i="1"/>
  <c r="Z40" i="1"/>
  <c r="AD40" i="1"/>
  <c r="AA40" i="1"/>
  <c r="AG40" i="1"/>
  <c r="AB40" i="1"/>
  <c r="AH40" i="1"/>
  <c r="AC40" i="1"/>
  <c r="AE39" i="1"/>
  <c r="Z39" i="1"/>
  <c r="AB39" i="1"/>
  <c r="AG39" i="1"/>
  <c r="AD39" i="1"/>
  <c r="AF39" i="1"/>
  <c r="AC39" i="1"/>
  <c r="AH39" i="1"/>
  <c r="AA39" i="1"/>
  <c r="T22" i="1"/>
  <c r="AH22" i="1"/>
  <c r="AE22" i="1"/>
  <c r="W22" i="1"/>
  <c r="Z22" i="1" s="1"/>
  <c r="AI22" i="1"/>
  <c r="AK22" i="1"/>
  <c r="AF22" i="1"/>
  <c r="AL22" i="1"/>
  <c r="AG22" i="1"/>
  <c r="AJ22" i="1"/>
  <c r="AD22" i="1"/>
  <c r="AG25" i="1"/>
  <c r="AE25" i="1"/>
  <c r="AH25" i="1"/>
  <c r="AJ25" i="1"/>
  <c r="AL25" i="1"/>
  <c r="AI25" i="1"/>
  <c r="T25" i="1"/>
  <c r="AF25" i="1"/>
  <c r="W25" i="1"/>
  <c r="Z25" i="1" s="1"/>
  <c r="AK25" i="1"/>
  <c r="AD25" i="1"/>
  <c r="AI26" i="1"/>
  <c r="AE26" i="1"/>
  <c r="AL26" i="1"/>
  <c r="T26" i="1"/>
  <c r="W26" i="1"/>
  <c r="Z26" i="1" s="1"/>
  <c r="AF26" i="1"/>
  <c r="AH26" i="1"/>
  <c r="AD26" i="1"/>
  <c r="AG26" i="1"/>
  <c r="AJ26" i="1"/>
  <c r="AK26" i="1"/>
  <c r="AG20" i="1"/>
  <c r="T20" i="1"/>
  <c r="W20" i="1"/>
  <c r="Z20" i="1" s="1"/>
  <c r="AI20" i="1"/>
  <c r="AJ20" i="1"/>
  <c r="AL20" i="1"/>
  <c r="AF20" i="1"/>
  <c r="AD20" i="1"/>
  <c r="AH20" i="1"/>
  <c r="AE20" i="1"/>
  <c r="AK20" i="1"/>
  <c r="AG27" i="1"/>
  <c r="AH27" i="1"/>
  <c r="AK27" i="1"/>
  <c r="AL27" i="1"/>
  <c r="W27" i="1"/>
  <c r="Z27" i="1" s="1"/>
  <c r="AE27" i="1"/>
  <c r="AJ27" i="1"/>
  <c r="AD27" i="1"/>
  <c r="T27" i="1"/>
  <c r="AI27" i="1"/>
  <c r="AF27" i="1"/>
  <c r="W24" i="1"/>
  <c r="Z24" i="1" s="1"/>
  <c r="AG24" i="1"/>
  <c r="AI24" i="1"/>
  <c r="AL24" i="1"/>
  <c r="AD24" i="1"/>
  <c r="AE24" i="1"/>
  <c r="AH24" i="1"/>
  <c r="AF24" i="1"/>
  <c r="AK24" i="1"/>
  <c r="AJ24" i="1"/>
  <c r="T24" i="1"/>
  <c r="AH23" i="1"/>
  <c r="AG23" i="1"/>
  <c r="AD23" i="1"/>
  <c r="AK23" i="1"/>
  <c r="AF23" i="1"/>
  <c r="AL23" i="1"/>
  <c r="AE23" i="1"/>
  <c r="AJ23" i="1"/>
  <c r="T23" i="1"/>
  <c r="W23" i="1"/>
  <c r="Z23" i="1" s="1"/>
  <c r="AI23" i="1"/>
  <c r="AF21" i="1"/>
  <c r="AL21" i="1"/>
  <c r="AH21" i="1"/>
  <c r="T21" i="1"/>
  <c r="AD21" i="1"/>
  <c r="AE21" i="1"/>
  <c r="AJ21" i="1"/>
  <c r="AK21" i="1"/>
  <c r="AI21" i="1"/>
  <c r="AG21" i="1"/>
  <c r="W21" i="1"/>
  <c r="Z21" i="1" s="1"/>
  <c r="AN57" i="3"/>
  <c r="BB24" i="1"/>
  <c r="C2" i="19"/>
  <c r="E20" i="1" s="1"/>
  <c r="C9" i="19"/>
  <c r="E27" i="1" s="1"/>
  <c r="C11" i="19"/>
  <c r="C4" i="19"/>
  <c r="E22" i="1" s="1"/>
  <c r="K41" i="1" s="1"/>
  <c r="C8" i="19"/>
  <c r="E26" i="1" s="1"/>
  <c r="C10" i="19"/>
  <c r="C3" i="19"/>
  <c r="E21" i="1" s="1"/>
  <c r="K40" i="1" s="1"/>
  <c r="C7" i="19"/>
  <c r="E25" i="1" s="1"/>
  <c r="C6" i="19"/>
  <c r="E24" i="1" s="1"/>
  <c r="C13" i="19"/>
  <c r="C5" i="19"/>
  <c r="E23" i="1" s="1"/>
  <c r="A45" i="8"/>
  <c r="AS15" i="1" s="1"/>
  <c r="AJ14" i="1"/>
  <c r="AG14" i="1"/>
  <c r="AK14" i="1"/>
  <c r="AF14" i="1"/>
  <c r="AD14" i="1"/>
  <c r="AL14" i="1"/>
  <c r="AE14" i="1"/>
  <c r="AH14" i="1"/>
  <c r="AI14" i="1"/>
  <c r="C12" i="19"/>
  <c r="AP56" i="3" l="1"/>
  <c r="AP57" i="3" s="1"/>
  <c r="AP58" i="3" s="1"/>
  <c r="Y40" i="1"/>
  <c r="X40" i="1"/>
  <c r="W40" i="1"/>
  <c r="Y41" i="1"/>
  <c r="X41" i="1"/>
  <c r="W41" i="1"/>
  <c r="AP52" i="3"/>
  <c r="AL13" i="1"/>
  <c r="AH13" i="1"/>
  <c r="AJ13" i="1"/>
  <c r="AK13" i="1"/>
  <c r="AE13" i="1"/>
  <c r="AI13" i="1"/>
  <c r="AD13" i="1"/>
  <c r="AF13" i="1"/>
  <c r="BB21" i="1"/>
  <c r="BB23" i="1"/>
  <c r="BB20" i="1"/>
  <c r="K39" i="1"/>
  <c r="C3" i="8"/>
  <c r="BB27" i="1"/>
  <c r="BB26" i="1"/>
  <c r="BB25" i="1"/>
  <c r="BB22" i="1"/>
  <c r="AN58" i="3"/>
  <c r="C38" i="8" s="1"/>
  <c r="AA44" i="1"/>
  <c r="C45" i="8"/>
  <c r="C36" i="8"/>
  <c r="AH11" i="1" l="1"/>
  <c r="AL11" i="1"/>
  <c r="AJ11" i="1"/>
  <c r="AF11" i="1"/>
  <c r="AD11" i="1"/>
  <c r="AK11" i="1"/>
  <c r="AE11" i="1"/>
  <c r="AG11" i="1"/>
  <c r="AI11" i="1"/>
  <c r="C10" i="8"/>
  <c r="C43" i="1"/>
  <c r="B43" i="1"/>
  <c r="AJ43" i="1"/>
  <c r="AF24" i="3"/>
  <c r="AH24" i="3" s="1"/>
  <c r="AY27" i="1"/>
  <c r="BD27" i="1" s="1"/>
  <c r="AY26" i="1"/>
  <c r="BD26" i="1" s="1"/>
  <c r="C17" i="8"/>
  <c r="AF23" i="3"/>
  <c r="AH23" i="3" s="1"/>
  <c r="AF22" i="3"/>
  <c r="AH22" i="3" s="1"/>
  <c r="AY25" i="1"/>
  <c r="BD25" i="1" s="1"/>
  <c r="C16" i="8"/>
  <c r="AY22" i="1"/>
  <c r="BD22" i="1" s="1"/>
  <c r="C13" i="8"/>
  <c r="AF19" i="3"/>
  <c r="AH19" i="3" s="1"/>
  <c r="AF18" i="3"/>
  <c r="AH18" i="3" s="1"/>
  <c r="AY21" i="1"/>
  <c r="BD21" i="1" s="1"/>
  <c r="AF17" i="3"/>
  <c r="AH17" i="3" s="1"/>
  <c r="AY20" i="1"/>
  <c r="BD20" i="1" s="1"/>
  <c r="AY23" i="1"/>
  <c r="BD23" i="1" s="1"/>
  <c r="AF20" i="3"/>
  <c r="AH20" i="3" s="1"/>
  <c r="AF21" i="3"/>
  <c r="AH21" i="3" s="1"/>
  <c r="AY24" i="1"/>
  <c r="BD24" i="1" s="1"/>
  <c r="C15" i="8"/>
  <c r="AB44" i="1"/>
  <c r="AE44" i="1"/>
  <c r="AF44" i="1"/>
  <c r="Z44" i="1"/>
  <c r="AD44" i="1"/>
  <c r="AH44" i="1"/>
  <c r="AG44" i="1"/>
  <c r="AC44" i="1"/>
  <c r="AH42" i="1"/>
  <c r="AG42" i="1"/>
  <c r="AB42" i="1"/>
  <c r="AD42" i="1"/>
  <c r="Z42" i="1"/>
  <c r="AF42" i="1"/>
  <c r="AC42" i="1"/>
  <c r="AA42" i="1"/>
  <c r="AE42" i="1"/>
  <c r="Z45" i="1"/>
  <c r="AE45" i="1"/>
  <c r="AG45" i="1"/>
  <c r="AA45" i="1"/>
  <c r="AD45" i="1"/>
  <c r="AH45" i="1"/>
  <c r="AF45" i="1"/>
  <c r="AC45" i="1"/>
  <c r="AB45" i="1"/>
  <c r="Z41" i="1"/>
  <c r="AG41" i="1"/>
  <c r="AE41" i="1"/>
  <c r="AF41" i="1"/>
  <c r="AB41" i="1"/>
  <c r="AC41" i="1"/>
  <c r="AH41" i="1"/>
  <c r="AA41" i="1"/>
  <c r="AD41" i="1"/>
  <c r="C8" i="8"/>
  <c r="B45" i="1"/>
  <c r="AJ45" i="1"/>
  <c r="C45" i="1"/>
  <c r="C4" i="8"/>
  <c r="C41" i="1"/>
  <c r="AJ41" i="1"/>
  <c r="B41" i="1"/>
  <c r="C5" i="8"/>
  <c r="AJ40" i="1"/>
  <c r="C40" i="1"/>
  <c r="B40" i="1"/>
  <c r="C6" i="8"/>
  <c r="C9" i="8"/>
  <c r="AJ42" i="1"/>
  <c r="C42" i="1"/>
  <c r="B42" i="1"/>
  <c r="AJ44" i="1"/>
  <c r="C44" i="1"/>
  <c r="B44" i="1"/>
  <c r="C7" i="8"/>
  <c r="X39" i="1"/>
  <c r="Y39" i="1"/>
  <c r="C39" i="1"/>
  <c r="B39" i="1"/>
  <c r="W39" i="1"/>
  <c r="AJ39" i="1"/>
  <c r="AJ46" i="1" l="1"/>
  <c r="B46" i="1"/>
  <c r="C46" i="1"/>
  <c r="C18" i="8"/>
  <c r="C12" i="8"/>
  <c r="C11" i="8"/>
  <c r="C14" i="8"/>
  <c r="I20" i="5" l="1"/>
  <c r="T20" i="5" s="1"/>
  <c r="W20" i="5" l="1"/>
  <c r="X20" i="5"/>
  <c r="Y20" i="5" s="1"/>
  <c r="N20" i="5"/>
  <c r="N25" i="5"/>
  <c r="Z20" i="5" l="1"/>
  <c r="I46" i="17" l="1"/>
  <c r="T46" i="17" s="1"/>
  <c r="W46" i="17" l="1"/>
  <c r="X46" i="17"/>
  <c r="Y46" i="17" s="1"/>
  <c r="N47" i="17"/>
  <c r="N46" i="17"/>
  <c r="Z46" i="17" l="1"/>
  <c r="I47" i="17"/>
  <c r="T47" i="17" s="1"/>
  <c r="W47" i="17" l="1"/>
  <c r="X47" i="17"/>
  <c r="Y47" i="17" s="1"/>
  <c r="I48" i="17"/>
  <c r="T48" i="17" s="1"/>
  <c r="N48" i="17"/>
  <c r="Z47" i="17" l="1"/>
  <c r="X48" i="17"/>
  <c r="Y48" i="17" s="1"/>
  <c r="W48" i="17"/>
  <c r="N51" i="17"/>
  <c r="Z48" i="17" l="1"/>
  <c r="I51" i="17"/>
  <c r="T51" i="17" s="1"/>
  <c r="W51" i="17" l="1"/>
  <c r="X51" i="17"/>
  <c r="Y51" i="17" s="1"/>
  <c r="I52" i="17"/>
  <c r="T52" i="17" s="1"/>
  <c r="Z51" i="17" l="1"/>
  <c r="X52" i="17"/>
  <c r="Y52" i="17" s="1"/>
  <c r="W52" i="17"/>
  <c r="I53" i="17"/>
  <c r="T53" i="17" s="1"/>
  <c r="N52" i="17"/>
  <c r="Z52" i="17" l="1"/>
  <c r="W53" i="17"/>
  <c r="X53" i="17"/>
  <c r="Y53" i="17" s="1"/>
  <c r="I55" i="17"/>
  <c r="T55" i="17" s="1"/>
  <c r="N53" i="17"/>
  <c r="Z53" i="17" l="1"/>
  <c r="W55" i="17"/>
  <c r="X55" i="17"/>
  <c r="Y55" i="17" s="1"/>
  <c r="I56" i="17"/>
  <c r="T56" i="17" s="1"/>
  <c r="N55" i="17"/>
  <c r="Z55" i="17" l="1"/>
  <c r="X56" i="17"/>
  <c r="Y56" i="17" s="1"/>
  <c r="W56" i="17"/>
  <c r="I57" i="17"/>
  <c r="T57" i="17" s="1"/>
  <c r="N56" i="17"/>
  <c r="Z56" i="17" l="1"/>
  <c r="X57" i="17"/>
  <c r="Y57" i="17" s="1"/>
  <c r="W57" i="17"/>
  <c r="I58" i="17"/>
  <c r="T58" i="17" s="1"/>
  <c r="N57" i="17"/>
  <c r="Z57" i="17" l="1"/>
  <c r="X58" i="17"/>
  <c r="Y58" i="17" s="1"/>
  <c r="W58" i="17"/>
  <c r="N58" i="17"/>
  <c r="Z58" i="17" l="1"/>
  <c r="I60" i="17"/>
  <c r="T60" i="17" s="1"/>
  <c r="N60" i="17"/>
  <c r="W60" i="17" l="1"/>
  <c r="X60" i="17"/>
  <c r="Y60" i="17" s="1"/>
  <c r="I61" i="17"/>
  <c r="T61" i="17" s="1"/>
  <c r="Z60" i="17" l="1"/>
  <c r="W61" i="17"/>
  <c r="X61" i="17"/>
  <c r="Y61" i="17" s="1"/>
  <c r="I62" i="17"/>
  <c r="T62" i="17" s="1"/>
  <c r="N61" i="17"/>
  <c r="Z61" i="17" l="1"/>
  <c r="X62" i="17"/>
  <c r="Y62" i="17" s="1"/>
  <c r="W62" i="17"/>
  <c r="I63" i="17"/>
  <c r="T63" i="17" s="1"/>
  <c r="N62" i="17"/>
  <c r="Z62" i="17" l="1"/>
  <c r="X63" i="17"/>
  <c r="Y63" i="17" s="1"/>
  <c r="W63" i="17"/>
  <c r="I64" i="17"/>
  <c r="T64" i="17" s="1"/>
  <c r="N63" i="17"/>
  <c r="Z63" i="17" l="1"/>
  <c r="X64" i="17"/>
  <c r="Y64" i="17" s="1"/>
  <c r="W64" i="17"/>
  <c r="N71" i="17"/>
  <c r="N64" i="17"/>
  <c r="Z64" i="17" l="1"/>
  <c r="I71" i="17"/>
  <c r="T71" i="17" s="1"/>
  <c r="X71" i="17" l="1"/>
  <c r="Y71" i="17" s="1"/>
  <c r="W71" i="17"/>
  <c r="Z71" i="17" l="1"/>
  <c r="I13" i="17" l="1"/>
  <c r="T13" i="17" s="1"/>
  <c r="W13" i="17" l="1"/>
  <c r="X13" i="17"/>
  <c r="Y13" i="17" s="1"/>
  <c r="I85" i="17"/>
  <c r="T85" i="17" s="1"/>
  <c r="N13" i="17"/>
  <c r="Z13" i="17" l="1"/>
  <c r="W85" i="17"/>
  <c r="X85" i="17"/>
  <c r="Y85" i="17" s="1"/>
  <c r="I90" i="17"/>
  <c r="T90" i="17" s="1"/>
  <c r="N85" i="17"/>
  <c r="Z85" i="17" l="1"/>
  <c r="W90" i="17"/>
  <c r="X90" i="17"/>
  <c r="Y90" i="17" s="1"/>
  <c r="I92" i="17"/>
  <c r="T92" i="17" s="1"/>
  <c r="N90" i="17"/>
  <c r="Z90" i="17" l="1"/>
  <c r="X92" i="17"/>
  <c r="Y92" i="17" s="1"/>
  <c r="W92" i="17"/>
  <c r="N93" i="17"/>
  <c r="N92" i="17"/>
  <c r="Z92" i="17" l="1"/>
  <c r="I93" i="17"/>
  <c r="T93" i="17" s="1"/>
  <c r="X93" i="17" l="1"/>
  <c r="Y93" i="17" s="1"/>
  <c r="W93" i="17"/>
  <c r="I94" i="17"/>
  <c r="T94" i="17" s="1"/>
  <c r="Z93" i="17" l="1"/>
  <c r="W94" i="17"/>
  <c r="X94" i="17"/>
  <c r="Y94" i="17" s="1"/>
  <c r="I97" i="17"/>
  <c r="T97" i="17" s="1"/>
  <c r="N94" i="17"/>
  <c r="Z94" i="17" l="1"/>
  <c r="X97" i="17"/>
  <c r="Y97" i="17" s="1"/>
  <c r="W97" i="17"/>
  <c r="N97" i="17"/>
  <c r="Z97" i="17" l="1"/>
  <c r="I109" i="17"/>
  <c r="T109" i="17" s="1"/>
  <c r="W109" i="17" l="1"/>
  <c r="X109" i="17"/>
  <c r="Y109" i="17" s="1"/>
  <c r="N109" i="17"/>
  <c r="Z109" i="17" l="1"/>
  <c r="I125" i="17"/>
  <c r="T125" i="17" s="1"/>
  <c r="X125" i="17" l="1"/>
  <c r="Y125" i="17" s="1"/>
  <c r="W125" i="17"/>
  <c r="I126" i="17"/>
  <c r="T126" i="17" s="1"/>
  <c r="N125" i="17"/>
  <c r="Z125" i="17" l="1"/>
  <c r="W126" i="17"/>
  <c r="X126" i="17"/>
  <c r="Y126" i="17" s="1"/>
  <c r="N127" i="17"/>
  <c r="N126" i="17"/>
  <c r="Z126" i="17" l="1"/>
  <c r="I127" i="17"/>
  <c r="T127" i="17" s="1"/>
  <c r="W127" i="17" l="1"/>
  <c r="X127" i="17"/>
  <c r="Y127" i="17" s="1"/>
  <c r="I128" i="17"/>
  <c r="T128" i="17" s="1"/>
  <c r="Z127" i="17" l="1"/>
  <c r="X128" i="17"/>
  <c r="Y128" i="17" s="1"/>
  <c r="W128" i="17"/>
  <c r="I129" i="17"/>
  <c r="T129" i="17" s="1"/>
  <c r="N128" i="17"/>
  <c r="Z128" i="17" l="1"/>
  <c r="X129" i="17"/>
  <c r="Y129" i="17" s="1"/>
  <c r="W129" i="17"/>
  <c r="I130" i="17"/>
  <c r="T130" i="17" s="1"/>
  <c r="N129" i="17"/>
  <c r="Z129" i="17" l="1"/>
  <c r="X130" i="17"/>
  <c r="Y130" i="17" s="1"/>
  <c r="W130" i="17"/>
  <c r="N130" i="17"/>
  <c r="Z130" i="17" l="1"/>
  <c r="I132" i="17"/>
  <c r="T132" i="17" s="1"/>
  <c r="W132" i="17" l="1"/>
  <c r="X132" i="17"/>
  <c r="Y132" i="17" s="1"/>
  <c r="I133" i="17"/>
  <c r="T133" i="17" s="1"/>
  <c r="N133" i="17"/>
  <c r="N132" i="17"/>
  <c r="Z132" i="17" l="1"/>
  <c r="W133" i="17"/>
  <c r="X133" i="17"/>
  <c r="Y133" i="17" s="1"/>
  <c r="N134" i="17"/>
  <c r="Z133" i="17" l="1"/>
  <c r="I134" i="17"/>
  <c r="T134" i="17" s="1"/>
  <c r="I131" i="17"/>
  <c r="T131" i="17" s="1"/>
  <c r="N131" i="17"/>
  <c r="X131" i="17" l="1"/>
  <c r="Y131" i="17" s="1"/>
  <c r="W131" i="17"/>
  <c r="X134" i="17"/>
  <c r="Y134" i="17" s="1"/>
  <c r="W134" i="17"/>
  <c r="I135" i="17"/>
  <c r="T135" i="17" s="1"/>
  <c r="N135" i="17"/>
  <c r="Z134" i="17" l="1"/>
  <c r="Z131" i="17"/>
  <c r="W135" i="17"/>
  <c r="X135" i="17"/>
  <c r="Y135" i="17" s="1"/>
  <c r="I136" i="17"/>
  <c r="T136" i="17" s="1"/>
  <c r="N136" i="17"/>
  <c r="Z135" i="17" l="1"/>
  <c r="W136" i="17"/>
  <c r="X136" i="17"/>
  <c r="Y136" i="17" s="1"/>
  <c r="I137" i="17"/>
  <c r="T137" i="17" s="1"/>
  <c r="N137" i="17"/>
  <c r="Z136" i="17" l="1"/>
  <c r="X137" i="17"/>
  <c r="Y137" i="17" s="1"/>
  <c r="W137" i="17"/>
  <c r="I138" i="17"/>
  <c r="T138" i="17" s="1"/>
  <c r="Z137" i="17" l="1"/>
  <c r="W138" i="17"/>
  <c r="X138" i="17"/>
  <c r="Y138" i="17" s="1"/>
  <c r="N138" i="17"/>
  <c r="Z138" i="17" l="1"/>
  <c r="I139" i="17"/>
  <c r="T139" i="17" s="1"/>
  <c r="W139" i="17" l="1"/>
  <c r="X139" i="17"/>
  <c r="Y139" i="17" s="1"/>
  <c r="I140" i="17"/>
  <c r="T140" i="17" s="1"/>
  <c r="N139" i="17"/>
  <c r="N140" i="17"/>
  <c r="Z139" i="17" l="1"/>
  <c r="W140" i="17"/>
  <c r="X140" i="17"/>
  <c r="Y140" i="17" s="1"/>
  <c r="N141" i="17"/>
  <c r="Z140" i="17" l="1"/>
  <c r="I141" i="17"/>
  <c r="T141" i="17" s="1"/>
  <c r="W141" i="17" l="1"/>
  <c r="X141" i="17"/>
  <c r="Y141" i="17" s="1"/>
  <c r="I142" i="17"/>
  <c r="T142" i="17" s="1"/>
  <c r="Z141" i="17" l="1"/>
  <c r="W142" i="17"/>
  <c r="X142" i="17"/>
  <c r="Y142" i="17" s="1"/>
  <c r="I143" i="17"/>
  <c r="T143" i="17" s="1"/>
  <c r="N142" i="17"/>
  <c r="Z142" i="17" l="1"/>
  <c r="X143" i="17"/>
  <c r="Y143" i="17" s="1"/>
  <c r="W143" i="17"/>
  <c r="N143" i="17"/>
  <c r="Z143" i="17" l="1"/>
  <c r="I144" i="17"/>
  <c r="T144" i="17" s="1"/>
  <c r="N144" i="17"/>
  <c r="X144" i="17" l="1"/>
  <c r="Y144" i="17" s="1"/>
  <c r="W144" i="17"/>
  <c r="I145" i="17"/>
  <c r="T145" i="17" s="1"/>
  <c r="Z144" i="17" l="1"/>
  <c r="X145" i="17"/>
  <c r="Y145" i="17" s="1"/>
  <c r="W145" i="17"/>
  <c r="I146" i="17"/>
  <c r="N145" i="17"/>
  <c r="Z145" i="17" l="1"/>
  <c r="N146" i="17"/>
  <c r="T146" i="17"/>
  <c r="I147" i="17"/>
  <c r="T147" i="17" s="1"/>
  <c r="N147" i="17"/>
  <c r="W147" i="17" l="1"/>
  <c r="X147" i="17"/>
  <c r="Y147" i="17" s="1"/>
  <c r="X146" i="17"/>
  <c r="Y146" i="17" s="1"/>
  <c r="W146" i="17"/>
  <c r="I148" i="17"/>
  <c r="T148" i="17" s="1"/>
  <c r="N148" i="17"/>
  <c r="Z146" i="17" l="1"/>
  <c r="Z147" i="17"/>
  <c r="X148" i="17"/>
  <c r="Y148" i="17" s="1"/>
  <c r="W148" i="17"/>
  <c r="I149" i="17"/>
  <c r="T149" i="17" s="1"/>
  <c r="N149" i="17"/>
  <c r="Z148" i="17" l="1"/>
  <c r="W149" i="17"/>
  <c r="X149" i="17"/>
  <c r="Y149" i="17" s="1"/>
  <c r="I150" i="17"/>
  <c r="T150" i="17" s="1"/>
  <c r="Z149" i="17" l="1"/>
  <c r="W150" i="17"/>
  <c r="X150" i="17"/>
  <c r="Y150" i="17" s="1"/>
  <c r="I151" i="17"/>
  <c r="T151" i="17" s="1"/>
  <c r="N150" i="17"/>
  <c r="Z150" i="17" l="1"/>
  <c r="X151" i="17"/>
  <c r="Y151" i="17" s="1"/>
  <c r="W151" i="17"/>
  <c r="I152" i="17"/>
  <c r="T152" i="17" s="1"/>
  <c r="N151" i="17"/>
  <c r="Z151" i="17" l="1"/>
  <c r="X152" i="17"/>
  <c r="Y152" i="17" s="1"/>
  <c r="W152" i="17"/>
  <c r="I153" i="17"/>
  <c r="T153" i="17" s="1"/>
  <c r="N152" i="17"/>
  <c r="Z152" i="17" l="1"/>
  <c r="X153" i="17"/>
  <c r="Y153" i="17" s="1"/>
  <c r="W153" i="17"/>
  <c r="I154" i="17"/>
  <c r="T154" i="17" s="1"/>
  <c r="N153" i="17"/>
  <c r="Z153" i="17" l="1"/>
  <c r="X154" i="17"/>
  <c r="Y154" i="17" s="1"/>
  <c r="W154" i="17"/>
  <c r="I155" i="17"/>
  <c r="T155" i="17" s="1"/>
  <c r="N154" i="17"/>
  <c r="Z154" i="17" l="1"/>
  <c r="X155" i="17"/>
  <c r="Y155" i="17" s="1"/>
  <c r="W155" i="17"/>
  <c r="I156" i="17"/>
  <c r="N155" i="17"/>
  <c r="Z155" i="17" l="1"/>
  <c r="N156" i="17"/>
  <c r="T156" i="17"/>
  <c r="I157" i="17"/>
  <c r="T157" i="17" s="1"/>
  <c r="N157" i="17"/>
  <c r="X157" i="17" l="1"/>
  <c r="Y157" i="17" s="1"/>
  <c r="W157" i="17"/>
  <c r="W156" i="17"/>
  <c r="X156" i="17"/>
  <c r="Y156" i="17" s="1"/>
  <c r="I158" i="17"/>
  <c r="T158" i="17" s="1"/>
  <c r="N158" i="17"/>
  <c r="Z157" i="17" l="1"/>
  <c r="Z156" i="17"/>
  <c r="W158" i="17"/>
  <c r="X158" i="17"/>
  <c r="Y158" i="17" s="1"/>
  <c r="I159" i="17"/>
  <c r="T159" i="17" s="1"/>
  <c r="N159" i="17"/>
  <c r="Z158" i="17" l="1"/>
  <c r="W159" i="17"/>
  <c r="X159" i="17"/>
  <c r="Y159" i="17" s="1"/>
  <c r="I160" i="17"/>
  <c r="T160" i="17" s="1"/>
  <c r="Z159" i="17" l="1"/>
  <c r="X160" i="17"/>
  <c r="Y160" i="17" s="1"/>
  <c r="W160" i="17"/>
  <c r="I161" i="17"/>
  <c r="N160" i="17"/>
  <c r="Z160" i="17" l="1"/>
  <c r="N161" i="17"/>
  <c r="T161" i="17"/>
  <c r="I162" i="17"/>
  <c r="T162" i="17" s="1"/>
  <c r="N162" i="17"/>
  <c r="W162" i="17" l="1"/>
  <c r="X162" i="17"/>
  <c r="Y162" i="17" s="1"/>
  <c r="W161" i="17"/>
  <c r="X161" i="17"/>
  <c r="Y161" i="17" s="1"/>
  <c r="I163" i="17"/>
  <c r="T163" i="17" s="1"/>
  <c r="Z161" i="17" l="1"/>
  <c r="Z162" i="17"/>
  <c r="W163" i="17"/>
  <c r="X163" i="17"/>
  <c r="Y163" i="17" s="1"/>
  <c r="I165" i="17"/>
  <c r="T165" i="17" s="1"/>
  <c r="I164" i="17"/>
  <c r="N163" i="17"/>
  <c r="Z163" i="17" l="1"/>
  <c r="W165" i="17"/>
  <c r="X165" i="17"/>
  <c r="Y165" i="17" s="1"/>
  <c r="I166" i="17"/>
  <c r="T166" i="17" s="1"/>
  <c r="N165" i="17"/>
  <c r="C7" i="27"/>
  <c r="Z165" i="17" l="1"/>
  <c r="X166" i="17"/>
  <c r="Y166" i="17" s="1"/>
  <c r="W166" i="17"/>
  <c r="I167" i="17"/>
  <c r="T167" i="17" s="1"/>
  <c r="N166" i="17"/>
  <c r="Z166" i="17" l="1"/>
  <c r="X167" i="17"/>
  <c r="Y167" i="17" s="1"/>
  <c r="W167" i="17"/>
  <c r="I168" i="17"/>
  <c r="T168" i="17" s="1"/>
  <c r="N167" i="17"/>
  <c r="Z167" i="17" l="1"/>
  <c r="W168" i="17"/>
  <c r="X168" i="17"/>
  <c r="Y168" i="17" s="1"/>
  <c r="I169" i="17"/>
  <c r="T169" i="17" s="1"/>
  <c r="N168" i="17"/>
  <c r="Z168" i="17" l="1"/>
  <c r="X169" i="17"/>
  <c r="Y169" i="17" s="1"/>
  <c r="W169" i="17"/>
  <c r="I170" i="17"/>
  <c r="T170" i="17" s="1"/>
  <c r="N170" i="17"/>
  <c r="N169" i="17"/>
  <c r="Z169" i="17" l="1"/>
  <c r="W170" i="17"/>
  <c r="X170" i="17"/>
  <c r="Y170" i="17" s="1"/>
  <c r="I171" i="17"/>
  <c r="T171" i="17" s="1"/>
  <c r="Z170" i="17" l="1"/>
  <c r="X171" i="17"/>
  <c r="Y171" i="17" s="1"/>
  <c r="W171" i="17"/>
  <c r="I172" i="17"/>
  <c r="N171" i="17"/>
  <c r="Z171" i="17" l="1"/>
  <c r="N172" i="17"/>
  <c r="T172" i="17"/>
  <c r="I173" i="17"/>
  <c r="T173" i="17" s="1"/>
  <c r="N173" i="17"/>
  <c r="X173" i="17" l="1"/>
  <c r="Y173" i="17" s="1"/>
  <c r="W173" i="17"/>
  <c r="W172" i="17"/>
  <c r="X172" i="17"/>
  <c r="Y172" i="17" s="1"/>
  <c r="I174" i="17"/>
  <c r="T174" i="17" s="1"/>
  <c r="Z173" i="17" l="1"/>
  <c r="Z172" i="17"/>
  <c r="W174" i="17"/>
  <c r="X174" i="17"/>
  <c r="Y174" i="17" s="1"/>
  <c r="I175" i="17"/>
  <c r="T175" i="17" s="1"/>
  <c r="N174" i="17"/>
  <c r="Z174" i="17" l="1"/>
  <c r="W175" i="17"/>
  <c r="X175" i="17"/>
  <c r="Y175" i="17" s="1"/>
  <c r="I176" i="17"/>
  <c r="T176" i="17" s="1"/>
  <c r="N175" i="17"/>
  <c r="N176" i="17"/>
  <c r="Z175" i="17" l="1"/>
  <c r="X176" i="17"/>
  <c r="Y176" i="17" s="1"/>
  <c r="W176" i="17"/>
  <c r="I177" i="17"/>
  <c r="T177" i="17" s="1"/>
  <c r="Z176" i="17" l="1"/>
  <c r="X177" i="17"/>
  <c r="Y177" i="17" s="1"/>
  <c r="W177" i="17"/>
  <c r="I178" i="17"/>
  <c r="N177" i="17"/>
  <c r="Z177" i="17" l="1"/>
  <c r="N178" i="17"/>
  <c r="T178" i="17"/>
  <c r="I179" i="17"/>
  <c r="T179" i="17" s="1"/>
  <c r="N179" i="17"/>
  <c r="W178" i="17" l="1"/>
  <c r="X178" i="17"/>
  <c r="Y178" i="17" s="1"/>
  <c r="X179" i="17"/>
  <c r="Y179" i="17" s="1"/>
  <c r="W179" i="17"/>
  <c r="I180" i="17"/>
  <c r="T180" i="17" s="1"/>
  <c r="N180" i="17"/>
  <c r="Z179" i="17" l="1"/>
  <c r="Z178" i="17"/>
  <c r="W180" i="17"/>
  <c r="X180" i="17"/>
  <c r="Y180" i="17" s="1"/>
  <c r="I181" i="17"/>
  <c r="T181" i="17" s="1"/>
  <c r="N181" i="17"/>
  <c r="Z180" i="17" l="1"/>
  <c r="X181" i="17"/>
  <c r="Y181" i="17" s="1"/>
  <c r="W181" i="17"/>
  <c r="I182" i="17"/>
  <c r="T182" i="17" s="1"/>
  <c r="N182" i="17"/>
  <c r="Z181" i="17" l="1"/>
  <c r="X182" i="17"/>
  <c r="Y182" i="17" s="1"/>
  <c r="W182" i="17"/>
  <c r="I183" i="17"/>
  <c r="T183" i="17" s="1"/>
  <c r="N183" i="17"/>
  <c r="Z182" i="17" l="1"/>
  <c r="W183" i="17"/>
  <c r="X183" i="17"/>
  <c r="Y183" i="17" s="1"/>
  <c r="I184" i="17"/>
  <c r="T184" i="17" s="1"/>
  <c r="Z183" i="17" l="1"/>
  <c r="W184" i="17"/>
  <c r="X184" i="17"/>
  <c r="Y184" i="17" s="1"/>
  <c r="N184" i="17"/>
  <c r="Z184" i="17" l="1"/>
  <c r="I185" i="17"/>
  <c r="T185" i="17" s="1"/>
  <c r="W185" i="17" l="1"/>
  <c r="X185" i="17"/>
  <c r="Y185" i="17" s="1"/>
  <c r="I186" i="17"/>
  <c r="N185" i="17"/>
  <c r="Z185" i="17" l="1"/>
  <c r="N186" i="17"/>
  <c r="T186" i="17"/>
  <c r="I187" i="17"/>
  <c r="T187" i="17" s="1"/>
  <c r="N187" i="17"/>
  <c r="W187" i="17" l="1"/>
  <c r="X187" i="17"/>
  <c r="Y187" i="17" s="1"/>
  <c r="W186" i="17"/>
  <c r="X186" i="17"/>
  <c r="Y186" i="17" s="1"/>
  <c r="I188" i="17"/>
  <c r="T188" i="17" s="1"/>
  <c r="N188" i="17"/>
  <c r="Z186" i="17" l="1"/>
  <c r="Z187" i="17"/>
  <c r="X188" i="17"/>
  <c r="Y188" i="17" s="1"/>
  <c r="W188" i="17"/>
  <c r="I189" i="17"/>
  <c r="T189" i="17" s="1"/>
  <c r="Z188" i="17" l="1"/>
  <c r="W189" i="17"/>
  <c r="X189" i="17"/>
  <c r="Y189" i="17" s="1"/>
  <c r="I190" i="17"/>
  <c r="T190" i="17" s="1"/>
  <c r="N189" i="17"/>
  <c r="Z189" i="17" l="1"/>
  <c r="X190" i="17"/>
  <c r="Y190" i="17" s="1"/>
  <c r="W190" i="17"/>
  <c r="N190" i="17"/>
  <c r="Z190" i="17" l="1"/>
  <c r="N191" i="17"/>
  <c r="I191" i="17" l="1"/>
  <c r="T191" i="17" s="1"/>
  <c r="X191" i="17" l="1"/>
  <c r="Y191" i="17" s="1"/>
  <c r="W191" i="17"/>
  <c r="I192" i="17"/>
  <c r="T192" i="17" s="1"/>
  <c r="Z191" i="17" l="1"/>
  <c r="X192" i="17"/>
  <c r="Y192" i="17" s="1"/>
  <c r="W192" i="17"/>
  <c r="I193" i="17"/>
  <c r="T193" i="17" s="1"/>
  <c r="N192" i="17"/>
  <c r="Z192" i="17" l="1"/>
  <c r="X193" i="17"/>
  <c r="Y193" i="17" s="1"/>
  <c r="W193" i="17"/>
  <c r="I194" i="17"/>
  <c r="T194" i="17" s="1"/>
  <c r="N193" i="17"/>
  <c r="Z193" i="17" l="1"/>
  <c r="X194" i="17"/>
  <c r="Y194" i="17" s="1"/>
  <c r="W194" i="17"/>
  <c r="I196" i="17"/>
  <c r="T196" i="17" s="1"/>
  <c r="N194" i="17"/>
  <c r="Z194" i="17" l="1"/>
  <c r="X196" i="17"/>
  <c r="Y196" i="17" s="1"/>
  <c r="W196" i="17"/>
  <c r="I203" i="17"/>
  <c r="T203" i="17" s="1"/>
  <c r="N196" i="17"/>
  <c r="Z196" i="17" l="1"/>
  <c r="W203" i="17"/>
  <c r="X203" i="17"/>
  <c r="Y203" i="17" s="1"/>
  <c r="N202" i="17"/>
  <c r="N203" i="17"/>
  <c r="Z203" i="17" l="1"/>
  <c r="I202" i="17"/>
  <c r="T202" i="17" s="1"/>
  <c r="I201" i="17"/>
  <c r="T201" i="17" s="1"/>
  <c r="N201" i="17"/>
  <c r="W201" i="17" l="1"/>
  <c r="X201" i="17"/>
  <c r="Y201" i="17" s="1"/>
  <c r="X202" i="17"/>
  <c r="Y202" i="17" s="1"/>
  <c r="W202" i="17"/>
  <c r="I200" i="17"/>
  <c r="T200" i="17" s="1"/>
  <c r="Z202" i="17" l="1"/>
  <c r="Z201" i="17"/>
  <c r="X200" i="17"/>
  <c r="Y200" i="17" s="1"/>
  <c r="W200" i="17"/>
  <c r="I199" i="17"/>
  <c r="T199" i="17" s="1"/>
  <c r="N199" i="17"/>
  <c r="N200" i="17"/>
  <c r="Z200" i="17" l="1"/>
  <c r="X199" i="17"/>
  <c r="Y199" i="17" s="1"/>
  <c r="W199" i="17"/>
  <c r="I198" i="17"/>
  <c r="T198" i="17" s="1"/>
  <c r="Z199" i="17" l="1"/>
  <c r="X198" i="17"/>
  <c r="Y198" i="17" s="1"/>
  <c r="W198" i="17"/>
  <c r="N198" i="17"/>
  <c r="N197" i="17"/>
  <c r="Z198" i="17" l="1"/>
  <c r="I197" i="17"/>
  <c r="T197" i="17" s="1"/>
  <c r="I195" i="17"/>
  <c r="T195" i="17" s="1"/>
  <c r="N195" i="17"/>
  <c r="X195" i="17" l="1"/>
  <c r="Y195" i="17" s="1"/>
  <c r="W195" i="17"/>
  <c r="W197" i="17"/>
  <c r="X197" i="17"/>
  <c r="Y197" i="17" s="1"/>
  <c r="I204" i="17"/>
  <c r="Z197" i="17" l="1"/>
  <c r="Z195" i="17"/>
  <c r="C8" i="27"/>
  <c r="I232" i="17" l="1"/>
  <c r="T232" i="17" s="1"/>
  <c r="N232" i="17"/>
  <c r="W232" i="17" l="1"/>
  <c r="X232" i="17"/>
  <c r="Y232" i="17" s="1"/>
  <c r="I223" i="17"/>
  <c r="T223" i="17" s="1"/>
  <c r="Z232" i="17" l="1"/>
  <c r="W223" i="17"/>
  <c r="X223" i="17"/>
  <c r="Y223" i="17" s="1"/>
  <c r="N223" i="17"/>
  <c r="Z223" i="17" l="1"/>
  <c r="I205" i="17"/>
  <c r="T205" i="17" s="1"/>
  <c r="X205" i="17" l="1"/>
  <c r="Y205" i="17" s="1"/>
  <c r="W205" i="17"/>
  <c r="I206" i="17"/>
  <c r="T206" i="17" s="1"/>
  <c r="N205" i="17"/>
  <c r="Z205" i="17" l="1"/>
  <c r="X206" i="17"/>
  <c r="Y206" i="17" s="1"/>
  <c r="W206" i="17"/>
  <c r="I207" i="17"/>
  <c r="N206" i="17"/>
  <c r="Z206" i="17" l="1"/>
  <c r="N207" i="17"/>
  <c r="T207" i="17"/>
  <c r="I208" i="17"/>
  <c r="T208" i="17" s="1"/>
  <c r="X208" i="17" l="1"/>
  <c r="Y208" i="17" s="1"/>
  <c r="W208" i="17"/>
  <c r="W207" i="17"/>
  <c r="X207" i="17"/>
  <c r="Y207" i="17" s="1"/>
  <c r="I209" i="17"/>
  <c r="T209" i="17" s="1"/>
  <c r="N208" i="17"/>
  <c r="Z208" i="17" l="1"/>
  <c r="Z207" i="17"/>
  <c r="X209" i="17"/>
  <c r="Y209" i="17" s="1"/>
  <c r="W209" i="17"/>
  <c r="N209" i="17"/>
  <c r="Z209" i="17" l="1"/>
  <c r="I210" i="17"/>
  <c r="T210" i="17" s="1"/>
  <c r="W210" i="17" l="1"/>
  <c r="X210" i="17"/>
  <c r="Y210" i="17" s="1"/>
  <c r="I211" i="17"/>
  <c r="T211" i="17" s="1"/>
  <c r="N210" i="17"/>
  <c r="Z210" i="17" l="1"/>
  <c r="X211" i="17"/>
  <c r="Y211" i="17" s="1"/>
  <c r="W211" i="17"/>
  <c r="I212" i="17"/>
  <c r="T212" i="17" s="1"/>
  <c r="N211" i="17"/>
  <c r="Z211" i="17" l="1"/>
  <c r="W212" i="17"/>
  <c r="X212" i="17"/>
  <c r="Y212" i="17" s="1"/>
  <c r="I213" i="17"/>
  <c r="T213" i="17" s="1"/>
  <c r="N212" i="17"/>
  <c r="Z212" i="17" l="1"/>
  <c r="X213" i="17"/>
  <c r="Y213" i="17" s="1"/>
  <c r="W213" i="17"/>
  <c r="N213" i="17"/>
  <c r="Z213" i="17" l="1"/>
  <c r="I214" i="17"/>
  <c r="T214" i="17" s="1"/>
  <c r="X214" i="17" l="1"/>
  <c r="Y214" i="17" s="1"/>
  <c r="W214" i="17"/>
  <c r="I215" i="17"/>
  <c r="T215" i="17" s="1"/>
  <c r="N215" i="17"/>
  <c r="N214" i="17"/>
  <c r="Z214" i="17" l="1"/>
  <c r="X215" i="17"/>
  <c r="Y215" i="17" s="1"/>
  <c r="W215" i="17"/>
  <c r="I216" i="17"/>
  <c r="T216" i="17" s="1"/>
  <c r="Z215" i="17" l="1"/>
  <c r="W216" i="17"/>
  <c r="X216" i="17"/>
  <c r="Y216" i="17" s="1"/>
  <c r="I217" i="17"/>
  <c r="T217" i="17" s="1"/>
  <c r="N217" i="17"/>
  <c r="N216" i="17"/>
  <c r="Z216" i="17" l="1"/>
  <c r="X217" i="17"/>
  <c r="Y217" i="17" s="1"/>
  <c r="W217" i="17"/>
  <c r="I218" i="17"/>
  <c r="T218" i="17" s="1"/>
  <c r="Z217" i="17" l="1"/>
  <c r="W218" i="17"/>
  <c r="X218" i="17"/>
  <c r="Y218" i="17" s="1"/>
  <c r="I219" i="17"/>
  <c r="T219" i="17" s="1"/>
  <c r="N218" i="17"/>
  <c r="N219" i="17"/>
  <c r="Z218" i="17" l="1"/>
  <c r="X219" i="17"/>
  <c r="Y219" i="17" s="1"/>
  <c r="W219" i="17"/>
  <c r="I220" i="17"/>
  <c r="T220" i="17" s="1"/>
  <c r="Z219" i="17" l="1"/>
  <c r="W220" i="17"/>
  <c r="X220" i="17"/>
  <c r="Y220" i="17" s="1"/>
  <c r="I221" i="17"/>
  <c r="T221" i="17" s="1"/>
  <c r="N220" i="17"/>
  <c r="Z220" i="17" l="1"/>
  <c r="X221" i="17"/>
  <c r="Y221" i="17" s="1"/>
  <c r="W221" i="17"/>
  <c r="I222" i="17"/>
  <c r="T222" i="17" s="1"/>
  <c r="N221" i="17"/>
  <c r="Z221" i="17" l="1"/>
  <c r="W222" i="17"/>
  <c r="X222" i="17"/>
  <c r="Y222" i="17" s="1"/>
  <c r="I224" i="17"/>
  <c r="T224" i="17" s="1"/>
  <c r="N222" i="17"/>
  <c r="Z222" i="17" l="1"/>
  <c r="X224" i="17"/>
  <c r="Y224" i="17" s="1"/>
  <c r="W224" i="17"/>
  <c r="N224" i="17"/>
  <c r="Z224" i="17" l="1"/>
  <c r="N225" i="17"/>
  <c r="I225" i="17" l="1"/>
  <c r="T225" i="17" s="1"/>
  <c r="X225" i="17" l="1"/>
  <c r="Y225" i="17" s="1"/>
  <c r="W225" i="17"/>
  <c r="N226" i="17"/>
  <c r="Z225" i="17" l="1"/>
  <c r="I226" i="17"/>
  <c r="T226" i="17" s="1"/>
  <c r="W226" i="17" l="1"/>
  <c r="X226" i="17"/>
  <c r="Y226" i="17" s="1"/>
  <c r="I227" i="17"/>
  <c r="T227" i="17" s="1"/>
  <c r="Z226" i="17" l="1"/>
  <c r="X227" i="17"/>
  <c r="Y227" i="17" s="1"/>
  <c r="W227" i="17"/>
  <c r="I228" i="17"/>
  <c r="T228" i="17" s="1"/>
  <c r="N227" i="17"/>
  <c r="Z227" i="17" l="1"/>
  <c r="W228" i="17"/>
  <c r="X228" i="17"/>
  <c r="Y228" i="17" s="1"/>
  <c r="I229" i="17"/>
  <c r="T229" i="17" s="1"/>
  <c r="N228" i="17"/>
  <c r="Z228" i="17" l="1"/>
  <c r="W229" i="17"/>
  <c r="X229" i="17"/>
  <c r="Y229" i="17" s="1"/>
  <c r="I230" i="17"/>
  <c r="T230" i="17" s="1"/>
  <c r="N229" i="17"/>
  <c r="Z229" i="17" l="1"/>
  <c r="W230" i="17"/>
  <c r="X230" i="17"/>
  <c r="Y230" i="17" s="1"/>
  <c r="N231" i="17"/>
  <c r="N230" i="17"/>
  <c r="Z230" i="17" l="1"/>
  <c r="I231" i="17"/>
  <c r="T231" i="17" s="1"/>
  <c r="X231" i="17" l="1"/>
  <c r="Y231" i="17" s="1"/>
  <c r="W231" i="17"/>
  <c r="I233" i="17"/>
  <c r="T233" i="17" s="1"/>
  <c r="Z231" i="17" l="1"/>
  <c r="X233" i="17"/>
  <c r="Y233" i="17" s="1"/>
  <c r="W233" i="17"/>
  <c r="I234" i="17"/>
  <c r="T234" i="17" s="1"/>
  <c r="N233" i="17"/>
  <c r="Z233" i="17" l="1"/>
  <c r="W234" i="17"/>
  <c r="X234" i="17"/>
  <c r="Y234" i="17" s="1"/>
  <c r="I235" i="17"/>
  <c r="T235" i="17" s="1"/>
  <c r="N235" i="17"/>
  <c r="N234" i="17"/>
  <c r="Z234" i="17" l="1"/>
  <c r="W235" i="17"/>
  <c r="X235" i="17"/>
  <c r="Y235" i="17" s="1"/>
  <c r="I236" i="17"/>
  <c r="T236" i="17" s="1"/>
  <c r="Z235" i="17" l="1"/>
  <c r="X236" i="17"/>
  <c r="Y236" i="17" s="1"/>
  <c r="W236" i="17"/>
  <c r="N236" i="17"/>
  <c r="Z236" i="17" l="1"/>
  <c r="I237" i="17"/>
  <c r="T237" i="17" s="1"/>
  <c r="N237" i="17"/>
  <c r="X237" i="17" l="1"/>
  <c r="Y237" i="17" s="1"/>
  <c r="W237" i="17"/>
  <c r="I238" i="17"/>
  <c r="T238" i="17" s="1"/>
  <c r="Z237" i="17" l="1"/>
  <c r="X238" i="17"/>
  <c r="Y238" i="17" s="1"/>
  <c r="W238" i="17"/>
  <c r="I239" i="17"/>
  <c r="T239" i="17" s="1"/>
  <c r="N238" i="17"/>
  <c r="Z238" i="17" l="1"/>
  <c r="X239" i="17"/>
  <c r="Y239" i="17" s="1"/>
  <c r="W239" i="17"/>
  <c r="I240" i="17"/>
  <c r="T240" i="17" s="1"/>
  <c r="N239" i="17"/>
  <c r="Z239" i="17" l="1"/>
  <c r="X240" i="17"/>
  <c r="Y240" i="17" s="1"/>
  <c r="W240" i="17"/>
  <c r="I241" i="17"/>
  <c r="T241" i="17" s="1"/>
  <c r="N240" i="17"/>
  <c r="Z240" i="17" l="1"/>
  <c r="W241" i="17"/>
  <c r="X241" i="17"/>
  <c r="Y241" i="17" s="1"/>
  <c r="I242" i="17"/>
  <c r="T242" i="17" s="1"/>
  <c r="N241" i="17"/>
  <c r="Z241" i="17" l="1"/>
  <c r="X242" i="17"/>
  <c r="Y242" i="17" s="1"/>
  <c r="W242" i="17"/>
  <c r="I243" i="17"/>
  <c r="N242" i="17"/>
  <c r="Z242" i="17" l="1"/>
  <c r="I244" i="17"/>
  <c r="T243" i="17"/>
  <c r="I40" i="5"/>
  <c r="T40" i="5" s="1"/>
  <c r="N243" i="17"/>
  <c r="C9" i="27" l="1"/>
  <c r="W40" i="5"/>
  <c r="X40" i="5"/>
  <c r="Y40" i="5" s="1"/>
  <c r="W243" i="17"/>
  <c r="X243" i="17"/>
  <c r="Y243" i="17" s="1"/>
  <c r="N40" i="5"/>
  <c r="Z243" i="17" l="1"/>
  <c r="Z40" i="5"/>
  <c r="I251" i="17"/>
  <c r="T251" i="17" s="1"/>
  <c r="X251" i="17" l="1"/>
  <c r="Y251" i="17" s="1"/>
  <c r="W251" i="17"/>
  <c r="I255" i="17"/>
  <c r="T255" i="17" s="1"/>
  <c r="N251" i="17"/>
  <c r="Z251" i="17" l="1"/>
  <c r="X255" i="17"/>
  <c r="Y255" i="17" s="1"/>
  <c r="W255" i="17"/>
  <c r="I261" i="17"/>
  <c r="T261" i="17" s="1"/>
  <c r="N255" i="17"/>
  <c r="Z255" i="17" l="1"/>
  <c r="W261" i="17"/>
  <c r="X261" i="17"/>
  <c r="Y261" i="17" s="1"/>
  <c r="I260" i="17"/>
  <c r="T260" i="17" s="1"/>
  <c r="N261" i="17"/>
  <c r="Z261" i="17" l="1"/>
  <c r="W260" i="17"/>
  <c r="X260" i="17"/>
  <c r="Y260" i="17" s="1"/>
  <c r="I280" i="17"/>
  <c r="T280" i="17" s="1"/>
  <c r="N260" i="17"/>
  <c r="Z260" i="17" l="1"/>
  <c r="W280" i="17"/>
  <c r="X280" i="17"/>
  <c r="Y280" i="17" s="1"/>
  <c r="I279" i="17"/>
  <c r="T279" i="17" s="1"/>
  <c r="N280" i="17"/>
  <c r="Z280" i="17" l="1"/>
  <c r="W279" i="17"/>
  <c r="X279" i="17"/>
  <c r="Y279" i="17" s="1"/>
  <c r="I278" i="17"/>
  <c r="T278" i="17" s="1"/>
  <c r="N279" i="17"/>
  <c r="Z279" i="17" l="1"/>
  <c r="X278" i="17"/>
  <c r="Y278" i="17" s="1"/>
  <c r="W278" i="17"/>
  <c r="I277" i="17"/>
  <c r="T277" i="17" s="1"/>
  <c r="N278" i="17"/>
  <c r="Z278" i="17" l="1"/>
  <c r="W277" i="17"/>
  <c r="X277" i="17"/>
  <c r="Y277" i="17" s="1"/>
  <c r="I276" i="17"/>
  <c r="T276" i="17" s="1"/>
  <c r="N277" i="17"/>
  <c r="Z277" i="17" l="1"/>
  <c r="W276" i="17"/>
  <c r="X276" i="17"/>
  <c r="Y276" i="17" s="1"/>
  <c r="I275" i="17"/>
  <c r="T275" i="17" s="1"/>
  <c r="N276" i="17"/>
  <c r="Z276" i="17" l="1"/>
  <c r="W275" i="17"/>
  <c r="X275" i="17"/>
  <c r="Y275" i="17" s="1"/>
  <c r="I283" i="17"/>
  <c r="T283" i="17" s="1"/>
  <c r="N275" i="17"/>
  <c r="Z275" i="17" l="1"/>
  <c r="W283" i="17"/>
  <c r="X283" i="17"/>
  <c r="Y283" i="17" s="1"/>
  <c r="I282" i="17"/>
  <c r="T282" i="17" s="1"/>
  <c r="N283" i="17"/>
  <c r="Z283" i="17" l="1"/>
  <c r="W282" i="17"/>
  <c r="X282" i="17"/>
  <c r="Y282" i="17" s="1"/>
  <c r="I284" i="17"/>
  <c r="I290" i="17"/>
  <c r="T290" i="17" s="1"/>
  <c r="N282" i="17"/>
  <c r="Z282" i="17" l="1"/>
  <c r="W290" i="17"/>
  <c r="X290" i="17"/>
  <c r="Y290" i="17" s="1"/>
  <c r="C10" i="27"/>
  <c r="I289" i="17"/>
  <c r="T289" i="17" s="1"/>
  <c r="N290" i="17"/>
  <c r="Z290" i="17" l="1"/>
  <c r="W289" i="17"/>
  <c r="X289" i="17"/>
  <c r="Y289" i="17" s="1"/>
  <c r="I304" i="17"/>
  <c r="T304" i="17" s="1"/>
  <c r="N289" i="17"/>
  <c r="Z289" i="17" l="1"/>
  <c r="X304" i="17"/>
  <c r="Y304" i="17" s="1"/>
  <c r="W304" i="17"/>
  <c r="N304" i="17"/>
  <c r="Z304" i="17" l="1"/>
  <c r="I305" i="17"/>
  <c r="T305" i="17" s="1"/>
  <c r="N305" i="17"/>
  <c r="X305" i="17" l="1"/>
  <c r="Y305" i="17" s="1"/>
  <c r="W305" i="17"/>
  <c r="N306" i="17"/>
  <c r="Z305" i="17" l="1"/>
  <c r="I306" i="17"/>
  <c r="T306" i="17" s="1"/>
  <c r="X306" i="17" l="1"/>
  <c r="Y306" i="17" s="1"/>
  <c r="W306" i="17"/>
  <c r="I311" i="17"/>
  <c r="T311" i="17" s="1"/>
  <c r="Z306" i="17" l="1"/>
  <c r="X311" i="17"/>
  <c r="Y311" i="17" s="1"/>
  <c r="W311" i="17"/>
  <c r="I312" i="17"/>
  <c r="T312" i="17" s="1"/>
  <c r="N311" i="17"/>
  <c r="Z311" i="17" l="1"/>
  <c r="W312" i="17"/>
  <c r="X312" i="17"/>
  <c r="Y312" i="17" s="1"/>
  <c r="I310" i="17"/>
  <c r="T310" i="17" s="1"/>
  <c r="N312" i="17"/>
  <c r="Z312" i="17" l="1"/>
  <c r="W310" i="17"/>
  <c r="X310" i="17"/>
  <c r="Y310" i="17" s="1"/>
  <c r="I309" i="17"/>
  <c r="T309" i="17" s="1"/>
  <c r="N310" i="17"/>
  <c r="Z310" i="17" l="1"/>
  <c r="X309" i="17"/>
  <c r="Y309" i="17" s="1"/>
  <c r="W309" i="17"/>
  <c r="I316" i="17"/>
  <c r="N309" i="17"/>
  <c r="Z309" i="17" l="1"/>
  <c r="I324" i="17"/>
  <c r="T316" i="17"/>
  <c r="I328" i="17"/>
  <c r="T328" i="17" s="1"/>
  <c r="N316" i="17"/>
  <c r="C11" i="27" l="1"/>
  <c r="W328" i="17"/>
  <c r="X328" i="17"/>
  <c r="Y328" i="17" s="1"/>
  <c r="W316" i="17"/>
  <c r="X316" i="17"/>
  <c r="Y316" i="17" s="1"/>
  <c r="I333" i="17"/>
  <c r="T333" i="17" s="1"/>
  <c r="N328" i="17"/>
  <c r="Z316" i="17" l="1"/>
  <c r="Z328" i="17"/>
  <c r="X333" i="17"/>
  <c r="Y333" i="17" s="1"/>
  <c r="W333" i="17"/>
  <c r="I332" i="17"/>
  <c r="T332" i="17" s="1"/>
  <c r="N333" i="17"/>
  <c r="Z333" i="17" l="1"/>
  <c r="W332" i="17"/>
  <c r="X332" i="17"/>
  <c r="Y332" i="17" s="1"/>
  <c r="I334" i="17"/>
  <c r="T334" i="17" s="1"/>
  <c r="N332" i="17"/>
  <c r="Z332" i="17" l="1"/>
  <c r="X334" i="17"/>
  <c r="Y334" i="17" s="1"/>
  <c r="W334" i="17"/>
  <c r="I10" i="5"/>
  <c r="T10" i="5" s="1"/>
  <c r="N334" i="17"/>
  <c r="Z334" i="17" l="1"/>
  <c r="W10" i="5"/>
  <c r="X10" i="5"/>
  <c r="Y10" i="5" s="1"/>
  <c r="I336" i="17"/>
  <c r="T336" i="17" s="1"/>
  <c r="N10" i="5"/>
  <c r="Z10" i="5" l="1"/>
  <c r="X336" i="17"/>
  <c r="Y336" i="17" s="1"/>
  <c r="W336" i="17"/>
  <c r="I353" i="17"/>
  <c r="T353" i="17" s="1"/>
  <c r="N336" i="17"/>
  <c r="Z336" i="17" l="1"/>
  <c r="W353" i="17"/>
  <c r="X353" i="17"/>
  <c r="Y353" i="17" s="1"/>
  <c r="N353" i="17"/>
  <c r="Z353" i="17" l="1"/>
  <c r="N357" i="17"/>
  <c r="I357" i="17" l="1"/>
  <c r="T357" i="17" s="1"/>
  <c r="I356" i="17"/>
  <c r="T356" i="17" s="1"/>
  <c r="N356" i="17"/>
  <c r="W356" i="17" l="1"/>
  <c r="X356" i="17"/>
  <c r="Y356" i="17" s="1"/>
  <c r="W357" i="17"/>
  <c r="X357" i="17"/>
  <c r="Y357" i="17" s="1"/>
  <c r="I354" i="17"/>
  <c r="T354" i="17" s="1"/>
  <c r="I355" i="17"/>
  <c r="T355" i="17" s="1"/>
  <c r="Z357" i="17" l="1"/>
  <c r="Z356" i="17"/>
  <c r="W355" i="17"/>
  <c r="X355" i="17"/>
  <c r="Y355" i="17" s="1"/>
  <c r="X354" i="17"/>
  <c r="Y354" i="17" s="1"/>
  <c r="W354" i="17"/>
  <c r="I358" i="17"/>
  <c r="N354" i="17"/>
  <c r="N355" i="17"/>
  <c r="Z354" i="17" l="1"/>
  <c r="Z355" i="17"/>
  <c r="T358" i="17"/>
  <c r="I370" i="17"/>
  <c r="T370" i="17" s="1"/>
  <c r="N358" i="17"/>
  <c r="W370" i="17" l="1"/>
  <c r="X370" i="17"/>
  <c r="Y370" i="17" s="1"/>
  <c r="W358" i="17"/>
  <c r="X358" i="17"/>
  <c r="Y358" i="17" s="1"/>
  <c r="N371" i="17"/>
  <c r="I372" i="17"/>
  <c r="T372" i="17" s="1"/>
  <c r="N370" i="17"/>
  <c r="N372" i="17"/>
  <c r="Z358" i="17" l="1"/>
  <c r="Z370" i="17"/>
  <c r="X372" i="17"/>
  <c r="Y372" i="17" s="1"/>
  <c r="W372" i="17"/>
  <c r="I371" i="17"/>
  <c r="T371" i="17" s="1"/>
  <c r="Z372" i="17" l="1"/>
  <c r="W371" i="17"/>
  <c r="X371" i="17"/>
  <c r="Y371" i="17" s="1"/>
  <c r="N382" i="17"/>
  <c r="Z371" i="17" l="1"/>
  <c r="I382" i="17"/>
  <c r="T382" i="17" s="1"/>
  <c r="X382" i="17" l="1"/>
  <c r="Y382" i="17" s="1"/>
  <c r="W382" i="17"/>
  <c r="I398" i="17"/>
  <c r="T398" i="17" s="1"/>
  <c r="Z382" i="17" l="1"/>
  <c r="W398" i="17"/>
  <c r="X398" i="17"/>
  <c r="Y398" i="17" s="1"/>
  <c r="I397" i="17"/>
  <c r="T397" i="17" s="1"/>
  <c r="N398" i="17"/>
  <c r="Z398" i="17" l="1"/>
  <c r="X397" i="17"/>
  <c r="Y397" i="17" s="1"/>
  <c r="W397" i="17"/>
  <c r="I400" i="17"/>
  <c r="T400" i="17" s="1"/>
  <c r="N397" i="17"/>
  <c r="Z397" i="17" l="1"/>
  <c r="W400" i="17"/>
  <c r="X400" i="17"/>
  <c r="Y400" i="17" s="1"/>
  <c r="I107" i="17"/>
  <c r="N400" i="17"/>
  <c r="I404" i="17"/>
  <c r="N107" i="17"/>
  <c r="Z400" i="17" l="1"/>
  <c r="I124" i="17"/>
  <c r="T107" i="17"/>
  <c r="I414" i="17"/>
  <c r="T414" i="17" s="1"/>
  <c r="C13" i="27"/>
  <c r="X414" i="17" l="1"/>
  <c r="Y414" i="17" s="1"/>
  <c r="W414" i="17"/>
  <c r="W107" i="17"/>
  <c r="X107" i="17"/>
  <c r="Y107" i="17" s="1"/>
  <c r="C6" i="27"/>
  <c r="I417" i="17"/>
  <c r="T417" i="17" s="1"/>
  <c r="N414" i="17"/>
  <c r="Z414" i="17" l="1"/>
  <c r="Z107" i="17"/>
  <c r="W417" i="17"/>
  <c r="X417" i="17"/>
  <c r="Y417" i="17" s="1"/>
  <c r="N417" i="17"/>
  <c r="Z417" i="17" l="1"/>
  <c r="I425" i="17"/>
  <c r="T425" i="17" s="1"/>
  <c r="N425" i="17"/>
  <c r="X425" i="17" l="1"/>
  <c r="Y425" i="17" s="1"/>
  <c r="W425" i="17"/>
  <c r="I426" i="17"/>
  <c r="T426" i="17" s="1"/>
  <c r="Z425" i="17" l="1"/>
  <c r="W426" i="17"/>
  <c r="X426" i="17"/>
  <c r="Y426" i="17" s="1"/>
  <c r="I427" i="17"/>
  <c r="T427" i="17" s="1"/>
  <c r="N426" i="17"/>
  <c r="Z426" i="17" l="1"/>
  <c r="W427" i="17"/>
  <c r="X427" i="17"/>
  <c r="Y427" i="17" s="1"/>
  <c r="I443" i="17"/>
  <c r="T443" i="17" s="1"/>
  <c r="N427" i="17"/>
  <c r="Z427" i="17" l="1"/>
  <c r="W443" i="17"/>
  <c r="X443" i="17"/>
  <c r="Y443" i="17" s="1"/>
  <c r="I510" i="17"/>
  <c r="T510" i="17" s="1"/>
  <c r="N443" i="17"/>
  <c r="I444" i="17"/>
  <c r="Z443" i="17" l="1"/>
  <c r="W510" i="17"/>
  <c r="X510" i="17"/>
  <c r="Y510" i="17" s="1"/>
  <c r="N510" i="17"/>
  <c r="I524" i="17"/>
  <c r="C14" i="27"/>
  <c r="Z510" i="17" l="1"/>
  <c r="C16" i="27"/>
  <c r="I558" i="17"/>
  <c r="T558" i="17" s="1"/>
  <c r="N558" i="17"/>
  <c r="W558" i="17" l="1"/>
  <c r="X558" i="17"/>
  <c r="Y558" i="17" s="1"/>
  <c r="N549" i="17"/>
  <c r="Z558" i="17" l="1"/>
  <c r="I549" i="17"/>
  <c r="T549" i="17" s="1"/>
  <c r="X549" i="17" l="1"/>
  <c r="Y549" i="17" s="1"/>
  <c r="W549" i="17"/>
  <c r="I550" i="17"/>
  <c r="T550" i="17" s="1"/>
  <c r="Z549" i="17" l="1"/>
  <c r="W550" i="17"/>
  <c r="X550" i="17"/>
  <c r="Y550" i="17" s="1"/>
  <c r="I551" i="17"/>
  <c r="T551" i="17" s="1"/>
  <c r="N550" i="17"/>
  <c r="Z550" i="17" l="1"/>
  <c r="X551" i="17"/>
  <c r="Y551" i="17" s="1"/>
  <c r="W551" i="17"/>
  <c r="I552" i="17"/>
  <c r="T552" i="17" s="1"/>
  <c r="N551" i="17"/>
  <c r="Z551" i="17" l="1"/>
  <c r="X552" i="17"/>
  <c r="Y552" i="17" s="1"/>
  <c r="W552" i="17"/>
  <c r="N552" i="17"/>
  <c r="Z552" i="17" l="1"/>
  <c r="I554" i="17"/>
  <c r="T554" i="17" s="1"/>
  <c r="N554" i="17"/>
  <c r="X554" i="17" l="1"/>
  <c r="Y554" i="17" s="1"/>
  <c r="W554" i="17"/>
  <c r="N553" i="17"/>
  <c r="Z554" i="17" l="1"/>
  <c r="I553" i="17"/>
  <c r="T553" i="17" s="1"/>
  <c r="W553" i="17" l="1"/>
  <c r="X553" i="17"/>
  <c r="Y553" i="17" s="1"/>
  <c r="I555" i="17"/>
  <c r="T555" i="17" s="1"/>
  <c r="Z553" i="17" l="1"/>
  <c r="X555" i="17"/>
  <c r="Y555" i="17" s="1"/>
  <c r="W555" i="17"/>
  <c r="N555" i="17"/>
  <c r="Z555" i="17" l="1"/>
  <c r="I556" i="17"/>
  <c r="T556" i="17" s="1"/>
  <c r="N556" i="17"/>
  <c r="W556" i="17" l="1"/>
  <c r="X556" i="17"/>
  <c r="Y556" i="17" s="1"/>
  <c r="N559" i="17"/>
  <c r="Z556" i="17" l="1"/>
  <c r="I559" i="17"/>
  <c r="T559" i="17" s="1"/>
  <c r="W559" i="17" l="1"/>
  <c r="X559" i="17"/>
  <c r="Y559" i="17" s="1"/>
  <c r="I562" i="17"/>
  <c r="T562" i="17" s="1"/>
  <c r="Z559" i="17" l="1"/>
  <c r="W562" i="17"/>
  <c r="X562" i="17"/>
  <c r="Y562" i="17" s="1"/>
  <c r="I563" i="17"/>
  <c r="T563" i="17" s="1"/>
  <c r="N562" i="17"/>
  <c r="Z562" i="17" l="1"/>
  <c r="W563" i="17"/>
  <c r="X563" i="17"/>
  <c r="Y563" i="17" s="1"/>
  <c r="N563" i="17"/>
  <c r="I564" i="17"/>
  <c r="C17" i="27" s="1"/>
  <c r="Z563" i="17" l="1"/>
  <c r="I11" i="5" l="1"/>
  <c r="T11" i="5" s="1"/>
  <c r="N11" i="5" l="1"/>
  <c r="X11" i="5"/>
  <c r="Y11" i="5" s="1"/>
  <c r="W11" i="5"/>
  <c r="Z11" i="5" l="1"/>
  <c r="I5" i="17"/>
  <c r="T5" i="17" l="1"/>
  <c r="I342" i="17" l="1"/>
  <c r="N5" i="17"/>
  <c r="T342" i="17" l="1"/>
  <c r="I364" i="17"/>
  <c r="N342" i="17" l="1"/>
  <c r="C12" i="27"/>
  <c r="P5" i="17"/>
  <c r="Q5" i="17"/>
  <c r="R5" i="17"/>
  <c r="O5" i="17"/>
  <c r="U5" i="17"/>
  <c r="O342" i="17" l="1"/>
  <c r="P342" i="17"/>
  <c r="U342" i="17"/>
  <c r="X5" i="17"/>
  <c r="Y5" i="17" s="1"/>
  <c r="W5" i="17"/>
  <c r="X342" i="17" l="1"/>
  <c r="Y342" i="17" s="1"/>
  <c r="W342" i="17"/>
  <c r="Z5" i="17"/>
  <c r="Z342" i="17" l="1"/>
  <c r="I24" i="5" l="1"/>
  <c r="I19" i="17" l="1"/>
  <c r="T19" i="17" s="1"/>
  <c r="T24" i="5"/>
  <c r="N19" i="17" l="1"/>
  <c r="N24" i="5"/>
  <c r="I22" i="17" l="1"/>
  <c r="R19" i="17"/>
  <c r="Q24" i="5"/>
  <c r="P19" i="17"/>
  <c r="O19" i="17"/>
  <c r="Q19" i="17"/>
  <c r="P24" i="5"/>
  <c r="O24" i="5"/>
  <c r="R24" i="5"/>
  <c r="U19" i="17"/>
  <c r="U24" i="5"/>
  <c r="T22" i="17" l="1"/>
  <c r="X19" i="17"/>
  <c r="Y19" i="17" s="1"/>
  <c r="W19" i="17"/>
  <c r="W24" i="5"/>
  <c r="X24" i="5"/>
  <c r="Y24" i="5" s="1"/>
  <c r="N22" i="17" l="1"/>
  <c r="Z19" i="17"/>
  <c r="Z24" i="5"/>
  <c r="R22" i="17" l="1"/>
  <c r="Q22" i="17"/>
  <c r="O22" i="17"/>
  <c r="P22" i="17"/>
  <c r="U22" i="17"/>
  <c r="X22" i="17" l="1"/>
  <c r="Y22" i="17" s="1"/>
  <c r="W22" i="17"/>
  <c r="I23" i="17"/>
  <c r="T23" i="17" s="1"/>
  <c r="N23" i="17"/>
  <c r="U23" i="17"/>
  <c r="Q23" i="17"/>
  <c r="O23" i="17"/>
  <c r="P23" i="17"/>
  <c r="R23" i="17"/>
  <c r="Z22" i="17" l="1"/>
  <c r="X23" i="17"/>
  <c r="Y23" i="17" s="1"/>
  <c r="W23" i="17"/>
  <c r="Z23" i="17" l="1"/>
  <c r="N20" i="17"/>
  <c r="R20" i="17" l="1"/>
  <c r="Q20" i="17"/>
  <c r="O20" i="17"/>
  <c r="P20" i="17"/>
  <c r="U20" i="17"/>
  <c r="I20" i="17"/>
  <c r="T20" i="17" s="1"/>
  <c r="I25" i="17"/>
  <c r="T25" i="17" s="1"/>
  <c r="N25" i="17"/>
  <c r="U25" i="17"/>
  <c r="R25" i="17"/>
  <c r="Q25" i="17"/>
  <c r="O25" i="17"/>
  <c r="P25" i="17"/>
  <c r="X20" i="17" l="1"/>
  <c r="Y20" i="17" s="1"/>
  <c r="W20" i="17"/>
  <c r="X25" i="17"/>
  <c r="Y25" i="17" s="1"/>
  <c r="W25" i="17"/>
  <c r="Z20" i="17" l="1"/>
  <c r="I26" i="17"/>
  <c r="Z25" i="17"/>
  <c r="I27" i="17" l="1"/>
  <c r="T26" i="17"/>
  <c r="T27" i="17" l="1"/>
  <c r="N26" i="17"/>
  <c r="N27" i="17"/>
  <c r="I32" i="17" l="1"/>
  <c r="T32" i="17" l="1"/>
  <c r="R26" i="17"/>
  <c r="R27" i="17"/>
  <c r="P27" i="17"/>
  <c r="P26" i="17"/>
  <c r="O26" i="17"/>
  <c r="Q27" i="17"/>
  <c r="O27" i="17"/>
  <c r="Q26" i="17"/>
  <c r="U27" i="17"/>
  <c r="U26" i="17"/>
  <c r="N32" i="17" l="1"/>
  <c r="X27" i="17"/>
  <c r="Y27" i="17" s="1"/>
  <c r="W27" i="17"/>
  <c r="X26" i="17"/>
  <c r="Y26" i="17" s="1"/>
  <c r="W26" i="17"/>
  <c r="Z27" i="17" l="1"/>
  <c r="Z26" i="17"/>
  <c r="I7" i="17" l="1"/>
  <c r="O32" i="17"/>
  <c r="P32" i="17"/>
  <c r="Q32" i="17"/>
  <c r="R32" i="17"/>
  <c r="U32" i="17"/>
  <c r="I8" i="17" l="1"/>
  <c r="T7" i="17"/>
  <c r="H7" i="17"/>
  <c r="W32" i="17"/>
  <c r="X32" i="17"/>
  <c r="Y32" i="17" s="1"/>
  <c r="I9" i="17" l="1"/>
  <c r="T8" i="17"/>
  <c r="H8" i="17"/>
  <c r="N7" i="17"/>
  <c r="Z32" i="17"/>
  <c r="I12" i="5" l="1"/>
  <c r="T9" i="17"/>
  <c r="H9" i="17"/>
  <c r="N8" i="17"/>
  <c r="I21" i="5" l="1"/>
  <c r="T12" i="5"/>
  <c r="H12" i="5"/>
  <c r="N9" i="17"/>
  <c r="P8" i="17"/>
  <c r="O8" i="17"/>
  <c r="Q8" i="17"/>
  <c r="R8" i="17"/>
  <c r="U8" i="17"/>
  <c r="O7" i="17"/>
  <c r="P7" i="17"/>
  <c r="R7" i="17"/>
  <c r="Q7" i="17"/>
  <c r="U7" i="17"/>
  <c r="H21" i="5" l="1"/>
  <c r="N21" i="5" s="1"/>
  <c r="T21" i="5"/>
  <c r="N12" i="5"/>
  <c r="O9" i="17"/>
  <c r="P9" i="17"/>
  <c r="Q9" i="17"/>
  <c r="R9" i="17"/>
  <c r="U9" i="17"/>
  <c r="R23" i="5"/>
  <c r="Q23" i="5"/>
  <c r="R21" i="5"/>
  <c r="Q21" i="5"/>
  <c r="X8" i="17"/>
  <c r="Y8" i="17" s="1"/>
  <c r="W8" i="17"/>
  <c r="W7" i="17"/>
  <c r="X7" i="17"/>
  <c r="Y7" i="17" s="1"/>
  <c r="I23" i="5" l="1"/>
  <c r="T23" i="5" s="1"/>
  <c r="O12" i="5"/>
  <c r="P12" i="5"/>
  <c r="R12" i="5"/>
  <c r="Q12" i="5"/>
  <c r="P21" i="5"/>
  <c r="U21" i="5"/>
  <c r="W21" i="5" s="1"/>
  <c r="O21" i="5"/>
  <c r="U12" i="5"/>
  <c r="Z7" i="17"/>
  <c r="X9" i="17"/>
  <c r="Y9" i="17" s="1"/>
  <c r="W9" i="17"/>
  <c r="Z8" i="17"/>
  <c r="H23" i="5" l="1"/>
  <c r="N23" i="5" s="1"/>
  <c r="X21" i="5"/>
  <c r="Y21" i="5" s="1"/>
  <c r="W12" i="5"/>
  <c r="X12" i="5"/>
  <c r="Y12" i="5" s="1"/>
  <c r="Z9" i="17"/>
  <c r="I18" i="5" l="1"/>
  <c r="Z21" i="5"/>
  <c r="Z12" i="5"/>
  <c r="I19" i="5" l="1"/>
  <c r="H19" i="5"/>
  <c r="T18" i="5"/>
  <c r="H18" i="5"/>
  <c r="P23" i="5"/>
  <c r="O23" i="5"/>
  <c r="U23" i="5"/>
  <c r="T19" i="5" l="1"/>
  <c r="H27" i="5"/>
  <c r="N18" i="5"/>
  <c r="N19" i="5"/>
  <c r="X23" i="5"/>
  <c r="Y23" i="5" s="1"/>
  <c r="W23" i="5"/>
  <c r="Z23" i="5" l="1"/>
  <c r="U27" i="5"/>
  <c r="N27" i="5"/>
  <c r="O27" i="5"/>
  <c r="P27" i="5"/>
  <c r="Q27" i="5"/>
  <c r="R27" i="5"/>
  <c r="O19" i="5"/>
  <c r="Q18" i="5"/>
  <c r="P18" i="5"/>
  <c r="O18" i="5"/>
  <c r="Q19" i="5"/>
  <c r="P19" i="5"/>
  <c r="R18" i="5"/>
  <c r="R19" i="5"/>
  <c r="U19" i="5"/>
  <c r="U18" i="5"/>
  <c r="W18" i="5" l="1"/>
  <c r="X18" i="5"/>
  <c r="Y18" i="5" s="1"/>
  <c r="X19" i="5"/>
  <c r="Y19" i="5" s="1"/>
  <c r="W19" i="5"/>
  <c r="Z19" i="5" l="1"/>
  <c r="Z18" i="5"/>
  <c r="I27" i="5" l="1"/>
  <c r="T27" i="5" s="1"/>
  <c r="W27" i="5" l="1"/>
  <c r="X27" i="5"/>
  <c r="Y27" i="5" s="1"/>
  <c r="I41" i="5"/>
  <c r="Z27" i="5" l="1"/>
  <c r="I16" i="17"/>
  <c r="H16" i="17" l="1"/>
  <c r="N16" i="17" s="1"/>
  <c r="T16" i="17"/>
  <c r="I17" i="17" l="1"/>
  <c r="T38" i="5" l="1"/>
  <c r="I37" i="5"/>
  <c r="T17" i="17"/>
  <c r="H17" i="17"/>
  <c r="N17" i="17" s="1"/>
  <c r="I44" i="17"/>
  <c r="R17" i="17"/>
  <c r="Q17" i="17"/>
  <c r="Q16" i="17"/>
  <c r="O16" i="17"/>
  <c r="R16" i="17"/>
  <c r="P16" i="17"/>
  <c r="U16" i="17"/>
  <c r="T39" i="5" l="1"/>
  <c r="I38" i="5"/>
  <c r="T37" i="5"/>
  <c r="H37" i="5"/>
  <c r="C4" i="27"/>
  <c r="X16" i="17"/>
  <c r="Y16" i="17" s="1"/>
  <c r="W16" i="17"/>
  <c r="H38" i="5" l="1"/>
  <c r="N37" i="5"/>
  <c r="Z16" i="17"/>
  <c r="N38" i="5" l="1"/>
  <c r="I39" i="5"/>
  <c r="Q38" i="5"/>
  <c r="R38" i="5"/>
  <c r="P37" i="5"/>
  <c r="O37" i="5"/>
  <c r="R37" i="5"/>
  <c r="Q37" i="5"/>
  <c r="U37" i="5"/>
  <c r="P17" i="17"/>
  <c r="O17" i="17"/>
  <c r="U17" i="17"/>
  <c r="C3" i="27" l="1"/>
  <c r="H39" i="5"/>
  <c r="N39" i="5" s="1"/>
  <c r="P39" i="5"/>
  <c r="O39" i="5"/>
  <c r="U39" i="5"/>
  <c r="P38" i="5"/>
  <c r="U38" i="5"/>
  <c r="O38" i="5"/>
  <c r="W37" i="5"/>
  <c r="X37" i="5"/>
  <c r="Y37" i="5" s="1"/>
  <c r="W17" i="17"/>
  <c r="X17" i="17"/>
  <c r="Y17" i="17" s="1"/>
  <c r="T45" i="17" l="1"/>
  <c r="C41" i="8"/>
  <c r="D41" i="8" s="1"/>
  <c r="C40" i="8"/>
  <c r="D40" i="8" s="1"/>
  <c r="W39" i="5"/>
  <c r="X39" i="5"/>
  <c r="Y39" i="5" s="1"/>
  <c r="W38" i="5"/>
  <c r="X38" i="5"/>
  <c r="Y38" i="5" s="1"/>
  <c r="Z37" i="5"/>
  <c r="Z17" i="17"/>
  <c r="Z38" i="5" l="1"/>
  <c r="Z39" i="5"/>
  <c r="C39" i="8"/>
  <c r="D39" i="8" s="1"/>
  <c r="Y8" i="5"/>
  <c r="W8" i="5"/>
  <c r="B42" i="8" l="1"/>
  <c r="C42" i="8" s="1"/>
  <c r="C1" i="8" s="1"/>
  <c r="D42" i="8" l="1"/>
  <c r="A5" i="28"/>
  <c r="A4" i="1"/>
  <c r="C2" i="8"/>
  <c r="A7" i="28" s="1"/>
  <c r="AY6" i="1"/>
  <c r="AW35" i="1"/>
  <c r="B35" i="1" l="1"/>
  <c r="AJ15" i="1"/>
  <c r="AG15" i="1"/>
  <c r="AD29" i="1"/>
  <c r="R2" i="3" s="1"/>
  <c r="AF15" i="1"/>
  <c r="AE15" i="1"/>
  <c r="AD15" i="1"/>
  <c r="AL15" i="1"/>
  <c r="AL29" i="1"/>
  <c r="Z2" i="3" s="1"/>
  <c r="AJ16" i="1"/>
  <c r="AG29" i="1"/>
  <c r="U2" i="3" s="1"/>
  <c r="AI29" i="1"/>
  <c r="W2" i="3" s="1"/>
  <c r="AF29" i="1"/>
  <c r="T2" i="3" s="1"/>
  <c r="AH29" i="1"/>
  <c r="V2" i="3" s="1"/>
  <c r="AK29" i="1"/>
  <c r="Y2" i="3" s="1"/>
  <c r="AI15" i="1"/>
  <c r="AJ29" i="1"/>
  <c r="X2" i="3" s="1"/>
  <c r="AK15" i="1"/>
  <c r="AE29" i="1"/>
  <c r="AR56" i="3"/>
  <c r="AH15" i="1"/>
  <c r="AK16" i="1" l="1"/>
  <c r="AG16" i="1"/>
  <c r="AH16" i="1"/>
  <c r="AD16" i="1"/>
  <c r="AE16" i="1"/>
  <c r="AI16" i="1"/>
  <c r="AF16" i="1"/>
  <c r="AL16" i="1"/>
  <c r="AD28" i="1"/>
  <c r="AG28" i="1"/>
  <c r="AJ28" i="1"/>
  <c r="AI28" i="1"/>
  <c r="AF28" i="1"/>
  <c r="AL28" i="1"/>
  <c r="AH28" i="1"/>
  <c r="AK28" i="1"/>
  <c r="AE28" i="1"/>
  <c r="S2" i="3"/>
  <c r="BJ29" i="1"/>
  <c r="AE17" i="1"/>
  <c r="AK17" i="1"/>
  <c r="AF17" i="1"/>
  <c r="AG17" i="1"/>
  <c r="AD17" i="1"/>
  <c r="AL17" i="1"/>
  <c r="AH17" i="1"/>
  <c r="AJ17" i="1"/>
  <c r="AI17" i="1"/>
  <c r="BJ28" i="1" l="1"/>
  <c r="AD19" i="5"/>
  <c r="AD20" i="5"/>
  <c r="I45" i="17" l="1"/>
  <c r="C7" i="20" s="1"/>
  <c r="D7" i="20" s="1"/>
  <c r="C6" i="20" s="1"/>
  <c r="D6" i="20" s="1"/>
  <c r="H45" i="17"/>
  <c r="I84" i="17"/>
  <c r="AD24" i="5"/>
  <c r="AE24" i="5" s="1"/>
  <c r="AE22" i="5" s="1"/>
  <c r="AE21" i="5" s="1"/>
  <c r="N45" i="17"/>
  <c r="C5" i="27"/>
  <c r="C18" i="27"/>
  <c r="I42" i="5"/>
  <c r="AQ24" i="5"/>
  <c r="AQ22" i="5" s="1"/>
  <c r="AQ21" i="5" s="1"/>
  <c r="AJ24" i="5"/>
  <c r="AJ22" i="5" s="1"/>
  <c r="AJ20" i="5" s="1"/>
  <c r="AH24" i="5"/>
  <c r="AH22" i="5" s="1"/>
  <c r="AH21" i="5" s="1"/>
  <c r="AI24" i="5"/>
  <c r="AI22" i="5" s="1"/>
  <c r="AI21" i="5" s="1"/>
  <c r="AP24" i="5"/>
  <c r="AP22" i="5" s="1"/>
  <c r="AP21" i="5" s="1"/>
  <c r="AO24" i="5"/>
  <c r="AO22" i="5"/>
  <c r="AO21" i="5"/>
  <c r="AM24" i="5"/>
  <c r="AM22" i="5" s="1"/>
  <c r="AM21" i="5" s="1"/>
  <c r="AN24" i="5"/>
  <c r="AN22" i="5" s="1"/>
  <c r="AN21" i="5" s="1"/>
  <c r="J3" i="27"/>
  <c r="I43" i="5"/>
  <c r="I44" i="5"/>
  <c r="I46" i="5" s="1"/>
  <c r="H42" i="5"/>
  <c r="I3" i="27" s="1"/>
  <c r="C5" i="20"/>
  <c r="D5" i="20"/>
  <c r="U45" i="17"/>
  <c r="O45" i="17"/>
  <c r="P45" i="17"/>
  <c r="AF24" i="5" l="1"/>
  <c r="AF22" i="5" s="1"/>
  <c r="AF21" i="5" s="1"/>
  <c r="AK24" i="5"/>
  <c r="AK22" i="5" s="1"/>
  <c r="AK21" i="5" s="1"/>
  <c r="AL24" i="5"/>
  <c r="AL22" i="5" s="1"/>
  <c r="AL21" i="5" s="1"/>
  <c r="AG24" i="5"/>
  <c r="AG22" i="5" s="1"/>
  <c r="AG21" i="5" s="1"/>
  <c r="AF32" i="3"/>
  <c r="AF29" i="3"/>
  <c r="AF30" i="3"/>
  <c r="AF31" i="3"/>
  <c r="W45" i="17"/>
  <c r="X45" i="17"/>
  <c r="Y45" i="17" s="1"/>
  <c r="Z45" i="17"/>
  <c r="AI32" i="3" l="1"/>
  <c r="AJ32" i="3" s="1"/>
  <c r="AG32" i="3"/>
  <c r="AG29" i="3"/>
  <c r="AI29" i="3"/>
  <c r="AJ29" i="3" s="1"/>
  <c r="AG30" i="3"/>
  <c r="AI30" i="3"/>
  <c r="AJ30" i="3" s="1"/>
  <c r="AI31" i="3"/>
  <c r="AJ31" i="3" s="1"/>
  <c r="AG31" i="3"/>
  <c r="Y3" i="17"/>
  <c r="W3" i="17"/>
  <c r="AR21" i="5"/>
  <c r="S101" i="21"/>
  <c r="T101" i="21" s="1"/>
  <c r="L101" i="21"/>
  <c r="M101" i="21" s="1"/>
  <c r="E101" i="21"/>
  <c r="F101" i="21" s="1"/>
  <c r="S100" i="21"/>
  <c r="T100" i="21" s="1"/>
  <c r="L100" i="21"/>
  <c r="M100" i="21" s="1"/>
  <c r="E100" i="21"/>
  <c r="F100" i="21" s="1"/>
  <c r="S99" i="21"/>
  <c r="T99" i="21" s="1"/>
  <c r="L99" i="21"/>
  <c r="M99" i="21" s="1"/>
  <c r="E99" i="21"/>
  <c r="F99" i="21" s="1"/>
  <c r="S98" i="21"/>
  <c r="T98" i="21" s="1"/>
  <c r="L98" i="21"/>
  <c r="M98" i="21" s="1"/>
  <c r="E98" i="21"/>
  <c r="F98" i="21" s="1"/>
  <c r="S97" i="21"/>
  <c r="T97" i="21" s="1"/>
  <c r="L97" i="21"/>
  <c r="M97" i="21" s="1"/>
  <c r="E97" i="21"/>
  <c r="F97" i="21" s="1"/>
  <c r="S96" i="21"/>
  <c r="T96" i="21" s="1"/>
  <c r="L96" i="21"/>
  <c r="M96" i="21" s="1"/>
  <c r="E96" i="21"/>
  <c r="F96" i="21" s="1"/>
  <c r="S95" i="21"/>
  <c r="T95" i="21" s="1"/>
  <c r="L95" i="21"/>
  <c r="M95" i="21" s="1"/>
  <c r="E95" i="21"/>
  <c r="F95" i="21" s="1"/>
  <c r="S94" i="21"/>
  <c r="T94" i="21" s="1"/>
  <c r="L94" i="21"/>
  <c r="M94" i="21" s="1"/>
  <c r="E94" i="21"/>
  <c r="F94" i="21" s="1"/>
  <c r="S93" i="21"/>
  <c r="T93" i="21" s="1"/>
  <c r="L93" i="21"/>
  <c r="M93" i="21" s="1"/>
  <c r="E93" i="21"/>
  <c r="F93" i="21" s="1"/>
  <c r="S92" i="21"/>
  <c r="T92" i="21" s="1"/>
  <c r="L92" i="21"/>
  <c r="M92" i="21" s="1"/>
  <c r="E92" i="21"/>
  <c r="F92" i="21" s="1"/>
  <c r="S91" i="21"/>
  <c r="T91" i="21" s="1"/>
  <c r="L91" i="21"/>
  <c r="M91" i="21" s="1"/>
  <c r="E91" i="21"/>
  <c r="F91" i="21" s="1"/>
  <c r="S90" i="21"/>
  <c r="T90" i="21" s="1"/>
  <c r="L90" i="21"/>
  <c r="M90" i="21" s="1"/>
  <c r="E90" i="21"/>
  <c r="F90" i="21" s="1"/>
  <c r="S89" i="21"/>
  <c r="T89" i="21" s="1"/>
  <c r="L89" i="21"/>
  <c r="M89" i="21" s="1"/>
  <c r="E89" i="21"/>
  <c r="F89" i="21" s="1"/>
  <c r="S88" i="21"/>
  <c r="T88" i="21" s="1"/>
  <c r="L88" i="21"/>
  <c r="M88" i="21" s="1"/>
  <c r="E88" i="21"/>
  <c r="F88" i="21" s="1"/>
  <c r="S87" i="21"/>
  <c r="T87" i="21" s="1"/>
  <c r="L87" i="21"/>
  <c r="M87" i="21" s="1"/>
  <c r="E87" i="21"/>
  <c r="F87" i="21" s="1"/>
  <c r="S86" i="21"/>
  <c r="T86" i="21" s="1"/>
  <c r="L86" i="21"/>
  <c r="M86" i="21" s="1"/>
  <c r="E86" i="21"/>
  <c r="F86" i="21" s="1"/>
  <c r="S85" i="21"/>
  <c r="T85" i="21" s="1"/>
  <c r="L85" i="21"/>
  <c r="M85" i="21" s="1"/>
  <c r="E85" i="21"/>
  <c r="F85" i="21" s="1"/>
  <c r="S84" i="21"/>
  <c r="T84" i="21" s="1"/>
  <c r="L84" i="21"/>
  <c r="M84" i="21" s="1"/>
  <c r="E84" i="21"/>
  <c r="F84" i="21" s="1"/>
  <c r="S83" i="21"/>
  <c r="T83" i="21" s="1"/>
  <c r="L83" i="21"/>
  <c r="M83" i="21" s="1"/>
  <c r="E83" i="21"/>
  <c r="F83" i="21" s="1"/>
  <c r="S82" i="21"/>
  <c r="T82" i="21" s="1"/>
  <c r="L82" i="21"/>
  <c r="M82" i="21" s="1"/>
  <c r="E82" i="21"/>
  <c r="F82" i="21" s="1"/>
  <c r="S81" i="21"/>
  <c r="T81" i="21" s="1"/>
  <c r="L81" i="21"/>
  <c r="M81" i="21" s="1"/>
  <c r="E81" i="21"/>
  <c r="F81" i="21" s="1"/>
  <c r="S80" i="21"/>
  <c r="T80" i="21" s="1"/>
  <c r="L80" i="21"/>
  <c r="M80" i="21" s="1"/>
  <c r="E80" i="21"/>
  <c r="F80" i="21" s="1"/>
  <c r="S79" i="21"/>
  <c r="T79" i="21" s="1"/>
  <c r="L79" i="21"/>
  <c r="M79" i="21" s="1"/>
  <c r="E79" i="21"/>
  <c r="F79" i="21" s="1"/>
  <c r="S78" i="21"/>
  <c r="T78" i="21" s="1"/>
  <c r="L78" i="21"/>
  <c r="M78" i="21" s="1"/>
  <c r="E78" i="21"/>
  <c r="F78" i="21" s="1"/>
  <c r="S77" i="21"/>
  <c r="T77" i="21" s="1"/>
  <c r="L77" i="21"/>
  <c r="M77" i="21" s="1"/>
  <c r="E77" i="21"/>
  <c r="F77" i="21" s="1"/>
  <c r="S76" i="21"/>
  <c r="T76" i="21" s="1"/>
  <c r="L76" i="21"/>
  <c r="M76" i="21" s="1"/>
  <c r="E76" i="21"/>
  <c r="F76" i="21" s="1"/>
  <c r="S75" i="21"/>
  <c r="T75" i="21" s="1"/>
  <c r="L75" i="21"/>
  <c r="M75" i="21" s="1"/>
  <c r="E75" i="21"/>
  <c r="F75" i="21" s="1"/>
  <c r="S74" i="21"/>
  <c r="T74" i="21" s="1"/>
  <c r="L74" i="21"/>
  <c r="M74" i="21" s="1"/>
  <c r="E74" i="21"/>
  <c r="F74" i="21" s="1"/>
  <c r="S73" i="21"/>
  <c r="T73" i="21" s="1"/>
  <c r="L73" i="21"/>
  <c r="M73" i="21" s="1"/>
  <c r="E73" i="21"/>
  <c r="F73" i="21" s="1"/>
  <c r="S72" i="21"/>
  <c r="T72" i="21" s="1"/>
  <c r="L72" i="21"/>
  <c r="M72" i="21" s="1"/>
  <c r="E72" i="21"/>
  <c r="F72" i="21" s="1"/>
  <c r="S71" i="21"/>
  <c r="T71" i="21" s="1"/>
  <c r="L71" i="21"/>
  <c r="M71" i="21" s="1"/>
  <c r="E71" i="21"/>
  <c r="F71" i="21" s="1"/>
  <c r="S70" i="21"/>
  <c r="T70" i="21" s="1"/>
  <c r="L70" i="21"/>
  <c r="M70" i="21" s="1"/>
  <c r="E70" i="21"/>
  <c r="F70" i="21" s="1"/>
  <c r="S69" i="21"/>
  <c r="T69" i="21" s="1"/>
  <c r="L69" i="21"/>
  <c r="M69" i="21" s="1"/>
  <c r="E69" i="21"/>
  <c r="F69" i="21" s="1"/>
  <c r="S68" i="21"/>
  <c r="T68" i="21" s="1"/>
  <c r="L68" i="21"/>
  <c r="M68" i="21" s="1"/>
  <c r="E68" i="21"/>
  <c r="F68" i="21" s="1"/>
  <c r="S67" i="21"/>
  <c r="T67" i="21" s="1"/>
  <c r="L67" i="21"/>
  <c r="M67" i="21" s="1"/>
  <c r="E67" i="21"/>
  <c r="F67" i="21" s="1"/>
  <c r="S66" i="21"/>
  <c r="T66" i="21" s="1"/>
  <c r="L66" i="21"/>
  <c r="M66" i="21" s="1"/>
  <c r="E66" i="21"/>
  <c r="F66" i="21" s="1"/>
  <c r="S65" i="21"/>
  <c r="T65" i="21" s="1"/>
  <c r="L65" i="21"/>
  <c r="M65" i="21" s="1"/>
  <c r="E65" i="21"/>
  <c r="F65" i="21" s="1"/>
  <c r="S64" i="21"/>
  <c r="T64" i="21" s="1"/>
  <c r="L64" i="21"/>
  <c r="M64" i="21" s="1"/>
  <c r="E64" i="21"/>
  <c r="F64" i="21" s="1"/>
  <c r="S63" i="21"/>
  <c r="T63" i="21" s="1"/>
  <c r="L63" i="21"/>
  <c r="M63" i="21" s="1"/>
  <c r="E63" i="21"/>
  <c r="F63" i="21" s="1"/>
  <c r="S62" i="21"/>
  <c r="T62" i="21" s="1"/>
  <c r="L62" i="21"/>
  <c r="M62" i="21" s="1"/>
  <c r="E62" i="21"/>
  <c r="F62" i="21" s="1"/>
  <c r="S61" i="21"/>
  <c r="T61" i="21" s="1"/>
  <c r="L61" i="21"/>
  <c r="M61" i="21" s="1"/>
  <c r="E61" i="21"/>
  <c r="F61" i="21" s="1"/>
  <c r="S60" i="21"/>
  <c r="T60" i="21" s="1"/>
  <c r="L60" i="21"/>
  <c r="M60" i="21" s="1"/>
  <c r="E60" i="21"/>
  <c r="F60" i="21" s="1"/>
  <c r="S59" i="21"/>
  <c r="T59" i="21" s="1"/>
  <c r="L59" i="21"/>
  <c r="M59" i="21" s="1"/>
  <c r="E59" i="21"/>
  <c r="F59" i="21" s="1"/>
  <c r="S58" i="21"/>
  <c r="T58" i="21" s="1"/>
  <c r="L58" i="21"/>
  <c r="M58" i="21" s="1"/>
  <c r="E58" i="21"/>
  <c r="F58" i="21" s="1"/>
  <c r="S57" i="21"/>
  <c r="T57" i="21" s="1"/>
  <c r="L57" i="21"/>
  <c r="M57" i="21" s="1"/>
  <c r="E57" i="21"/>
  <c r="F57" i="21" s="1"/>
  <c r="S56" i="21"/>
  <c r="T56" i="21" s="1"/>
  <c r="L56" i="21"/>
  <c r="M56" i="21" s="1"/>
  <c r="E56" i="21"/>
  <c r="F56" i="21" s="1"/>
  <c r="S55" i="21"/>
  <c r="T55" i="21" s="1"/>
  <c r="L55" i="21"/>
  <c r="M55" i="21" s="1"/>
  <c r="E55" i="21"/>
  <c r="F55" i="21" s="1"/>
  <c r="S54" i="21"/>
  <c r="T54" i="21" s="1"/>
  <c r="L54" i="21"/>
  <c r="M54" i="21" s="1"/>
  <c r="E54" i="21"/>
  <c r="F54" i="21" s="1"/>
  <c r="S53" i="21"/>
  <c r="T53" i="21" s="1"/>
  <c r="L53" i="21"/>
  <c r="M53" i="21" s="1"/>
  <c r="E53" i="21"/>
  <c r="F53" i="21" s="1"/>
  <c r="S52" i="21"/>
  <c r="T52" i="21" s="1"/>
  <c r="L52" i="21"/>
  <c r="M52" i="21" s="1"/>
  <c r="E52" i="21"/>
  <c r="F52" i="21" s="1"/>
  <c r="S51" i="21"/>
  <c r="T51" i="21" s="1"/>
  <c r="L51" i="21"/>
  <c r="M51" i="21" s="1"/>
  <c r="E51" i="21"/>
  <c r="F51" i="21" s="1"/>
  <c r="S50" i="21"/>
  <c r="T50" i="21" s="1"/>
  <c r="L50" i="21"/>
  <c r="M50" i="21" s="1"/>
  <c r="E50" i="21"/>
  <c r="F50" i="21" s="1"/>
  <c r="S49" i="21"/>
  <c r="T49" i="21" s="1"/>
  <c r="L49" i="21"/>
  <c r="M49" i="21" s="1"/>
  <c r="E49" i="21"/>
  <c r="F49" i="21" s="1"/>
  <c r="S48" i="21"/>
  <c r="T48" i="21" s="1"/>
  <c r="L48" i="21"/>
  <c r="M48" i="21" s="1"/>
  <c r="E48" i="21"/>
  <c r="F48" i="21" s="1"/>
  <c r="S47" i="21"/>
  <c r="T47" i="21" s="1"/>
  <c r="L47" i="21"/>
  <c r="M47" i="21" s="1"/>
  <c r="E47" i="21"/>
  <c r="F47" i="21" s="1"/>
  <c r="S46" i="21"/>
  <c r="T46" i="21" s="1"/>
  <c r="L46" i="21"/>
  <c r="M46" i="21" s="1"/>
  <c r="E46" i="21"/>
  <c r="F46" i="21" s="1"/>
  <c r="S45" i="21"/>
  <c r="T45" i="21" s="1"/>
  <c r="L45" i="21"/>
  <c r="M45" i="21" s="1"/>
  <c r="E45" i="21"/>
  <c r="F45" i="21" s="1"/>
  <c r="S44" i="21"/>
  <c r="T44" i="21" s="1"/>
  <c r="L44" i="21"/>
  <c r="M44" i="21" s="1"/>
  <c r="E44" i="21"/>
  <c r="F44" i="21" s="1"/>
  <c r="S43" i="21"/>
  <c r="T43" i="21" s="1"/>
  <c r="L43" i="21"/>
  <c r="M43" i="21" s="1"/>
  <c r="E43" i="21"/>
  <c r="F43" i="21" s="1"/>
  <c r="S42" i="21"/>
  <c r="T42" i="21" s="1"/>
  <c r="L42" i="21"/>
  <c r="M42" i="21" s="1"/>
  <c r="E42" i="21"/>
  <c r="F42" i="21" s="1"/>
  <c r="S41" i="21"/>
  <c r="T41" i="21" s="1"/>
  <c r="L41" i="21"/>
  <c r="M41" i="21" s="1"/>
  <c r="E41" i="21"/>
  <c r="F41" i="21" s="1"/>
  <c r="S40" i="21"/>
  <c r="T40" i="21" s="1"/>
  <c r="L40" i="21"/>
  <c r="M40" i="21" s="1"/>
  <c r="E40" i="21"/>
  <c r="F40" i="21" s="1"/>
  <c r="S39" i="21"/>
  <c r="T39" i="21" s="1"/>
  <c r="L39" i="21"/>
  <c r="M39" i="21" s="1"/>
  <c r="E39" i="21"/>
  <c r="F39" i="21" s="1"/>
  <c r="S38" i="21"/>
  <c r="T38" i="21" s="1"/>
  <c r="L38" i="21"/>
  <c r="M38" i="21" s="1"/>
  <c r="E38" i="21"/>
  <c r="F38" i="21" s="1"/>
  <c r="S37" i="21"/>
  <c r="T37" i="21" s="1"/>
  <c r="L37" i="21"/>
  <c r="M37" i="21" s="1"/>
  <c r="E37" i="21"/>
  <c r="F37" i="21" s="1"/>
  <c r="S36" i="21"/>
  <c r="T36" i="21" s="1"/>
  <c r="L36" i="21"/>
  <c r="M36" i="21" s="1"/>
  <c r="E36" i="21"/>
  <c r="F36" i="21" s="1"/>
  <c r="S35" i="21"/>
  <c r="T35" i="21" s="1"/>
  <c r="L35" i="21"/>
  <c r="M35" i="21" s="1"/>
  <c r="E35" i="21"/>
  <c r="F35" i="21" s="1"/>
  <c r="S34" i="21"/>
  <c r="T34" i="21" s="1"/>
  <c r="L34" i="21"/>
  <c r="M34" i="21" s="1"/>
  <c r="E34" i="21"/>
  <c r="F34" i="21" s="1"/>
  <c r="S33" i="21"/>
  <c r="T33" i="21" s="1"/>
  <c r="L33" i="21"/>
  <c r="M33" i="21" s="1"/>
  <c r="E33" i="21"/>
  <c r="F33" i="21" s="1"/>
  <c r="S32" i="21"/>
  <c r="T32" i="21" s="1"/>
  <c r="L32" i="21"/>
  <c r="M32" i="21" s="1"/>
  <c r="E32" i="21"/>
  <c r="F32" i="21" s="1"/>
  <c r="S31" i="21"/>
  <c r="T31" i="21" s="1"/>
  <c r="L31" i="21"/>
  <c r="M31" i="21" s="1"/>
  <c r="E31" i="21"/>
  <c r="F31" i="21" s="1"/>
  <c r="S30" i="21"/>
  <c r="T30" i="21" s="1"/>
  <c r="L30" i="21"/>
  <c r="M30" i="21" s="1"/>
  <c r="E30" i="21"/>
  <c r="F30" i="21" s="1"/>
  <c r="S29" i="21"/>
  <c r="T29" i="21" s="1"/>
  <c r="L29" i="21"/>
  <c r="M29" i="21" s="1"/>
  <c r="E29" i="21"/>
  <c r="F29" i="21" s="1"/>
  <c r="S28" i="21"/>
  <c r="T28" i="21" s="1"/>
  <c r="L28" i="21"/>
  <c r="M28" i="21" s="1"/>
  <c r="E28" i="21"/>
  <c r="F28" i="21" s="1"/>
  <c r="S27" i="21"/>
  <c r="T27" i="21" s="1"/>
  <c r="L27" i="21"/>
  <c r="M27" i="21" s="1"/>
  <c r="E27" i="21"/>
  <c r="F27" i="21" s="1"/>
  <c r="S26" i="21"/>
  <c r="T26" i="21" s="1"/>
  <c r="L26" i="21"/>
  <c r="M26" i="21" s="1"/>
  <c r="E26" i="21"/>
  <c r="F26" i="21" s="1"/>
  <c r="S25" i="21"/>
  <c r="T25" i="21" s="1"/>
  <c r="L25" i="21"/>
  <c r="M25" i="21" s="1"/>
  <c r="E25" i="21"/>
  <c r="F25" i="21" s="1"/>
  <c r="S24" i="21"/>
  <c r="T24" i="21" s="1"/>
  <c r="L24" i="21"/>
  <c r="M24" i="21" s="1"/>
  <c r="E24" i="21"/>
  <c r="F24" i="21" s="1"/>
  <c r="S23" i="21"/>
  <c r="T23" i="21" s="1"/>
  <c r="L23" i="21"/>
  <c r="M23" i="21" s="1"/>
  <c r="E23" i="21"/>
  <c r="F23" i="21" s="1"/>
  <c r="S22" i="21"/>
  <c r="T22" i="21" s="1"/>
  <c r="L22" i="21"/>
  <c r="M22" i="21" s="1"/>
  <c r="E22" i="21"/>
  <c r="F22" i="21" s="1"/>
  <c r="S21" i="21"/>
  <c r="T21" i="21" s="1"/>
  <c r="L21" i="21"/>
  <c r="M21" i="21" s="1"/>
  <c r="E21" i="21"/>
  <c r="F21" i="21" s="1"/>
  <c r="S20" i="21"/>
  <c r="T20" i="21" s="1"/>
  <c r="L20" i="21"/>
  <c r="M20" i="21" s="1"/>
  <c r="E20" i="21"/>
  <c r="F20" i="21" s="1"/>
  <c r="S19" i="21"/>
  <c r="T19" i="21" s="1"/>
  <c r="L19" i="21"/>
  <c r="M19" i="21" s="1"/>
  <c r="E19" i="21"/>
  <c r="F19" i="21" s="1"/>
  <c r="S18" i="21"/>
  <c r="T18" i="21" s="1"/>
  <c r="L18" i="21"/>
  <c r="M18" i="21" s="1"/>
  <c r="E18" i="21"/>
  <c r="F18" i="21" s="1"/>
  <c r="S17" i="21"/>
  <c r="T17" i="21" s="1"/>
  <c r="L17" i="21"/>
  <c r="M17" i="21" s="1"/>
  <c r="E17" i="21"/>
  <c r="F17" i="21" s="1"/>
  <c r="S16" i="21"/>
  <c r="T16" i="21" s="1"/>
  <c r="L16" i="21"/>
  <c r="M16" i="21" s="1"/>
  <c r="E16" i="21"/>
  <c r="F16" i="21" s="1"/>
  <c r="S15" i="21"/>
  <c r="T15" i="21" s="1"/>
  <c r="L15" i="21"/>
  <c r="M15" i="21" s="1"/>
  <c r="E15" i="21"/>
  <c r="F15" i="21" s="1"/>
  <c r="S14" i="21"/>
  <c r="T14" i="21" s="1"/>
  <c r="L14" i="21"/>
  <c r="M14" i="21" s="1"/>
  <c r="E14" i="21"/>
  <c r="F14" i="21" s="1"/>
  <c r="S13" i="21"/>
  <c r="T13" i="21" s="1"/>
  <c r="L13" i="21"/>
  <c r="M13" i="21" s="1"/>
  <c r="E13" i="21"/>
  <c r="F13" i="21" s="1"/>
  <c r="S12" i="21"/>
  <c r="T12" i="21" s="1"/>
  <c r="L12" i="21"/>
  <c r="M12" i="21" s="1"/>
  <c r="E12" i="21"/>
  <c r="F12" i="21" s="1"/>
  <c r="S11" i="21"/>
  <c r="T11" i="21" s="1"/>
  <c r="L11" i="21"/>
  <c r="M11" i="21" s="1"/>
  <c r="E11" i="21"/>
  <c r="F11" i="21" s="1"/>
  <c r="S10" i="21"/>
  <c r="T10" i="21" s="1"/>
  <c r="L10" i="21"/>
  <c r="M10" i="21" s="1"/>
  <c r="E10" i="21"/>
  <c r="F10" i="21" s="1"/>
  <c r="S9" i="21"/>
  <c r="T9" i="21" s="1"/>
  <c r="L9" i="21"/>
  <c r="M9" i="21" s="1"/>
  <c r="E9" i="21"/>
  <c r="F9" i="21" s="1"/>
  <c r="S8" i="21"/>
  <c r="T8" i="21" s="1"/>
  <c r="L8" i="21"/>
  <c r="M8" i="21" s="1"/>
  <c r="E8" i="21"/>
  <c r="F8" i="21" s="1"/>
  <c r="S7" i="21"/>
  <c r="T7" i="21" s="1"/>
  <c r="L7" i="21"/>
  <c r="M7" i="21" s="1"/>
  <c r="E7" i="21"/>
  <c r="F7" i="21" s="1"/>
  <c r="S6" i="21"/>
  <c r="T6" i="21" s="1"/>
  <c r="L6" i="21"/>
  <c r="M6" i="21" s="1"/>
  <c r="E6" i="21"/>
  <c r="F6" i="21" s="1"/>
  <c r="S5" i="21"/>
  <c r="T5" i="21" s="1"/>
  <c r="L5" i="21"/>
  <c r="M5" i="21" s="1"/>
  <c r="E5" i="21"/>
  <c r="F5" i="21" s="1"/>
  <c r="S4" i="21"/>
  <c r="T4" i="21" s="1"/>
  <c r="L4" i="21"/>
  <c r="M4" i="21" s="1"/>
  <c r="E4" i="21"/>
  <c r="F4" i="21" s="1"/>
  <c r="S3" i="21"/>
  <c r="T3" i="21" s="1"/>
  <c r="L3" i="21"/>
  <c r="M3" i="21" s="1"/>
  <c r="E3" i="21"/>
  <c r="F3" i="21" s="1"/>
  <c r="P22" i="2"/>
  <c r="AQ26" i="5"/>
  <c r="AP26" i="5"/>
  <c r="AO26" i="5"/>
  <c r="AN26" i="5"/>
  <c r="AM26" i="5"/>
  <c r="AL26" i="5"/>
  <c r="AK26" i="5"/>
  <c r="AJ26" i="5"/>
  <c r="AI26" i="5"/>
  <c r="AH26" i="5"/>
  <c r="AG26" i="5"/>
  <c r="AF26" i="5"/>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5D73718-E52C-4F11-A142-089CDDFF19C5}" keepAlive="1" name="クエリ - fnGoogleCsv" description="ブック内の 'fnGoogleCsv' クエリへの接続です。" type="5" refreshedVersion="0" background="1">
    <dbPr connection="Provider=Microsoft.Mashup.OleDb.1;Data Source=$Workbook$;Location=fnGoogleCsv;Extended Properties=&quot;&quot;" command="SELECT * FROM [fnGoogleCsv]"/>
  </connection>
  <connection id="2" xr16:uid="{8575ABD1-7FA3-45B3-91F7-ECF96445C537}" keepAlive="1" name="クエリ - HP自動表示①" description="ブック内の 'HP自動表示①' クエリへの接続です。" type="5" refreshedVersion="8" refreshOnLoad="1" saveData="1">
    <dbPr connection="Provider=Microsoft.Mashup.OleDb.1;Data Source=$Workbook$;Location=HP自動表示①;Extended Properties=&quot;&quot;" command="SELECT * FROM [HP自動表示①]"/>
    <extLst>
      <ext xmlns:x15="http://schemas.microsoft.com/office/spreadsheetml/2010/11/main" uri="{DE250136-89BD-433C-8126-D09CA5730AF9}">
        <x15:connection id="" excludeFromRefreshAll="1"/>
      </ext>
    </extLst>
  </connection>
  <connection id="3" xr16:uid="{46733C67-4598-4E5F-83D6-FA009EDC2B7F}" keepAlive="1" name="クエリ - 躯体工事コード取込" description="ブック内の '躯体工事コード取込' クエリへの接続です。" type="5" refreshedVersion="8" refreshOnLoad="1" saveData="1">
    <dbPr connection="Provider=Microsoft.Mashup.OleDb.1;Data Source=$Workbook$;Location=躯体工事コード取込;Extended Properties=&quot;&quot;" command="SELECT * FROM [躯体工事コード取込]"/>
    <extLst>
      <ext xmlns:x15="http://schemas.microsoft.com/office/spreadsheetml/2010/11/main" uri="{DE250136-89BD-433C-8126-D09CA5730AF9}">
        <x15:connection id="" excludeFromRefreshAll="1"/>
      </ext>
    </extLst>
  </connection>
  <connection id="4" xr16:uid="{BBE73D67-14F2-4FB2-8CBE-853CD71BB660}" keepAlive="1" name="クエリ - 建設工事コード取込" description="ブック内の '建設工事コード取込' クエリへの接続です。" type="5" refreshedVersion="8" refreshOnLoad="1" saveData="1">
    <dbPr connection="Provider=Microsoft.Mashup.OleDb.1;Data Source=$Workbook$;Location=建設工事コード取込;Extended Properties=&quot;&quot;" command="SELECT * FROM [建設工事コード取込]"/>
    <extLst>
      <ext xmlns:x15="http://schemas.microsoft.com/office/spreadsheetml/2010/11/main" uri="{DE250136-89BD-433C-8126-D09CA5730AF9}">
        <x15:connection id="" excludeFromRefreshAll="1"/>
      </ext>
    </extLst>
  </connection>
  <connection id="5" xr16:uid="{FF65CFC7-3F64-44AC-832A-1D05878190A5}" keepAlive="1" name="クエリ - 進行基準コード取込" description="ブック内の '進行基準コード取込' クエリへの接続です。" type="5" refreshedVersion="8" refreshOnLoad="1" saveData="1">
    <dbPr connection="Provider=Microsoft.Mashup.OleDb.1;Data Source=$Workbook$;Location=進行基準コード取込;Extended Properties=&quot;&quot;" command="SELECT * FROM [進行基準コード取込]"/>
    <extLst>
      <ext xmlns:x15="http://schemas.microsoft.com/office/spreadsheetml/2010/11/main" uri="{DE250136-89BD-433C-8126-D09CA5730AF9}">
        <x15:connection id="" excludeFromRefreshAll="1"/>
      </ext>
    </extLst>
  </connection>
  <connection id="6" xr16:uid="{A05C6412-27B3-4CFF-8A56-B5BAFF6843AE}" keepAlive="1" name="クエリ - 東京支店コード取込" description="ブック内の '東京支店コード取込' クエリへの接続です。" type="5" refreshedVersion="8" refreshOnLoad="1" saveData="1">
    <dbPr connection="Provider=Microsoft.Mashup.OleDb.1;Data Source=$Workbook$;Location=東京支店コード取込;Extended Properties=&quot;&quot;" command="SELECT * FROM [東京支店コード取込]"/>
    <extLst>
      <ext xmlns:x15="http://schemas.microsoft.com/office/spreadsheetml/2010/11/main" uri="{DE250136-89BD-433C-8126-D09CA5730AF9}">
        <x15:connection id="" excludeFromRefreshAll="1"/>
      </ext>
    </extLst>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<sst xmlns="http://schemas.openxmlformats.org/spreadsheetml/2006/main" count="626" uniqueCount="429">
  <si>
    <t>金額</t>
    <rPh sb="0" eb="2">
      <t>キンガク</t>
    </rPh>
    <phoneticPr fontId="1"/>
  </si>
  <si>
    <t>単価</t>
    <rPh sb="0" eb="2">
      <t>タンカ</t>
    </rPh>
    <phoneticPr fontId="1"/>
  </si>
  <si>
    <t>単位</t>
    <rPh sb="0" eb="2">
      <t>タンイ</t>
    </rPh>
    <phoneticPr fontId="1"/>
  </si>
  <si>
    <t>数量</t>
    <rPh sb="0" eb="2">
      <t>スウリョウ</t>
    </rPh>
    <phoneticPr fontId="1"/>
  </si>
  <si>
    <t>契約額</t>
    <rPh sb="0" eb="3">
      <t>ケイヤクガク</t>
    </rPh>
    <phoneticPr fontId="1"/>
  </si>
  <si>
    <t>請求額</t>
    <rPh sb="0" eb="3">
      <t>セイキュウガク</t>
    </rPh>
    <phoneticPr fontId="1"/>
  </si>
  <si>
    <t>契約残金</t>
    <rPh sb="0" eb="4">
      <t>ケイヤクザンキン</t>
    </rPh>
    <phoneticPr fontId="1"/>
  </si>
  <si>
    <t>当初</t>
    <rPh sb="0" eb="2">
      <t>トウショ</t>
    </rPh>
    <phoneticPr fontId="1"/>
  </si>
  <si>
    <t>増減</t>
    <rPh sb="0" eb="2">
      <t>ゾウゲン</t>
    </rPh>
    <phoneticPr fontId="1"/>
  </si>
  <si>
    <t>計</t>
    <rPh sb="0" eb="1">
      <t>ケイ</t>
    </rPh>
    <phoneticPr fontId="1"/>
  </si>
  <si>
    <t>前月迄支払総額</t>
    <rPh sb="0" eb="2">
      <t>ゼンゲツ</t>
    </rPh>
    <rPh sb="2" eb="3">
      <t>マデ</t>
    </rPh>
    <rPh sb="3" eb="7">
      <t>シハライソウガク</t>
    </rPh>
    <phoneticPr fontId="1"/>
  </si>
  <si>
    <t>当月</t>
    <rPh sb="0" eb="2">
      <t>トウゲツ</t>
    </rPh>
    <phoneticPr fontId="1"/>
  </si>
  <si>
    <t>当月迄支払総額</t>
    <rPh sb="0" eb="3">
      <t>トウゲツマデ</t>
    </rPh>
    <rPh sb="3" eb="7">
      <t>シハライソウガク</t>
    </rPh>
    <phoneticPr fontId="1"/>
  </si>
  <si>
    <t>契約分</t>
    <rPh sb="0" eb="3">
      <t>ケイヤクブン</t>
    </rPh>
    <phoneticPr fontId="1"/>
  </si>
  <si>
    <t>請求金額</t>
    <rPh sb="0" eb="4">
      <t>セイキュウキンガク</t>
    </rPh>
    <phoneticPr fontId="1"/>
  </si>
  <si>
    <t>伝票№</t>
    <rPh sb="0" eb="3">
      <t>デンピョウナンバー</t>
    </rPh>
    <phoneticPr fontId="1"/>
  </si>
  <si>
    <t>下記の通り請求致します。</t>
    <rPh sb="0" eb="2">
      <t>カキ</t>
    </rPh>
    <rPh sb="3" eb="4">
      <t>トオ</t>
    </rPh>
    <rPh sb="5" eb="7">
      <t>セイキュウ</t>
    </rPh>
    <rPh sb="7" eb="8">
      <t>イタ</t>
    </rPh>
    <phoneticPr fontId="1"/>
  </si>
  <si>
    <t>業者コード</t>
    <rPh sb="0" eb="2">
      <t>ギョウシャ</t>
    </rPh>
    <phoneticPr fontId="1"/>
  </si>
  <si>
    <t>インボイス
登録番号</t>
    <rPh sb="6" eb="10">
      <t>トウロクバンゴウ</t>
    </rPh>
    <phoneticPr fontId="1"/>
  </si>
  <si>
    <t>月日</t>
    <rPh sb="0" eb="2">
      <t>ツキヒ</t>
    </rPh>
    <phoneticPr fontId="1"/>
  </si>
  <si>
    <t>内訳</t>
    <rPh sb="0" eb="2">
      <t>ウチワケ</t>
    </rPh>
    <phoneticPr fontId="1"/>
  </si>
  <si>
    <t>住所</t>
    <rPh sb="0" eb="2">
      <t>ジュウショ</t>
    </rPh>
    <phoneticPr fontId="1"/>
  </si>
  <si>
    <t>社名</t>
    <rPh sb="0" eb="2">
      <t>シャメイ</t>
    </rPh>
    <phoneticPr fontId="1"/>
  </si>
  <si>
    <t>電話番号</t>
    <rPh sb="0" eb="4">
      <t>デンワバンゴウ</t>
    </rPh>
    <phoneticPr fontId="1"/>
  </si>
  <si>
    <t>（担当者名）</t>
    <rPh sb="1" eb="5">
      <t>タントウシャメイ</t>
    </rPh>
    <phoneticPr fontId="1"/>
  </si>
  <si>
    <t>御中</t>
    <rPh sb="0" eb="2">
      <t>オンチュウ</t>
    </rPh>
    <phoneticPr fontId="1"/>
  </si>
  <si>
    <t>（税込）</t>
    <rPh sb="1" eb="3">
      <t>ゼイコ</t>
    </rPh>
    <phoneticPr fontId="1"/>
  </si>
  <si>
    <t>請求書</t>
    <rPh sb="0" eb="3">
      <t>セイキュウショ</t>
    </rPh>
    <phoneticPr fontId="1"/>
  </si>
  <si>
    <t>合計</t>
    <rPh sb="0" eb="1">
      <t>アイ</t>
    </rPh>
    <rPh sb="1" eb="2">
      <t>ケイ</t>
    </rPh>
    <phoneticPr fontId="1"/>
  </si>
  <si>
    <r>
      <rPr>
        <b/>
        <sz val="11"/>
        <color theme="1"/>
        <rFont val="BIZ UDPゴシック"/>
        <family val="3"/>
        <charset val="128"/>
      </rPr>
      <t>株式会社</t>
    </r>
    <r>
      <rPr>
        <sz val="11"/>
        <color theme="1"/>
        <rFont val="BIZ UDPゴシック"/>
        <family val="2"/>
        <charset val="128"/>
      </rPr>
      <t>　</t>
    </r>
    <r>
      <rPr>
        <b/>
        <sz val="14"/>
        <color theme="1"/>
        <rFont val="BIZ UDPゴシック"/>
        <family val="3"/>
        <charset val="128"/>
      </rPr>
      <t>藤井工務店</t>
    </r>
    <r>
      <rPr>
        <sz val="11"/>
        <color theme="1"/>
        <rFont val="BIZ UDPゴシック"/>
        <family val="2"/>
        <charset val="128"/>
      </rPr>
      <t>　　</t>
    </r>
    <rPh sb="0" eb="4">
      <t>カブシキガイシャ</t>
    </rPh>
    <rPh sb="5" eb="10">
      <t>フジイコウムテン</t>
    </rPh>
    <phoneticPr fontId="1"/>
  </si>
  <si>
    <t>部門</t>
    <rPh sb="0" eb="2">
      <t>ブモン</t>
    </rPh>
    <phoneticPr fontId="1"/>
  </si>
  <si>
    <t>要素</t>
    <rPh sb="0" eb="2">
      <t>ヨウソ</t>
    </rPh>
    <phoneticPr fontId="1"/>
  </si>
  <si>
    <t>工種</t>
    <rPh sb="0" eb="2">
      <t>コウシュ</t>
    </rPh>
    <phoneticPr fontId="1"/>
  </si>
  <si>
    <t>ｲﾝﾎﾞｲｽ番号</t>
    <rPh sb="6" eb="8">
      <t>バンゴウ</t>
    </rPh>
    <phoneticPr fontId="1"/>
  </si>
  <si>
    <t>T</t>
    <phoneticPr fontId="1"/>
  </si>
  <si>
    <t>普通</t>
    <rPh sb="0" eb="2">
      <t>フツウ</t>
    </rPh>
    <phoneticPr fontId="1"/>
  </si>
  <si>
    <t>消費税</t>
    <rPh sb="0" eb="3">
      <t>ショウヒゼイ</t>
    </rPh>
    <phoneticPr fontId="1"/>
  </si>
  <si>
    <t>押印欄</t>
    <rPh sb="0" eb="3">
      <t>オウインラン</t>
    </rPh>
    <phoneticPr fontId="1"/>
  </si>
  <si>
    <t>課税</t>
    <rPh sb="0" eb="2">
      <t>カゼイ</t>
    </rPh>
    <phoneticPr fontId="1"/>
  </si>
  <si>
    <t>区分</t>
    <rPh sb="0" eb="2">
      <t>クブン</t>
    </rPh>
    <phoneticPr fontId="1"/>
  </si>
  <si>
    <t>％</t>
    <phoneticPr fontId="1"/>
  </si>
  <si>
    <t>摘要</t>
    <rPh sb="0" eb="2">
      <t>テキヨウ</t>
    </rPh>
    <phoneticPr fontId="1"/>
  </si>
  <si>
    <t>当座</t>
    <rPh sb="0" eb="2">
      <t>トウザ</t>
    </rPh>
    <phoneticPr fontId="1"/>
  </si>
  <si>
    <t>住所（1行目）</t>
    <rPh sb="0" eb="2">
      <t>ジュウショ</t>
    </rPh>
    <rPh sb="4" eb="6">
      <t>ギョウメ</t>
    </rPh>
    <phoneticPr fontId="1"/>
  </si>
  <si>
    <t>住所（2行目）</t>
    <rPh sb="0" eb="2">
      <t>ジュウショ</t>
    </rPh>
    <rPh sb="4" eb="6">
      <t>ギョウメ</t>
    </rPh>
    <phoneticPr fontId="1"/>
  </si>
  <si>
    <t>請求締日</t>
    <rPh sb="0" eb="4">
      <t>セイキュウシメビ</t>
    </rPh>
    <phoneticPr fontId="1"/>
  </si>
  <si>
    <t>㊞</t>
    <phoneticPr fontId="1"/>
  </si>
  <si>
    <t>％）</t>
  </si>
  <si>
    <t>※インボイス番号は13桁です。</t>
    <rPh sb="6" eb="8">
      <t>バンゴウ</t>
    </rPh>
    <rPh sb="11" eb="12">
      <t>ケタ</t>
    </rPh>
    <phoneticPr fontId="1"/>
  </si>
  <si>
    <t>※業者コードは4桁です。</t>
    <rPh sb="1" eb="3">
      <t>ギョウシャ</t>
    </rPh>
    <rPh sb="8" eb="9">
      <t>ケタ</t>
    </rPh>
    <phoneticPr fontId="1"/>
  </si>
  <si>
    <t>現場名</t>
    <rPh sb="0" eb="3">
      <t>ゲンバメイ</t>
    </rPh>
    <phoneticPr fontId="1"/>
  </si>
  <si>
    <r>
      <t>☑普 通　・　☐</t>
    </r>
    <r>
      <rPr>
        <b/>
        <sz val="11"/>
        <color theme="1"/>
        <rFont val="BIZ UDPゴシック"/>
        <family val="3"/>
        <charset val="128"/>
      </rPr>
      <t>当 座</t>
    </r>
    <phoneticPr fontId="1"/>
  </si>
  <si>
    <r>
      <rPr>
        <b/>
        <sz val="11"/>
        <color theme="1"/>
        <rFont val="BIZ UDPゴシック"/>
        <family val="3"/>
        <charset val="128"/>
      </rPr>
      <t>☐普 通　・　☑</t>
    </r>
    <r>
      <rPr>
        <sz val="11"/>
        <color theme="1"/>
        <rFont val="BIZ UDPゴシック"/>
        <family val="3"/>
        <charset val="128"/>
      </rPr>
      <t>当 座</t>
    </r>
    <phoneticPr fontId="1"/>
  </si>
  <si>
    <t>合計</t>
    <rPh sb="0" eb="2">
      <t>ゴウケイ</t>
    </rPh>
    <phoneticPr fontId="1"/>
  </si>
  <si>
    <t>工事コード</t>
    <rPh sb="0" eb="2">
      <t>コウジ</t>
    </rPh>
    <phoneticPr fontId="1"/>
  </si>
  <si>
    <t>注文№</t>
    <rPh sb="0" eb="3">
      <t>チュウモンナンバー</t>
    </rPh>
    <phoneticPr fontId="1"/>
  </si>
  <si>
    <t>支払条件</t>
    <rPh sb="0" eb="4">
      <t>シハライジョウケン</t>
    </rPh>
    <phoneticPr fontId="1"/>
  </si>
  <si>
    <t>現金</t>
    <rPh sb="0" eb="2">
      <t>ゲンキン</t>
    </rPh>
    <phoneticPr fontId="1"/>
  </si>
  <si>
    <t>手形</t>
    <rPh sb="0" eb="2">
      <t>テガタ</t>
    </rPh>
    <phoneticPr fontId="1"/>
  </si>
  <si>
    <t>%</t>
    <phoneticPr fontId="1"/>
  </si>
  <si>
    <t>前月迄支払</t>
    <rPh sb="0" eb="3">
      <t>ゼンゲツマデ</t>
    </rPh>
    <rPh sb="3" eb="5">
      <t>シハライ</t>
    </rPh>
    <phoneticPr fontId="1"/>
  </si>
  <si>
    <t>当月支払</t>
    <rPh sb="0" eb="2">
      <t>トウゲツ</t>
    </rPh>
    <rPh sb="2" eb="4">
      <t>シハライ</t>
    </rPh>
    <phoneticPr fontId="1"/>
  </si>
  <si>
    <t>契約額合計</t>
    <rPh sb="0" eb="3">
      <t>ケイヤクガク</t>
    </rPh>
    <rPh sb="3" eb="5">
      <t>ゴウケイ</t>
    </rPh>
    <phoneticPr fontId="1"/>
  </si>
  <si>
    <t>当月迄総額</t>
    <rPh sb="0" eb="3">
      <t>トウゲツマデ</t>
    </rPh>
    <rPh sb="3" eb="5">
      <t>ソウガク</t>
    </rPh>
    <phoneticPr fontId="1"/>
  </si>
  <si>
    <t>税込</t>
    <rPh sb="0" eb="2">
      <t>ゼイコミ</t>
    </rPh>
    <phoneticPr fontId="1"/>
  </si>
  <si>
    <t>単価×数量＝金額　検証</t>
    <rPh sb="0" eb="2">
      <t>タンカ</t>
    </rPh>
    <rPh sb="3" eb="5">
      <t>スウリョウ</t>
    </rPh>
    <rPh sb="6" eb="8">
      <t>キンガク</t>
    </rPh>
    <rPh sb="9" eb="11">
      <t>ケンショウ</t>
    </rPh>
    <phoneticPr fontId="1"/>
  </si>
  <si>
    <t>契約　№</t>
  </si>
  <si>
    <t>名称</t>
    <rPh sb="0" eb="1">
      <t>ナ</t>
    </rPh>
    <rPh sb="1" eb="2">
      <t>ショウ</t>
    </rPh>
    <phoneticPr fontId="23"/>
  </si>
  <si>
    <t>数量</t>
    <rPh sb="0" eb="2">
      <t>スウリョウ</t>
    </rPh>
    <phoneticPr fontId="23"/>
  </si>
  <si>
    <t>単位</t>
    <rPh sb="0" eb="2">
      <t>タンイ</t>
    </rPh>
    <phoneticPr fontId="23"/>
  </si>
  <si>
    <t>契約金額</t>
    <rPh sb="0" eb="2">
      <t>ケイヤク</t>
    </rPh>
    <rPh sb="2" eb="4">
      <t>キンガク</t>
    </rPh>
    <phoneticPr fontId="23"/>
  </si>
  <si>
    <t>出来高(%)</t>
    <rPh sb="0" eb="3">
      <t>デキダカ</t>
    </rPh>
    <phoneticPr fontId="23"/>
  </si>
  <si>
    <t>出来高金額</t>
    <rPh sb="0" eb="3">
      <t>デキダカ</t>
    </rPh>
    <rPh sb="3" eb="5">
      <t>キンガク</t>
    </rPh>
    <phoneticPr fontId="23"/>
  </si>
  <si>
    <t>契  約  合  計</t>
  </si>
  <si>
    <t>注                  意</t>
    <rPh sb="0" eb="1">
      <t>チュウ</t>
    </rPh>
    <rPh sb="19" eb="20">
      <t>イ</t>
    </rPh>
    <phoneticPr fontId="23"/>
  </si>
  <si>
    <t>1. 契約金額の合計は､請負金額に合ったものとする。</t>
    <rPh sb="3" eb="5">
      <t>ケイヤク</t>
    </rPh>
    <rPh sb="5" eb="7">
      <t>キンガク</t>
    </rPh>
    <rPh sb="8" eb="10">
      <t>ゴウケイ</t>
    </rPh>
    <rPh sb="12" eb="14">
      <t>ウケオイ</t>
    </rPh>
    <rPh sb="14" eb="16">
      <t>キンガク</t>
    </rPh>
    <rPh sb="17" eb="18">
      <t>ア</t>
    </rPh>
    <phoneticPr fontId="23"/>
  </si>
  <si>
    <t>2. 出来高は､累計出来高とする。</t>
    <rPh sb="3" eb="5">
      <t>デキ</t>
    </rPh>
    <rPh sb="5" eb="6">
      <t>タカ</t>
    </rPh>
    <rPh sb="8" eb="10">
      <t>ルイケイ</t>
    </rPh>
    <rPh sb="10" eb="12">
      <t>デキ</t>
    </rPh>
    <rPh sb="12" eb="13">
      <t>タカ</t>
    </rPh>
    <phoneticPr fontId="23"/>
  </si>
  <si>
    <t>出来高累計</t>
    <rPh sb="0" eb="5">
      <t>デキダカルイケイ</t>
    </rPh>
    <phoneticPr fontId="1"/>
  </si>
  <si>
    <t>出来高累計の</t>
    <rPh sb="0" eb="5">
      <t>デキダカルイケイ</t>
    </rPh>
    <phoneticPr fontId="1"/>
  </si>
  <si>
    <t>前回までの支払累計</t>
    <rPh sb="0" eb="2">
      <t>ゼンカイ</t>
    </rPh>
    <rPh sb="5" eb="9">
      <t>シハライルイケイ</t>
    </rPh>
    <phoneticPr fontId="1"/>
  </si>
  <si>
    <t>差引（今回支払い分）</t>
    <rPh sb="0" eb="2">
      <t>サシヒキ</t>
    </rPh>
    <rPh sb="3" eb="5">
      <t>コンカイ</t>
    </rPh>
    <rPh sb="5" eb="7">
      <t>シハラ</t>
    </rPh>
    <rPh sb="8" eb="9">
      <t>ブン</t>
    </rPh>
    <phoneticPr fontId="1"/>
  </si>
  <si>
    <t>改メ支払金額</t>
    <rPh sb="0" eb="1">
      <t>アラタ</t>
    </rPh>
    <rPh sb="2" eb="6">
      <t>シハライキンガク</t>
    </rPh>
    <phoneticPr fontId="1"/>
  </si>
  <si>
    <t>1回目</t>
    <rPh sb="1" eb="3">
      <t>カイメ</t>
    </rPh>
    <phoneticPr fontId="1"/>
  </si>
  <si>
    <t>2回目</t>
    <rPh sb="1" eb="3">
      <t>カイメ</t>
    </rPh>
    <phoneticPr fontId="1"/>
  </si>
  <si>
    <t>3回目</t>
    <rPh sb="1" eb="3">
      <t>カイメ</t>
    </rPh>
    <phoneticPr fontId="1"/>
  </si>
  <si>
    <t>4回目</t>
    <rPh sb="1" eb="3">
      <t>カイメ</t>
    </rPh>
    <phoneticPr fontId="1"/>
  </si>
  <si>
    <t>5回目</t>
    <rPh sb="1" eb="3">
      <t>カイメ</t>
    </rPh>
    <phoneticPr fontId="1"/>
  </si>
  <si>
    <t>6回目</t>
    <rPh sb="1" eb="3">
      <t>カイメ</t>
    </rPh>
    <phoneticPr fontId="1"/>
  </si>
  <si>
    <t>7回目</t>
    <rPh sb="1" eb="3">
      <t>カイメ</t>
    </rPh>
    <phoneticPr fontId="1"/>
  </si>
  <si>
    <t>8回目</t>
    <rPh sb="1" eb="3">
      <t>カイメ</t>
    </rPh>
    <phoneticPr fontId="1"/>
  </si>
  <si>
    <t>9回目</t>
    <rPh sb="1" eb="3">
      <t>カイメ</t>
    </rPh>
    <phoneticPr fontId="1"/>
  </si>
  <si>
    <t>10回目</t>
    <rPh sb="2" eb="4">
      <t>カイメ</t>
    </rPh>
    <phoneticPr fontId="1"/>
  </si>
  <si>
    <t>11回目</t>
    <rPh sb="2" eb="4">
      <t>カイメ</t>
    </rPh>
    <phoneticPr fontId="1"/>
  </si>
  <si>
    <t>12回目</t>
    <rPh sb="2" eb="4">
      <t>カイメ</t>
    </rPh>
    <phoneticPr fontId="1"/>
  </si>
  <si>
    <t>13回目</t>
    <rPh sb="2" eb="4">
      <t>カイメ</t>
    </rPh>
    <phoneticPr fontId="1"/>
  </si>
  <si>
    <t>14回目</t>
    <rPh sb="2" eb="4">
      <t>カイメ</t>
    </rPh>
    <phoneticPr fontId="1"/>
  </si>
  <si>
    <t>15回目</t>
    <rPh sb="2" eb="4">
      <t>カイメ</t>
    </rPh>
    <phoneticPr fontId="1"/>
  </si>
  <si>
    <t>16回目</t>
    <rPh sb="2" eb="4">
      <t>カイメ</t>
    </rPh>
    <phoneticPr fontId="1"/>
  </si>
  <si>
    <t>工事名</t>
    <rPh sb="0" eb="3">
      <t>コウジメイ</t>
    </rPh>
    <phoneticPr fontId="1"/>
  </si>
  <si>
    <t>契約増減</t>
    <rPh sb="0" eb="2">
      <t>ケイヤク</t>
    </rPh>
    <rPh sb="2" eb="4">
      <t>ゾウゲン</t>
    </rPh>
    <phoneticPr fontId="1"/>
  </si>
  <si>
    <t>※改メ支払金額は、値引ではなく、翌月への請求額の繰越です。</t>
    <rPh sb="1" eb="2">
      <t>アラタ</t>
    </rPh>
    <rPh sb="3" eb="7">
      <t>シハライキンガク</t>
    </rPh>
    <rPh sb="9" eb="11">
      <t>ネビキ</t>
    </rPh>
    <rPh sb="16" eb="18">
      <t>ヨクゲツ</t>
    </rPh>
    <rPh sb="20" eb="23">
      <t>セイキュウガク</t>
    </rPh>
    <rPh sb="24" eb="25">
      <t>ク</t>
    </rPh>
    <rPh sb="25" eb="26">
      <t>コ</t>
    </rPh>
    <phoneticPr fontId="1"/>
  </si>
  <si>
    <t>作業所用</t>
    <rPh sb="0" eb="4">
      <t>サギョウショヨウ</t>
    </rPh>
    <phoneticPr fontId="1"/>
  </si>
  <si>
    <t>貴社控</t>
    <rPh sb="0" eb="2">
      <t>キシャ</t>
    </rPh>
    <rPh sb="2" eb="3">
      <t>ヒカ</t>
    </rPh>
    <phoneticPr fontId="1"/>
  </si>
  <si>
    <t>（出来高請求状況欄）</t>
    <rPh sb="1" eb="4">
      <t>デキダカ</t>
    </rPh>
    <rPh sb="4" eb="6">
      <t>セイキュウ</t>
    </rPh>
    <rPh sb="6" eb="8">
      <t>ジョウキョウ</t>
    </rPh>
    <rPh sb="8" eb="9">
      <t>ラン</t>
    </rPh>
    <phoneticPr fontId="1"/>
  </si>
  <si>
    <t>未</t>
    <rPh sb="0" eb="1">
      <t>ミ</t>
    </rPh>
    <phoneticPr fontId="1"/>
  </si>
  <si>
    <t>（出来高請求確認）　～税抜～</t>
    <rPh sb="1" eb="4">
      <t>デキダカ</t>
    </rPh>
    <rPh sb="4" eb="6">
      <t>セイキュウ</t>
    </rPh>
    <rPh sb="6" eb="8">
      <t>カクニン</t>
    </rPh>
    <rPh sb="11" eb="13">
      <t>ゼイヌキ</t>
    </rPh>
    <phoneticPr fontId="1"/>
  </si>
  <si>
    <t>↓支払条件を所長等に確認し、90％か１００％を選択して下さい。</t>
    <rPh sb="1" eb="5">
      <t>シハライジョウケン</t>
    </rPh>
    <rPh sb="6" eb="9">
      <t>ショチョウトウ</t>
    </rPh>
    <rPh sb="10" eb="12">
      <t>カクニン</t>
    </rPh>
    <rPh sb="23" eb="25">
      <t>センタク</t>
    </rPh>
    <rPh sb="27" eb="28">
      <t>クダ</t>
    </rPh>
    <phoneticPr fontId="1"/>
  </si>
  <si>
    <t>↓請求書の内容を下記から選択してください。</t>
    <rPh sb="1" eb="4">
      <t>セイキュウショ</t>
    </rPh>
    <rPh sb="5" eb="7">
      <t>ナイヨウ</t>
    </rPh>
    <rPh sb="8" eb="10">
      <t>カキ</t>
    </rPh>
    <rPh sb="12" eb="14">
      <t>センタク</t>
    </rPh>
    <phoneticPr fontId="1"/>
  </si>
  <si>
    <t>誤差承認</t>
    <rPh sb="0" eb="2">
      <t>ゴサ</t>
    </rPh>
    <rPh sb="2" eb="4">
      <t>ショウニン</t>
    </rPh>
    <phoneticPr fontId="1"/>
  </si>
  <si>
    <t>消費税（</t>
    <rPh sb="0" eb="3">
      <t>ショウヒゼイ</t>
    </rPh>
    <phoneticPr fontId="1"/>
  </si>
  <si>
    <t>当月支払額</t>
    <rPh sb="2" eb="5">
      <t>シハライガク</t>
    </rPh>
    <phoneticPr fontId="1"/>
  </si>
  <si>
    <t>改め支払額チェック</t>
    <rPh sb="0" eb="1">
      <t>アラタ</t>
    </rPh>
    <rPh sb="2" eb="5">
      <t>シハライガク</t>
    </rPh>
    <phoneticPr fontId="1"/>
  </si>
  <si>
    <t>前月迄支払額</t>
    <rPh sb="0" eb="3">
      <t>ゼンゲツマデ</t>
    </rPh>
    <rPh sb="3" eb="6">
      <t>シハライガク</t>
    </rPh>
    <phoneticPr fontId="1"/>
  </si>
  <si>
    <t>契約額（当初）</t>
    <rPh sb="0" eb="2">
      <t>ケイヤク</t>
    </rPh>
    <rPh sb="2" eb="3">
      <t>ガク</t>
    </rPh>
    <rPh sb="4" eb="6">
      <t>トウショ</t>
    </rPh>
    <phoneticPr fontId="1"/>
  </si>
  <si>
    <t>契約額（増減）</t>
    <rPh sb="0" eb="3">
      <t>ケイヤクガク</t>
    </rPh>
    <rPh sb="4" eb="6">
      <t>ゾウゲン</t>
    </rPh>
    <phoneticPr fontId="1"/>
  </si>
  <si>
    <t>出来高請求状況</t>
    <rPh sb="0" eb="3">
      <t>デキダカ</t>
    </rPh>
    <rPh sb="3" eb="7">
      <t>セイキュウジョウキョウ</t>
    </rPh>
    <phoneticPr fontId="1"/>
  </si>
  <si>
    <t>一式</t>
    <rPh sb="0" eb="1">
      <t>イチ</t>
    </rPh>
    <rPh sb="1" eb="2">
      <t>シキ</t>
    </rPh>
    <phoneticPr fontId="1"/>
  </si>
  <si>
    <r>
      <t>　数量と単位を「一式」にする場合は、</t>
    </r>
    <r>
      <rPr>
        <sz val="11"/>
        <color theme="1"/>
        <rFont val="Segoe UI Symbol"/>
        <family val="2"/>
      </rPr>
      <t>☑</t>
    </r>
    <r>
      <rPr>
        <sz val="11"/>
        <color theme="1"/>
        <rFont val="BIZ UDPゴシック"/>
        <family val="2"/>
        <charset val="128"/>
      </rPr>
      <t>をしてください。</t>
    </r>
    <rPh sb="1" eb="3">
      <t>スウリョウ</t>
    </rPh>
    <rPh sb="4" eb="6">
      <t>タンイ</t>
    </rPh>
    <rPh sb="8" eb="9">
      <t>イチ</t>
    </rPh>
    <rPh sb="9" eb="10">
      <t>シキ</t>
    </rPh>
    <rPh sb="14" eb="16">
      <t>バアイ</t>
    </rPh>
    <phoneticPr fontId="1"/>
  </si>
  <si>
    <t>内訳入力項目なし・金額有りエラー</t>
    <rPh sb="0" eb="2">
      <t>ウチワケ</t>
    </rPh>
    <rPh sb="2" eb="4">
      <t>ニュウリョク</t>
    </rPh>
    <rPh sb="4" eb="6">
      <t>コウモク</t>
    </rPh>
    <rPh sb="9" eb="12">
      <t>キンガクア</t>
    </rPh>
    <phoneticPr fontId="1"/>
  </si>
  <si>
    <t>内訳単価数量誤差エラー</t>
    <rPh sb="0" eb="2">
      <t>ウチワケ</t>
    </rPh>
    <rPh sb="2" eb="4">
      <t>タンカ</t>
    </rPh>
    <rPh sb="4" eb="6">
      <t>スウリョウ</t>
    </rPh>
    <rPh sb="6" eb="8">
      <t>ゴサ</t>
    </rPh>
    <phoneticPr fontId="1"/>
  </si>
  <si>
    <t>修正後税込金額エラー</t>
    <rPh sb="0" eb="3">
      <t>シュウセイゴ</t>
    </rPh>
    <rPh sb="3" eb="5">
      <t>ゼイコミ</t>
    </rPh>
    <rPh sb="5" eb="7">
      <t>キンガク</t>
    </rPh>
    <phoneticPr fontId="1"/>
  </si>
  <si>
    <t>りんくなし契約残金マイナスエラー</t>
    <rPh sb="5" eb="9">
      <t>ケイヤクザンキン</t>
    </rPh>
    <phoneticPr fontId="1"/>
  </si>
  <si>
    <t>リンクあり契約残金マイナスエラー</t>
    <rPh sb="5" eb="9">
      <t>ケイヤクザンキン</t>
    </rPh>
    <phoneticPr fontId="1"/>
  </si>
  <si>
    <t>↓請求時入力</t>
    <rPh sb="1" eb="4">
      <t>セイキュウジ</t>
    </rPh>
    <rPh sb="4" eb="6">
      <t>ニュウリョク</t>
    </rPh>
    <phoneticPr fontId="1"/>
  </si>
  <si>
    <t>請求締メ月</t>
    <rPh sb="0" eb="3">
      <t>セイキュウシ</t>
    </rPh>
    <rPh sb="4" eb="5">
      <t>ツキ</t>
    </rPh>
    <phoneticPr fontId="1"/>
  </si>
  <si>
    <t>出来高報告　改メ支払金額超過</t>
    <rPh sb="0" eb="5">
      <t>デキダカホウコク</t>
    </rPh>
    <rPh sb="6" eb="7">
      <t>アラタ</t>
    </rPh>
    <rPh sb="8" eb="14">
      <t>シハライキンガクチョウカ</t>
    </rPh>
    <phoneticPr fontId="1"/>
  </si>
  <si>
    <t>出来高率超過</t>
    <rPh sb="0" eb="4">
      <t>デキダカリツ</t>
    </rPh>
    <rPh sb="4" eb="6">
      <t>チョウカ</t>
    </rPh>
    <phoneticPr fontId="1"/>
  </si>
  <si>
    <t>出来高率マイナス</t>
    <rPh sb="0" eb="4">
      <t>デキダカリツ</t>
    </rPh>
    <phoneticPr fontId="1"/>
  </si>
  <si>
    <t>うち出来高</t>
    <rPh sb="2" eb="5">
      <t>デキダカ</t>
    </rPh>
    <phoneticPr fontId="1"/>
  </si>
  <si>
    <t>単位入力エラー</t>
    <rPh sb="0" eb="2">
      <t>タンイ</t>
    </rPh>
    <rPh sb="2" eb="4">
      <t>ニュウリョク</t>
    </rPh>
    <phoneticPr fontId="1"/>
  </si>
  <si>
    <t>契約額（増減）-税込</t>
    <rPh sb="0" eb="3">
      <t>ケイヤクガク</t>
    </rPh>
    <rPh sb="4" eb="6">
      <t>ゾウゲン</t>
    </rPh>
    <phoneticPr fontId="1"/>
  </si>
  <si>
    <t>前月迄支払-税込</t>
    <rPh sb="0" eb="2">
      <t>ゼンゲツ</t>
    </rPh>
    <rPh sb="2" eb="3">
      <t>マデ</t>
    </rPh>
    <rPh sb="3" eb="5">
      <t>シハライ</t>
    </rPh>
    <phoneticPr fontId="1"/>
  </si>
  <si>
    <t>当月支払-税込</t>
    <rPh sb="2" eb="4">
      <t>シハライ</t>
    </rPh>
    <phoneticPr fontId="1"/>
  </si>
  <si>
    <r>
      <t>契約額（当初）-</t>
    </r>
    <r>
      <rPr>
        <sz val="12"/>
        <color theme="0" tint="-0.14999847407452621"/>
        <rFont val="BIZ UDPゴシック"/>
        <family val="3"/>
        <charset val="128"/>
      </rPr>
      <t>税込</t>
    </r>
    <rPh sb="0" eb="3">
      <t>ケイヤクガク</t>
    </rPh>
    <rPh sb="4" eb="6">
      <t>トウショ</t>
    </rPh>
    <rPh sb="8" eb="10">
      <t>ゼイコミ</t>
    </rPh>
    <phoneticPr fontId="1"/>
  </si>
  <si>
    <t>出来高と請求額の不一致エラー</t>
    <rPh sb="0" eb="3">
      <t>デキダカ</t>
    </rPh>
    <rPh sb="4" eb="7">
      <t>セイキュウガク</t>
    </rPh>
    <rPh sb="8" eb="11">
      <t>フイッチ</t>
    </rPh>
    <phoneticPr fontId="1"/>
  </si>
  <si>
    <r>
      <t>　内訳欄に消費税を計算しないものを入力する場合は</t>
    </r>
    <r>
      <rPr>
        <sz val="11"/>
        <color theme="1"/>
        <rFont val="Segoe UI Symbol"/>
        <family val="2"/>
      </rPr>
      <t>☑</t>
    </r>
    <r>
      <rPr>
        <sz val="11"/>
        <color theme="1"/>
        <rFont val="BIZ UDPゴシック"/>
        <family val="2"/>
        <charset val="128"/>
      </rPr>
      <t>をしてください。</t>
    </r>
    <rPh sb="1" eb="4">
      <t>ウチワケラン</t>
    </rPh>
    <rPh sb="5" eb="8">
      <t>ショウヒゼイ</t>
    </rPh>
    <rPh sb="9" eb="11">
      <t>ケイサン</t>
    </rPh>
    <rPh sb="17" eb="19">
      <t>ニュウリョク</t>
    </rPh>
    <rPh sb="21" eb="23">
      <t>バアイ</t>
    </rPh>
    <phoneticPr fontId="1"/>
  </si>
  <si>
    <t>消費税計算しない</t>
    <rPh sb="0" eb="3">
      <t>ショウヒゼイ</t>
    </rPh>
    <rPh sb="3" eb="5">
      <t>ケイサン</t>
    </rPh>
    <phoneticPr fontId="1"/>
  </si>
  <si>
    <t>(税込)</t>
    <rPh sb="1" eb="3">
      <t>ゼイコミ</t>
    </rPh>
    <phoneticPr fontId="1"/>
  </si>
  <si>
    <t>seikyusimebi.fujii@gmail.com</t>
    <phoneticPr fontId="1"/>
  </si>
  <si>
    <t>fujii123</t>
    <phoneticPr fontId="1"/>
  </si>
  <si>
    <t>https://docs.google.com/spreadsheets/d/1XDGCFKI61HOwB6EPN2w3m2T4v3h4DpsQrEg1v3l3JbM/export?format=csv</t>
    <phoneticPr fontId="1"/>
  </si>
  <si>
    <t>https://docs.google.com/spreadsheets/d/1XDGCFKI61HOwB6EPN2w3m2T4v3h4DpsQrEg1v3l3JbM/export?format=xlsx</t>
    <phoneticPr fontId="1"/>
  </si>
  <si>
    <t>代表者名（任意）</t>
    <rPh sb="0" eb="4">
      <t>ダイヒョウシャメイ</t>
    </rPh>
    <rPh sb="5" eb="7">
      <t>ニンイ</t>
    </rPh>
    <phoneticPr fontId="1"/>
  </si>
  <si>
    <t>請求書Version</t>
  </si>
  <si>
    <t>最新バージョン</t>
    <rPh sb="0" eb="2">
      <t>サイシン</t>
    </rPh>
    <phoneticPr fontId="1"/>
  </si>
  <si>
    <t>Column1</t>
  </si>
  <si>
    <t>Column2</t>
  </si>
  <si>
    <t>Column3</t>
  </si>
  <si>
    <t>(単価×数量）−金額</t>
    <rPh sb="1" eb="4">
      <t>タンカカケル</t>
    </rPh>
    <rPh sb="4" eb="6">
      <t>スウリョウ</t>
    </rPh>
    <rPh sb="8" eb="10">
      <t>キンガク</t>
    </rPh>
    <phoneticPr fontId="1"/>
  </si>
  <si>
    <t>ファイル名</t>
    <rPh sb="4" eb="5">
      <t>メイ</t>
    </rPh>
    <phoneticPr fontId="1"/>
  </si>
  <si>
    <t>摘要転記</t>
    <rPh sb="0" eb="2">
      <t>テキヨウ</t>
    </rPh>
    <rPh sb="2" eb="4">
      <t>テンキ</t>
    </rPh>
    <phoneticPr fontId="1"/>
  </si>
  <si>
    <t>課税区分</t>
    <rPh sb="0" eb="4">
      <t>カゼイクブン</t>
    </rPh>
    <phoneticPr fontId="1"/>
  </si>
  <si>
    <t>　上記以外  (契約外工事）</t>
    <rPh sb="1" eb="3">
      <t>ジョウキ</t>
    </rPh>
    <rPh sb="3" eb="5">
      <t>イガイ</t>
    </rPh>
    <rPh sb="8" eb="13">
      <t>ケイヤクガイコウジ</t>
    </rPh>
    <phoneticPr fontId="1"/>
  </si>
  <si>
    <t>17回目</t>
    <rPh sb="2" eb="4">
      <t>カイメ</t>
    </rPh>
    <phoneticPr fontId="1"/>
  </si>
  <si>
    <t>18回目</t>
    <rPh sb="2" eb="4">
      <t>カイメ</t>
    </rPh>
    <phoneticPr fontId="1"/>
  </si>
  <si>
    <t>19回目</t>
    <rPh sb="2" eb="4">
      <t>カイメ</t>
    </rPh>
    <phoneticPr fontId="1"/>
  </si>
  <si>
    <t>20回目</t>
    <rPh sb="2" eb="4">
      <t>カイメ</t>
    </rPh>
    <phoneticPr fontId="1"/>
  </si>
  <si>
    <t>21回目</t>
    <rPh sb="2" eb="4">
      <t>カイメ</t>
    </rPh>
    <phoneticPr fontId="1"/>
  </si>
  <si>
    <t>22回目</t>
    <rPh sb="2" eb="4">
      <t>カイメ</t>
    </rPh>
    <phoneticPr fontId="1"/>
  </si>
  <si>
    <t>23回目</t>
    <rPh sb="2" eb="4">
      <t>カイメ</t>
    </rPh>
    <phoneticPr fontId="1"/>
  </si>
  <si>
    <t>NET率</t>
    <rPh sb="3" eb="4">
      <t>リツ</t>
    </rPh>
    <phoneticPr fontId="1"/>
  </si>
  <si>
    <t>決定金額</t>
    <rPh sb="0" eb="4">
      <t>ケッテイキンガク</t>
    </rPh>
    <phoneticPr fontId="1"/>
  </si>
  <si>
    <t>値引調整額</t>
    <rPh sb="0" eb="2">
      <t>ネビキ</t>
    </rPh>
    <rPh sb="2" eb="4">
      <t>チョウセイ</t>
    </rPh>
    <rPh sb="4" eb="5">
      <t>ガク</t>
    </rPh>
    <phoneticPr fontId="1"/>
  </si>
  <si>
    <t>金額調整</t>
    <rPh sb="0" eb="4">
      <t>キンガクチョウセイ</t>
    </rPh>
    <phoneticPr fontId="1"/>
  </si>
  <si>
    <t>見積金額</t>
    <rPh sb="0" eb="4">
      <t>ミツモリキンガク</t>
    </rPh>
    <phoneticPr fontId="1"/>
  </si>
  <si>
    <t>値引調整</t>
    <rPh sb="0" eb="4">
      <t>ネビキチョウセイ</t>
    </rPh>
    <phoneticPr fontId="1"/>
  </si>
  <si>
    <t>契約金額</t>
    <rPh sb="0" eb="4">
      <t>ケイヤクキンガク</t>
    </rPh>
    <phoneticPr fontId="1"/>
  </si>
  <si>
    <t>3ページ小計</t>
    <rPh sb="4" eb="6">
      <t>ショウケイ</t>
    </rPh>
    <phoneticPr fontId="1"/>
  </si>
  <si>
    <t>4ページ小計</t>
    <rPh sb="4" eb="6">
      <t>ショウケイ</t>
    </rPh>
    <phoneticPr fontId="1"/>
  </si>
  <si>
    <t>2ページ小計</t>
    <rPh sb="4" eb="6">
      <t>ショウケイ</t>
    </rPh>
    <phoneticPr fontId="1"/>
  </si>
  <si>
    <t>5ページ小計</t>
    <rPh sb="4" eb="6">
      <t>ショウケイ</t>
    </rPh>
    <phoneticPr fontId="1"/>
  </si>
  <si>
    <t>6ページ小計</t>
    <rPh sb="4" eb="6">
      <t>ショウケイ</t>
    </rPh>
    <phoneticPr fontId="1"/>
  </si>
  <si>
    <t>総ページ数</t>
    <rPh sb="0" eb="1">
      <t>ソウ</t>
    </rPh>
    <rPh sb="4" eb="5">
      <t>スウ</t>
    </rPh>
    <phoneticPr fontId="1"/>
  </si>
  <si>
    <t>1ページ小計</t>
    <rPh sb="4" eb="6">
      <t>ショウケイ</t>
    </rPh>
    <phoneticPr fontId="1"/>
  </si>
  <si>
    <t>現在ページ</t>
    <rPh sb="0" eb="2">
      <t>ゲンザイ</t>
    </rPh>
    <phoneticPr fontId="1"/>
  </si>
  <si>
    <t>出来高金額</t>
    <rPh sb="0" eb="3">
      <t>デキダカ</t>
    </rPh>
    <rPh sb="3" eb="5">
      <t>キンガク</t>
    </rPh>
    <phoneticPr fontId="1"/>
  </si>
  <si>
    <t>7ページ小計</t>
    <rPh sb="4" eb="6">
      <t>ショウケイ</t>
    </rPh>
    <phoneticPr fontId="1"/>
  </si>
  <si>
    <t>ページ番号</t>
    <rPh sb="3" eb="5">
      <t>バンゴウ</t>
    </rPh>
    <phoneticPr fontId="1"/>
  </si>
  <si>
    <t>8ページ小計</t>
    <rPh sb="4" eb="6">
      <t>ショウケイ</t>
    </rPh>
    <phoneticPr fontId="1"/>
  </si>
  <si>
    <t>9ページ小計</t>
    <rPh sb="4" eb="6">
      <t>ショウケイ</t>
    </rPh>
    <phoneticPr fontId="1"/>
  </si>
  <si>
    <t>10ページ小計</t>
    <rPh sb="5" eb="7">
      <t>ショウケイ</t>
    </rPh>
    <phoneticPr fontId="1"/>
  </si>
  <si>
    <t>11ページ小計</t>
    <rPh sb="5" eb="7">
      <t>ショウケイ</t>
    </rPh>
    <phoneticPr fontId="1"/>
  </si>
  <si>
    <t>12ページ小計</t>
    <rPh sb="5" eb="7">
      <t>ショウケイ</t>
    </rPh>
    <phoneticPr fontId="1"/>
  </si>
  <si>
    <t>13ページ小計</t>
    <rPh sb="5" eb="7">
      <t>ショウケイ</t>
    </rPh>
    <phoneticPr fontId="1"/>
  </si>
  <si>
    <t>14ページ小計</t>
    <rPh sb="5" eb="7">
      <t>ショウケイ</t>
    </rPh>
    <phoneticPr fontId="1"/>
  </si>
  <si>
    <t>15ページ小計</t>
    <rPh sb="5" eb="7">
      <t>ショウケイ</t>
    </rPh>
    <phoneticPr fontId="1"/>
  </si>
  <si>
    <t>値引調整（参考）</t>
    <rPh sb="0" eb="2">
      <t>ネビキ</t>
    </rPh>
    <rPh sb="2" eb="4">
      <t>チョウセイ</t>
    </rPh>
    <rPh sb="5" eb="7">
      <t>サンコウ</t>
    </rPh>
    <phoneticPr fontId="1"/>
  </si>
  <si>
    <t>中工種名</t>
    <rPh sb="0" eb="4">
      <t>チュウコウシュメイ</t>
    </rPh>
    <phoneticPr fontId="1"/>
  </si>
  <si>
    <t>ページ</t>
    <phoneticPr fontId="1"/>
  </si>
  <si>
    <t>yanagihara@fujiikohmuten.co.jp</t>
    <phoneticPr fontId="1"/>
  </si>
  <si>
    <t>メールアドレス：</t>
    <phoneticPr fontId="1"/>
  </si>
  <si>
    <t>見積明細入力</t>
    <rPh sb="0" eb="2">
      <t>ミツモリ</t>
    </rPh>
    <rPh sb="2" eb="4">
      <t>メイサイ</t>
    </rPh>
    <rPh sb="4" eb="6">
      <t>ニュウリョク</t>
    </rPh>
    <phoneticPr fontId="1"/>
  </si>
  <si>
    <t>入力の仕方がわからない等のお問い合わせ：　弊社ワークサポートプロジェクト事務局　柳原（対象のExcelファイルをメールに添付して、お問い合わせ内容を記載してメールしてからお電話ください。)</t>
    <rPh sb="0" eb="2">
      <t>ニュウリョク</t>
    </rPh>
    <rPh sb="3" eb="5">
      <t>シカタ</t>
    </rPh>
    <rPh sb="11" eb="12">
      <t>トウ</t>
    </rPh>
    <rPh sb="14" eb="15">
      <t>ト</t>
    </rPh>
    <rPh sb="16" eb="17">
      <t>ア</t>
    </rPh>
    <rPh sb="21" eb="23">
      <t>ヘイシャ</t>
    </rPh>
    <rPh sb="36" eb="39">
      <t>ジムキョク</t>
    </rPh>
    <rPh sb="40" eb="42">
      <t>ヤナギハラ</t>
    </rPh>
    <rPh sb="43" eb="45">
      <t>タイショウ</t>
    </rPh>
    <rPh sb="60" eb="62">
      <t>テンプ</t>
    </rPh>
    <rPh sb="66" eb="67">
      <t>ト</t>
    </rPh>
    <rPh sb="68" eb="69">
      <t>ア</t>
    </rPh>
    <rPh sb="71" eb="73">
      <t>ナイヨウ</t>
    </rPh>
    <rPh sb="74" eb="76">
      <t>キサイ</t>
    </rPh>
    <rPh sb="86" eb="88">
      <t>デンワ</t>
    </rPh>
    <phoneticPr fontId="1"/>
  </si>
  <si>
    <t>電話番号　</t>
    <rPh sb="0" eb="4">
      <t>デンワバンゴウ</t>
    </rPh>
    <phoneticPr fontId="1"/>
  </si>
  <si>
    <t>080-5724-5339</t>
  </si>
  <si>
    <t>決定金額　計</t>
    <rPh sb="0" eb="4">
      <t>ケッテイキンガク</t>
    </rPh>
    <rPh sb="5" eb="6">
      <t>ケイ</t>
    </rPh>
    <phoneticPr fontId="1"/>
  </si>
  <si>
    <t>決定金額入力</t>
    <rPh sb="0" eb="4">
      <t>ケッテイキンガク</t>
    </rPh>
    <rPh sb="4" eb="6">
      <t>ニュウリョク</t>
    </rPh>
    <phoneticPr fontId="1"/>
  </si>
  <si>
    <t>支払回数</t>
    <rPh sb="0" eb="4">
      <t>シハライカイスウ</t>
    </rPh>
    <phoneticPr fontId="1"/>
  </si>
  <si>
    <t>小計</t>
    <rPh sb="0" eb="2">
      <t>ショウケイ</t>
    </rPh>
    <phoneticPr fontId="1"/>
  </si>
  <si>
    <t>累計請求額</t>
    <rPh sb="0" eb="2">
      <t>ルイケイ</t>
    </rPh>
    <rPh sb="2" eb="4">
      <t>セイキュウ</t>
    </rPh>
    <rPh sb="4" eb="5">
      <t>ガク</t>
    </rPh>
    <phoneticPr fontId="1"/>
  </si>
  <si>
    <t>請求年月</t>
    <rPh sb="0" eb="4">
      <t>セイキュウネンゲツ</t>
    </rPh>
    <phoneticPr fontId="1"/>
  </si>
  <si>
    <t>税込金額</t>
    <rPh sb="0" eb="4">
      <t>ゼイコミキンガク</t>
    </rPh>
    <phoneticPr fontId="1"/>
  </si>
  <si>
    <t>軽減税率</t>
    <rPh sb="0" eb="2">
      <t>ケイゲン</t>
    </rPh>
    <rPh sb="2" eb="4">
      <t>ゼイリツ</t>
    </rPh>
    <phoneticPr fontId="1"/>
  </si>
  <si>
    <t>出来高請求残額</t>
    <rPh sb="0" eb="3">
      <t>デキダカ</t>
    </rPh>
    <rPh sb="3" eb="7">
      <t>セイキュウザンガク</t>
    </rPh>
    <phoneticPr fontId="1"/>
  </si>
  <si>
    <r>
      <t>今回までの請求額</t>
    </r>
    <r>
      <rPr>
        <sz val="11"/>
        <color rgb="FFFF0000"/>
        <rFont val="BIZ UDPゴシック"/>
        <family val="3"/>
        <charset val="128"/>
      </rPr>
      <t xml:space="preserve">（税抜）
</t>
    </r>
    <r>
      <rPr>
        <sz val="11"/>
        <color theme="1"/>
        <rFont val="BIZ UDPゴシック"/>
        <family val="2"/>
        <charset val="128"/>
      </rPr>
      <t>を入力</t>
    </r>
    <rPh sb="0" eb="2">
      <t>コンカイ</t>
    </rPh>
    <rPh sb="5" eb="7">
      <t>セイキュウ</t>
    </rPh>
    <rPh sb="7" eb="8">
      <t>ガク</t>
    </rPh>
    <rPh sb="9" eb="11">
      <t>ゼイヌキ</t>
    </rPh>
    <rPh sb="14" eb="16">
      <t>ニュウリョク</t>
    </rPh>
    <phoneticPr fontId="1"/>
  </si>
  <si>
    <t>　</t>
    <phoneticPr fontId="1"/>
  </si>
  <si>
    <t>増減決定金額</t>
    <rPh sb="0" eb="2">
      <t>ゾウゲン</t>
    </rPh>
    <rPh sb="2" eb="6">
      <t>ケッテイキンガク</t>
    </rPh>
    <phoneticPr fontId="1"/>
  </si>
  <si>
    <t>〇</t>
    <phoneticPr fontId="1"/>
  </si>
  <si>
    <t>（当初契約分）</t>
    <rPh sb="1" eb="3">
      <t>トウショ</t>
    </rPh>
    <rPh sb="3" eb="5">
      <t>ケイヤク</t>
    </rPh>
    <rPh sb="5" eb="6">
      <t>ブン</t>
    </rPh>
    <phoneticPr fontId="1"/>
  </si>
  <si>
    <t>決定金額を入力しないと契約金額が出力されません。</t>
    <rPh sb="0" eb="4">
      <t>ケッテイキンガク</t>
    </rPh>
    <rPh sb="5" eb="7">
      <t>ニュウリョク</t>
    </rPh>
    <rPh sb="11" eb="15">
      <t>ケイヤクキンガク</t>
    </rPh>
    <rPh sb="16" eb="18">
      <t>シュツリョク</t>
    </rPh>
    <phoneticPr fontId="1"/>
  </si>
  <si>
    <t>（増減）</t>
    <rPh sb="1" eb="3">
      <t>ゾウゲン</t>
    </rPh>
    <phoneticPr fontId="1"/>
  </si>
  <si>
    <t>増減の欄に〇を入力してください。</t>
    <rPh sb="0" eb="2">
      <t>ゾウゲン</t>
    </rPh>
    <rPh sb="3" eb="4">
      <t>ラン</t>
    </rPh>
    <rPh sb="7" eb="9">
      <t>ニュウリョク</t>
    </rPh>
    <phoneticPr fontId="1"/>
  </si>
  <si>
    <t>増減見積金額</t>
    <rPh sb="0" eb="2">
      <t>ゾウゲン</t>
    </rPh>
    <rPh sb="2" eb="6">
      <t>ミツモリキンガク</t>
    </rPh>
    <phoneticPr fontId="1"/>
  </si>
  <si>
    <t>増減値引調整</t>
    <rPh sb="0" eb="2">
      <t>ゾウゲン</t>
    </rPh>
    <rPh sb="2" eb="6">
      <t>ネビキチョウセイ</t>
    </rPh>
    <phoneticPr fontId="1"/>
  </si>
  <si>
    <t>☟</t>
    <phoneticPr fontId="1"/>
  </si>
  <si>
    <t>請求金額</t>
    <rPh sb="0" eb="2">
      <t>セイキュウ</t>
    </rPh>
    <rPh sb="2" eb="4">
      <t>キンガク</t>
    </rPh>
    <phoneticPr fontId="1"/>
  </si>
  <si>
    <t>↓見積→契約（出来高報告初回のみ）シートで入力</t>
    <rPh sb="1" eb="3">
      <t>ミツモリ</t>
    </rPh>
    <rPh sb="4" eb="6">
      <t>ケイヤク</t>
    </rPh>
    <rPh sb="7" eb="12">
      <t>デキダカホウコク</t>
    </rPh>
    <rPh sb="12" eb="14">
      <t>ショカイ</t>
    </rPh>
    <rPh sb="21" eb="23">
      <t>ニュウリョク</t>
    </rPh>
    <phoneticPr fontId="1"/>
  </si>
  <si>
    <t>（課税対象外）</t>
    <rPh sb="1" eb="6">
      <t>カゼイタイショウガイ</t>
    </rPh>
    <phoneticPr fontId="1"/>
  </si>
  <si>
    <t>変更</t>
    <rPh sb="0" eb="2">
      <t>ヘンコウ</t>
    </rPh>
    <phoneticPr fontId="1"/>
  </si>
  <si>
    <t>請求書転記したときに工事名が出力されない</t>
    <rPh sb="0" eb="5">
      <t>セイキュウショテンキ</t>
    </rPh>
    <rPh sb="10" eb="13">
      <t>コウジメイ</t>
    </rPh>
    <rPh sb="14" eb="16">
      <t>シュツリョク</t>
    </rPh>
    <phoneticPr fontId="1"/>
  </si>
  <si>
    <t>Column4</t>
  </si>
  <si>
    <t>Column5</t>
  </si>
  <si>
    <t>Column6</t>
  </si>
  <si>
    <t>今月の請求書提出期限</t>
  </si>
  <si>
    <t>翌月の請求書提出期限（予定）</t>
  </si>
  <si>
    <t>Column7</t>
  </si>
  <si>
    <t>建設事業部の方はこちら</t>
  </si>
  <si>
    <t>躯体事業部の方はこちら</t>
  </si>
  <si>
    <t>工事請求以外の方はこちら</t>
  </si>
  <si>
    <t>請求書提出期限のお知らせ</t>
    <rPh sb="0" eb="3">
      <t>セイキュウショ</t>
    </rPh>
    <rPh sb="3" eb="5">
      <t>テイシュツ</t>
    </rPh>
    <rPh sb="5" eb="7">
      <t>キゲン</t>
    </rPh>
    <rPh sb="9" eb="10">
      <t>シ</t>
    </rPh>
    <phoneticPr fontId="1"/>
  </si>
  <si>
    <t>業者提出〆切日</t>
  </si>
  <si>
    <t>※この表は、藤井工務店ホームページ-協力会社の皆様へページTOPの「請求書提出期限のお知らせ」と連携して毎月自動更新・反映されます。</t>
  </si>
  <si>
    <t>コード番号</t>
    <rPh sb="3" eb="5">
      <t>バンゴウ</t>
    </rPh>
    <phoneticPr fontId="1"/>
  </si>
  <si>
    <t>見積番号</t>
    <rPh sb="0" eb="4">
      <t>ミツモリバンゴウ</t>
    </rPh>
    <phoneticPr fontId="1"/>
  </si>
  <si>
    <t>提出先</t>
    <rPh sb="0" eb="3">
      <t>テイシュツサキ</t>
    </rPh>
    <phoneticPr fontId="1"/>
  </si>
  <si>
    <t>担当課用</t>
    <rPh sb="0" eb="4">
      <t>タントウカヨウ</t>
    </rPh>
    <phoneticPr fontId="1"/>
  </si>
  <si>
    <t>経理課用</t>
    <rPh sb="0" eb="4">
      <t>ケイリカヨウ</t>
    </rPh>
    <phoneticPr fontId="1"/>
  </si>
  <si>
    <t>値引き・法定福利費自動計算</t>
    <rPh sb="0" eb="2">
      <t>ネビ</t>
    </rPh>
    <rPh sb="4" eb="9">
      <t>ホウテイフクリヒ</t>
    </rPh>
    <rPh sb="9" eb="13">
      <t>ジドウケイサン</t>
    </rPh>
    <phoneticPr fontId="1"/>
  </si>
  <si>
    <t>金額合計</t>
    <rPh sb="0" eb="4">
      <t>キンガクゴウケイ</t>
    </rPh>
    <phoneticPr fontId="1"/>
  </si>
  <si>
    <t>出来高金額</t>
    <rPh sb="0" eb="5">
      <t>デキダカキンガク</t>
    </rPh>
    <phoneticPr fontId="1"/>
  </si>
  <si>
    <t>値引・法定福利費（〇）</t>
    <rPh sb="0" eb="2">
      <t>ネビ</t>
    </rPh>
    <rPh sb="3" eb="8">
      <t>ホウテイフクリヒ</t>
    </rPh>
    <phoneticPr fontId="1"/>
  </si>
  <si>
    <t>上記を除いた合計</t>
    <rPh sb="0" eb="2">
      <t>ジョウキ</t>
    </rPh>
    <rPh sb="3" eb="4">
      <t>ノゾ</t>
    </rPh>
    <rPh sb="6" eb="8">
      <t>ゴウケイ</t>
    </rPh>
    <phoneticPr fontId="1"/>
  </si>
  <si>
    <t>契約金額内判定</t>
    <rPh sb="0" eb="4">
      <t>ケイヤクキンガク</t>
    </rPh>
    <rPh sb="4" eb="5">
      <t>ナイ</t>
    </rPh>
    <rPh sb="5" eb="7">
      <t>ハンテイ</t>
    </rPh>
    <phoneticPr fontId="1"/>
  </si>
  <si>
    <t>値引法定福利費範囲内</t>
    <rPh sb="0" eb="2">
      <t>ネビ</t>
    </rPh>
    <rPh sb="2" eb="7">
      <t>ホウテイフクリヒ</t>
    </rPh>
    <rPh sb="7" eb="10">
      <t>ハンイナイ</t>
    </rPh>
    <phoneticPr fontId="1"/>
  </si>
  <si>
    <t>値引調整範囲内</t>
    <rPh sb="0" eb="4">
      <t>ネビキチョウセイ</t>
    </rPh>
    <rPh sb="4" eb="7">
      <t>ハンイナイ</t>
    </rPh>
    <phoneticPr fontId="1"/>
  </si>
  <si>
    <t>出来高％列判定</t>
    <rPh sb="0" eb="3">
      <t>デキダカ</t>
    </rPh>
    <rPh sb="4" eb="5">
      <t>レツ</t>
    </rPh>
    <rPh sb="5" eb="7">
      <t>ハンテイ</t>
    </rPh>
    <phoneticPr fontId="1"/>
  </si>
  <si>
    <t>金額調整列判定</t>
    <rPh sb="0" eb="5">
      <t>キンガクチョウセイレツ</t>
    </rPh>
    <rPh sb="5" eb="7">
      <t>ハンテイ</t>
    </rPh>
    <phoneticPr fontId="1"/>
  </si>
  <si>
    <t>市営住宅発寒5号棟Ⅱ</t>
  </si>
  <si>
    <t>千歳市幸町5丁目新築</t>
  </si>
  <si>
    <t>北9西2マンション</t>
  </si>
  <si>
    <t>ふくずみ幼稚園改築</t>
  </si>
  <si>
    <t>　契約分</t>
    <rPh sb="1" eb="4">
      <t>ケイヤクブン</t>
    </rPh>
    <phoneticPr fontId="1"/>
  </si>
  <si>
    <t xml:space="preserve">　契約(予定）分 </t>
    <rPh sb="1" eb="3">
      <t>ケイヤク</t>
    </rPh>
    <rPh sb="4" eb="6">
      <t>ヨテイ</t>
    </rPh>
    <rPh sb="7" eb="8">
      <t>ブン</t>
    </rPh>
    <phoneticPr fontId="1"/>
  </si>
  <si>
    <r>
      <t>（出来高報告書とﾘﾝｸ</t>
    </r>
    <r>
      <rPr>
        <b/>
        <sz val="11"/>
        <color rgb="FFFF0000"/>
        <rFont val="BIZ UDPゴシック"/>
        <family val="3"/>
        <charset val="128"/>
      </rPr>
      <t>させる</t>
    </r>
    <r>
      <rPr>
        <sz val="11"/>
        <color theme="1"/>
        <rFont val="BIZ UDPゴシック"/>
        <family val="2"/>
        <charset val="128"/>
      </rPr>
      <t>）</t>
    </r>
    <rPh sb="6" eb="7">
      <t>ショ</t>
    </rPh>
    <phoneticPr fontId="1"/>
  </si>
  <si>
    <r>
      <t>（出来高報告とﾘﾝｸ</t>
    </r>
    <r>
      <rPr>
        <b/>
        <sz val="11"/>
        <color rgb="FF0000FF"/>
        <rFont val="BIZ UDPゴシック"/>
        <family val="3"/>
        <charset val="128"/>
      </rPr>
      <t>させない</t>
    </r>
    <r>
      <rPr>
        <sz val="11"/>
        <color theme="1"/>
        <rFont val="BIZ UDPゴシック"/>
        <family val="2"/>
        <charset val="128"/>
      </rPr>
      <t>）</t>
    </r>
    <phoneticPr fontId="1"/>
  </si>
  <si>
    <t>注文書に記載の「見積番号」を参照して下さい。</t>
    <rPh sb="0" eb="3">
      <t>チュウモンショ</t>
    </rPh>
    <rPh sb="4" eb="6">
      <t>キサイ</t>
    </rPh>
    <rPh sb="8" eb="12">
      <t>ミツモリバンゴウ</t>
    </rPh>
    <rPh sb="14" eb="16">
      <t>サンショウ</t>
    </rPh>
    <rPh sb="18" eb="19">
      <t>クダ</t>
    </rPh>
    <phoneticPr fontId="1"/>
  </si>
  <si>
    <r>
      <t>値引・法定福利費の出来高(％)は、契約合計の出来高％と</t>
    </r>
    <r>
      <rPr>
        <b/>
        <sz val="11"/>
        <color rgb="FFFF0000"/>
        <rFont val="BIZ UDPゴシック"/>
        <family val="3"/>
        <charset val="128"/>
      </rPr>
      <t>１％以内</t>
    </r>
    <r>
      <rPr>
        <sz val="11"/>
        <color theme="1"/>
        <rFont val="BIZ UDPゴシック"/>
        <family val="2"/>
        <charset val="128"/>
      </rPr>
      <t>に合わせてください。</t>
    </r>
    <rPh sb="0" eb="2">
      <t>ネビ</t>
    </rPh>
    <rPh sb="3" eb="8">
      <t>ホウテイフクリヒ</t>
    </rPh>
    <rPh sb="9" eb="12">
      <t>デキダカ</t>
    </rPh>
    <rPh sb="17" eb="21">
      <t>ケイヤクゴウケイ</t>
    </rPh>
    <rPh sb="22" eb="25">
      <t>デキダカ</t>
    </rPh>
    <rPh sb="29" eb="31">
      <t>イナイ</t>
    </rPh>
    <rPh sb="32" eb="33">
      <t>ア</t>
    </rPh>
    <phoneticPr fontId="1"/>
  </si>
  <si>
    <t>毎月の請求時は、「出来高累計％」を入力してください。</t>
    <rPh sb="0" eb="2">
      <t>マイツキ</t>
    </rPh>
    <rPh sb="3" eb="6">
      <t>セイキュウジ</t>
    </rPh>
    <rPh sb="9" eb="12">
      <t>デキダカ</t>
    </rPh>
    <rPh sb="12" eb="14">
      <t>ルイケイ</t>
    </rPh>
    <rPh sb="17" eb="19">
      <t>ニュウリョク</t>
    </rPh>
    <phoneticPr fontId="1"/>
  </si>
  <si>
    <t>進行基準先コード</t>
    <rPh sb="0" eb="4">
      <t>シンコウキジュン</t>
    </rPh>
    <rPh sb="4" eb="5">
      <t>サキ</t>
    </rPh>
    <phoneticPr fontId="1"/>
  </si>
  <si>
    <t>値引他</t>
    <rPh sb="0" eb="2">
      <t>ネビキ</t>
    </rPh>
    <rPh sb="2" eb="3">
      <t>ホカ</t>
    </rPh>
    <phoneticPr fontId="1"/>
  </si>
  <si>
    <r>
      <t xml:space="preserve">出来高
</t>
    </r>
    <r>
      <rPr>
        <b/>
        <sz val="11"/>
        <color rgb="FF663300"/>
        <rFont val="BIZ UDPゴシック"/>
        <family val="3"/>
        <charset val="128"/>
      </rPr>
      <t>累計</t>
    </r>
    <r>
      <rPr>
        <sz val="11"/>
        <color theme="1"/>
        <rFont val="BIZ UDPゴシック"/>
        <family val="2"/>
        <charset val="128"/>
      </rPr>
      <t>％</t>
    </r>
    <rPh sb="0" eb="3">
      <t>デキダカ</t>
    </rPh>
    <rPh sb="4" eb="6">
      <t>ルイケイ</t>
    </rPh>
    <phoneticPr fontId="1"/>
  </si>
  <si>
    <t>（注文書からの参照例）</t>
    <rPh sb="1" eb="4">
      <t>チュウモンショ</t>
    </rPh>
    <rPh sb="7" eb="10">
      <t>サンショウレイ</t>
    </rPh>
    <phoneticPr fontId="1"/>
  </si>
  <si>
    <t>修正後
税込金額</t>
    <rPh sb="0" eb="3">
      <t>シュウセイゴ</t>
    </rPh>
    <rPh sb="4" eb="8">
      <t>ゼイコミキンガク</t>
    </rPh>
    <phoneticPr fontId="1"/>
  </si>
  <si>
    <t>藤井工務店
担当者名</t>
    <rPh sb="0" eb="5">
      <t>フジイコウムテン</t>
    </rPh>
    <rPh sb="6" eb="10">
      <t>タントウシャメイ</t>
    </rPh>
    <phoneticPr fontId="1"/>
  </si>
  <si>
    <t>請求金額が添付の御社様式の請求書金額と一致しない場合、</t>
    <phoneticPr fontId="1"/>
  </si>
  <si>
    <r>
      <t>端数などが出る際は</t>
    </r>
    <r>
      <rPr>
        <sz val="11"/>
        <color rgb="FF0000FF"/>
        <rFont val="BIZ UDPゴシック"/>
        <family val="3"/>
        <charset val="128"/>
      </rPr>
      <t>「金額調整」</t>
    </r>
    <r>
      <rPr>
        <sz val="11"/>
        <color theme="1"/>
        <rFont val="BIZ UDPゴシック"/>
        <family val="2"/>
        <charset val="128"/>
      </rPr>
      <t>で金額を丸めても構いませんが</t>
    </r>
    <r>
      <rPr>
        <sz val="11"/>
        <color rgb="FFFF0000"/>
        <rFont val="BIZ UDPゴシック"/>
        <family val="3"/>
        <charset val="128"/>
      </rPr>
      <t>最終回支払時までには0</t>
    </r>
    <r>
      <rPr>
        <sz val="11"/>
        <color theme="1"/>
        <rFont val="BIZ UDPゴシック"/>
        <family val="2"/>
        <charset val="128"/>
      </rPr>
      <t>にしてください。（金額調整は±100000円未満に限る）</t>
    </r>
    <rPh sb="0" eb="2">
      <t>ハスウ</t>
    </rPh>
    <rPh sb="5" eb="6">
      <t>デ</t>
    </rPh>
    <rPh sb="7" eb="8">
      <t>サイ</t>
    </rPh>
    <rPh sb="10" eb="14">
      <t>キンガクチョウセイ</t>
    </rPh>
    <rPh sb="16" eb="18">
      <t>キンガク</t>
    </rPh>
    <rPh sb="19" eb="20">
      <t>マル</t>
    </rPh>
    <rPh sb="23" eb="24">
      <t>カマ</t>
    </rPh>
    <rPh sb="29" eb="32">
      <t>サイシュウカイ</t>
    </rPh>
    <rPh sb="32" eb="34">
      <t>シハライ</t>
    </rPh>
    <rPh sb="34" eb="35">
      <t>ジ</t>
    </rPh>
    <rPh sb="49" eb="53">
      <t>キンガクチョウセイ</t>
    </rPh>
    <rPh sb="61" eb="62">
      <t>エン</t>
    </rPh>
    <rPh sb="62" eb="64">
      <t>ミマン</t>
    </rPh>
    <rPh sb="65" eb="66">
      <t>カギ</t>
    </rPh>
    <phoneticPr fontId="1"/>
  </si>
  <si>
    <t>2125006</t>
  </si>
  <si>
    <t/>
  </si>
  <si>
    <t>2126001</t>
  </si>
  <si>
    <t>市営住宅発寒5号棟Ⅲ</t>
  </si>
  <si>
    <t>2126002</t>
  </si>
  <si>
    <t>2126003</t>
  </si>
  <si>
    <t>2126004</t>
  </si>
  <si>
    <t>2126005</t>
  </si>
  <si>
    <t>2126006</t>
  </si>
  <si>
    <t>2126007</t>
  </si>
  <si>
    <t>2126008</t>
  </si>
  <si>
    <t>2126009</t>
  </si>
  <si>
    <t>2126010</t>
  </si>
  <si>
    <t>2126011</t>
  </si>
  <si>
    <t>2126012</t>
  </si>
  <si>
    <t>2126013</t>
  </si>
  <si>
    <t>2126014</t>
  </si>
  <si>
    <t>2126015</t>
  </si>
  <si>
    <t>2126016</t>
  </si>
  <si>
    <t>工事コード表</t>
    <rPh sb="0" eb="2">
      <t>コウジ</t>
    </rPh>
    <rPh sb="5" eb="6">
      <t>ヒョウ</t>
    </rPh>
    <phoneticPr fontId="1"/>
  </si>
  <si>
    <r>
      <t>(</t>
    </r>
    <r>
      <rPr>
        <b/>
        <sz val="11"/>
        <color rgb="FFFF0000"/>
        <rFont val="BIZ UDPゴシック"/>
        <family val="3"/>
        <charset val="128"/>
      </rPr>
      <t>↓</t>
    </r>
    <r>
      <rPr>
        <sz val="11"/>
        <color theme="1"/>
        <rFont val="BIZ UDPゴシック"/>
        <family val="2"/>
        <charset val="128"/>
      </rPr>
      <t>は、弊社の担当者の許可がない限りは入力しないでください。）</t>
    </r>
    <rPh sb="4" eb="6">
      <t>ヘイシャ</t>
    </rPh>
    <rPh sb="7" eb="10">
      <t>タントウシャ</t>
    </rPh>
    <rPh sb="11" eb="13">
      <t>キョカ</t>
    </rPh>
    <rPh sb="16" eb="17">
      <t>カギ</t>
    </rPh>
    <rPh sb="19" eb="21">
      <t>ニュウリョク</t>
    </rPh>
    <phoneticPr fontId="1"/>
  </si>
  <si>
    <t>↓請求先の現場名を下記から選択してください。</t>
    <rPh sb="1" eb="4">
      <t>セイキュウサキ</t>
    </rPh>
    <rPh sb="5" eb="8">
      <t>ゲンバメイ</t>
    </rPh>
    <rPh sb="9" eb="11">
      <t>カキ</t>
    </rPh>
    <rPh sb="13" eb="15">
      <t>センタク</t>
    </rPh>
    <phoneticPr fontId="1"/>
  </si>
  <si>
    <t>(リストに該当現場があるか確認してください）</t>
    <rPh sb="5" eb="9">
      <t>ガイトウゲンバ</t>
    </rPh>
    <rPh sb="13" eb="15">
      <t>カクニン</t>
    </rPh>
    <phoneticPr fontId="1"/>
  </si>
  <si>
    <t>リストにない場合（手入力）</t>
    <rPh sb="6" eb="8">
      <t>バアイ</t>
    </rPh>
    <rPh sb="9" eb="12">
      <t>テニュウリョク</t>
    </rPh>
    <phoneticPr fontId="1"/>
  </si>
  <si>
    <t>出来高(％）</t>
    <rPh sb="0" eb="3">
      <t>デキダカ</t>
    </rPh>
    <phoneticPr fontId="1"/>
  </si>
  <si>
    <t>出来高累計金額</t>
    <rPh sb="0" eb="3">
      <t>デキダカ</t>
    </rPh>
    <rPh sb="3" eb="5">
      <t>ルイケイ</t>
    </rPh>
    <rPh sb="5" eb="7">
      <t>キンガク</t>
    </rPh>
    <phoneticPr fontId="1"/>
  </si>
  <si>
    <t>作成手順</t>
    <rPh sb="0" eb="4">
      <t>サクセイテジュン</t>
    </rPh>
    <phoneticPr fontId="1"/>
  </si>
  <si>
    <t>①（初回のみ）→②→③</t>
    <rPh sb="2" eb="4">
      <t>ショカイ</t>
    </rPh>
    <phoneticPr fontId="1"/>
  </si>
  <si>
    <t>③「指定請求書」のみ</t>
    <rPh sb="2" eb="7">
      <t>シテイセイキュウショ</t>
    </rPh>
    <phoneticPr fontId="1"/>
  </si>
  <si>
    <r>
      <rPr>
        <sz val="11"/>
        <color rgb="FFFF0000"/>
        <rFont val="BIZ UDPゴシック"/>
        <family val="3"/>
        <charset val="128"/>
      </rPr>
      <t>【未契約の場合】</t>
    </r>
    <r>
      <rPr>
        <sz val="11"/>
        <color theme="1"/>
        <rFont val="BIZ UDPゴシック"/>
        <family val="2"/>
        <charset val="128"/>
      </rPr>
      <t>③「指定請求書」のみ　　</t>
    </r>
    <r>
      <rPr>
        <sz val="11"/>
        <color rgb="FF0000FF"/>
        <rFont val="BIZ UDPゴシック"/>
        <family val="3"/>
        <charset val="128"/>
      </rPr>
      <t>【契約済の場合】</t>
    </r>
    <r>
      <rPr>
        <sz val="11"/>
        <color theme="1"/>
        <rFont val="BIZ UDPゴシック"/>
        <family val="2"/>
        <charset val="128"/>
      </rPr>
      <t>①（初回のみ）→②→③　</t>
    </r>
    <r>
      <rPr>
        <sz val="9"/>
        <color theme="5"/>
        <rFont val="BIZ UDPゴシック"/>
        <family val="3"/>
        <charset val="128"/>
      </rPr>
      <t>※上記の「契約分」を利用したほうが作成がスムーズです。</t>
    </r>
    <rPh sb="1" eb="4">
      <t>ミケイヤク</t>
    </rPh>
    <rPh sb="5" eb="7">
      <t>バアイ</t>
    </rPh>
    <rPh sb="10" eb="15">
      <t>シテイセイキュウショ</t>
    </rPh>
    <rPh sb="21" eb="24">
      <t>ケイヤクズ</t>
    </rPh>
    <rPh sb="25" eb="27">
      <t>バアイ</t>
    </rPh>
    <rPh sb="41" eb="43">
      <t>ジョウキ</t>
    </rPh>
    <rPh sb="45" eb="48">
      <t>ケイヤクブン</t>
    </rPh>
    <rPh sb="50" eb="52">
      <t>リヨウ</t>
    </rPh>
    <rPh sb="57" eb="59">
      <t>サクセイ</t>
    </rPh>
    <phoneticPr fontId="1"/>
  </si>
  <si>
    <t>法定福利費
値引判定列</t>
    <rPh sb="0" eb="5">
      <t>ホウテイフクリヒ</t>
    </rPh>
    <rPh sb="6" eb="8">
      <t>ネビキ</t>
    </rPh>
    <rPh sb="8" eb="11">
      <t>ハンテイレツ</t>
    </rPh>
    <phoneticPr fontId="1"/>
  </si>
  <si>
    <r>
      <t>該当するものに</t>
    </r>
    <r>
      <rPr>
        <sz val="11"/>
        <rFont val="Segoe UI Symbol"/>
        <family val="3"/>
      </rPr>
      <t>☑</t>
    </r>
    <rPh sb="0" eb="2">
      <t>ガイトウ</t>
    </rPh>
    <phoneticPr fontId="1"/>
  </si>
  <si>
    <t>表示用出来高</t>
    <rPh sb="0" eb="3">
      <t>ヒョウジヨウ</t>
    </rPh>
    <rPh sb="3" eb="6">
      <t>デキダカ</t>
    </rPh>
    <phoneticPr fontId="1"/>
  </si>
  <si>
    <t>許容下限％</t>
    <rPh sb="0" eb="2">
      <t>キョヨウ</t>
    </rPh>
    <rPh sb="2" eb="4">
      <t>カゲン</t>
    </rPh>
    <phoneticPr fontId="1"/>
  </si>
  <si>
    <t>金額調整下限</t>
    <rPh sb="0" eb="4">
      <t>キンガクチョウセイ</t>
    </rPh>
    <rPh sb="4" eb="6">
      <t>カゲン</t>
    </rPh>
    <phoneticPr fontId="1"/>
  </si>
  <si>
    <t>許容上限％</t>
    <rPh sb="0" eb="2">
      <t>キョヨウ</t>
    </rPh>
    <rPh sb="2" eb="4">
      <t>ジョウゲン</t>
    </rPh>
    <phoneticPr fontId="1"/>
  </si>
  <si>
    <t>金額調整上限</t>
    <rPh sb="0" eb="4">
      <t>キンガクチョウセイ</t>
    </rPh>
    <rPh sb="4" eb="6">
      <t>ジョウゲン</t>
    </rPh>
    <phoneticPr fontId="1"/>
  </si>
  <si>
    <t>％なし金額調整</t>
    <rPh sb="3" eb="7">
      <t>キンガクチョウセイ</t>
    </rPh>
    <phoneticPr fontId="1"/>
  </si>
  <si>
    <t>行ごとのエラー数</t>
    <rPh sb="0" eb="1">
      <t>ギョウ</t>
    </rPh>
    <rPh sb="7" eb="8">
      <t>スウ</t>
    </rPh>
    <phoneticPr fontId="1"/>
  </si>
  <si>
    <t>出来高報告書　エラー</t>
    <rPh sb="0" eb="6">
      <t>デキダカホウコクショ</t>
    </rPh>
    <phoneticPr fontId="1"/>
  </si>
  <si>
    <t>0～１００
を入力</t>
    <rPh sb="7" eb="9">
      <t>ニュウリョク</t>
    </rPh>
    <phoneticPr fontId="1"/>
  </si>
  <si>
    <t>→の範囲内で入力</t>
    <rPh sb="2" eb="5">
      <t>ハンイナイ</t>
    </rPh>
    <rPh sb="6" eb="8">
      <t>ニュウリョク</t>
    </rPh>
    <phoneticPr fontId="1"/>
  </si>
  <si>
    <t>美々汚水中継ポンプ場Ⅱ</t>
  </si>
  <si>
    <t>科学大手稲駅前Ⅱ</t>
  </si>
  <si>
    <t>レーベン北9東1Ⅱ</t>
  </si>
  <si>
    <t>千歳窒素プラント</t>
  </si>
  <si>
    <t>苫小牧ﾃﾞｰﾀｾﾝﾀｰⅡ</t>
  </si>
  <si>
    <t>建設事業部</t>
    <rPh sb="0" eb="5">
      <t>ケンセツジギョウブ</t>
    </rPh>
    <phoneticPr fontId="1"/>
  </si>
  <si>
    <t>躯体事業部</t>
    <rPh sb="0" eb="5">
      <t>クタイジギョウブ</t>
    </rPh>
    <phoneticPr fontId="1"/>
  </si>
  <si>
    <t>1125016</t>
  </si>
  <si>
    <t>新琴似北中学校</t>
  </si>
  <si>
    <t>1125032</t>
  </si>
  <si>
    <t>長沼義務教育学校</t>
  </si>
  <si>
    <t>1125036</t>
  </si>
  <si>
    <t>函館航空基地格納庫</t>
  </si>
  <si>
    <t>1125040</t>
  </si>
  <si>
    <t>建設</t>
    <rPh sb="0" eb="2">
      <t>ケンセツ</t>
    </rPh>
    <phoneticPr fontId="1"/>
  </si>
  <si>
    <t>躯体</t>
    <rPh sb="0" eb="2">
      <t>クタイ</t>
    </rPh>
    <phoneticPr fontId="1"/>
  </si>
  <si>
    <t>工事コード表</t>
    <rPh sb="0" eb="2">
      <t>コウジ</t>
    </rPh>
    <rPh sb="5" eb="6">
      <t>ヒョウ</t>
    </rPh>
    <phoneticPr fontId="1"/>
  </si>
  <si>
    <t>請求先事業部</t>
    <rPh sb="0" eb="3">
      <t>セイキュウサキ</t>
    </rPh>
    <rPh sb="3" eb="6">
      <t>ジギョウブ</t>
    </rPh>
    <phoneticPr fontId="1"/>
  </si>
  <si>
    <t>(事業部を選択しないとリストは表示されません）</t>
    <rPh sb="1" eb="4">
      <t>ジギョウブ</t>
    </rPh>
    <rPh sb="5" eb="7">
      <t>センタク</t>
    </rPh>
    <rPh sb="15" eb="17">
      <t>ヒョウジ</t>
    </rPh>
    <phoneticPr fontId="1"/>
  </si>
  <si>
    <t>請求書表題へ
転記</t>
    <rPh sb="0" eb="3">
      <t>セイキュウショ</t>
    </rPh>
    <rPh sb="3" eb="5">
      <t>ヒョウダイ</t>
    </rPh>
    <rPh sb="7" eb="9">
      <t>テンキ</t>
    </rPh>
    <phoneticPr fontId="1"/>
  </si>
  <si>
    <t>Column8</t>
  </si>
  <si>
    <t>Column9</t>
  </si>
  <si>
    <r>
      <rPr>
        <b/>
        <sz val="12"/>
        <color rgb="FFFF0000"/>
        <rFont val="BIZ UDPゴシック"/>
        <family val="3"/>
        <charset val="128"/>
      </rPr>
      <t>↓</t>
    </r>
    <r>
      <rPr>
        <sz val="12"/>
        <color theme="1"/>
        <rFont val="BIZ UDPゴシック"/>
        <family val="3"/>
        <charset val="128"/>
      </rPr>
      <t>に御社様式の税込金額を入力してください。</t>
    </r>
    <phoneticPr fontId="1"/>
  </si>
  <si>
    <t>東京</t>
    <rPh sb="0" eb="2">
      <t>トウキョウ</t>
    </rPh>
    <phoneticPr fontId="1"/>
  </si>
  <si>
    <t>契約金額単位</t>
    <rPh sb="0" eb="4">
      <t>ケイヤクキンガク</t>
    </rPh>
    <rPh sb="4" eb="6">
      <t>タンイ</t>
    </rPh>
    <phoneticPr fontId="1"/>
  </si>
  <si>
    <t>100円単位</t>
    <rPh sb="3" eb="6">
      <t>エンタンイ</t>
    </rPh>
    <phoneticPr fontId="1"/>
  </si>
  <si>
    <t>1円単位</t>
    <rPh sb="1" eb="4">
      <t>エンタンイ</t>
    </rPh>
    <phoneticPr fontId="1"/>
  </si>
  <si>
    <r>
      <rPr>
        <sz val="14"/>
        <color rgb="FFFF0000"/>
        <rFont val="BIZ UDPゴシック"/>
        <family val="3"/>
        <charset val="128"/>
      </rPr>
      <t>2枚に分けて</t>
    </r>
    <r>
      <rPr>
        <sz val="14"/>
        <color theme="1"/>
        <rFont val="BIZ UDPゴシック"/>
        <family val="3"/>
        <charset val="128"/>
      </rPr>
      <t>作成してください。</t>
    </r>
    <rPh sb="1" eb="2">
      <t>マイ</t>
    </rPh>
    <phoneticPr fontId="1"/>
  </si>
  <si>
    <r>
      <t xml:space="preserve">注文書内訳の契約方法に合わせて
</t>
    </r>
    <r>
      <rPr>
        <b/>
        <sz val="10"/>
        <color rgb="FFFF0000"/>
        <rFont val="BIZ UDPゴシック"/>
        <family val="3"/>
        <charset val="128"/>
      </rPr>
      <t>↓</t>
    </r>
    <r>
      <rPr>
        <sz val="10"/>
        <rFont val="BIZ UDPゴシック"/>
        <family val="3"/>
        <charset val="128"/>
      </rPr>
      <t>を選んでください。</t>
    </r>
    <rPh sb="0" eb="3">
      <t>チュウモンショ</t>
    </rPh>
    <rPh sb="3" eb="5">
      <t>ウチワケ</t>
    </rPh>
    <rPh sb="6" eb="8">
      <t>ケイヤク</t>
    </rPh>
    <rPh sb="8" eb="10">
      <t>ホウホウ</t>
    </rPh>
    <rPh sb="11" eb="12">
      <t>ア</t>
    </rPh>
    <rPh sb="18" eb="19">
      <t>エラ</t>
    </rPh>
    <phoneticPr fontId="1"/>
  </si>
  <si>
    <t>消費税なし項目記載なしエラー</t>
    <rPh sb="0" eb="3">
      <t>ショウヒゼイ</t>
    </rPh>
    <rPh sb="5" eb="7">
      <t>コウモク</t>
    </rPh>
    <rPh sb="7" eb="9">
      <t>キサイ</t>
    </rPh>
    <phoneticPr fontId="1"/>
  </si>
  <si>
    <t>工事コード提示現場名（ﾘｽﾄ）</t>
    <rPh sb="0" eb="2">
      <t>コウジ</t>
    </rPh>
    <rPh sb="5" eb="7">
      <t>テイジ</t>
    </rPh>
    <rPh sb="7" eb="9">
      <t>ゲンバ</t>
    </rPh>
    <rPh sb="9" eb="10">
      <t>メイ</t>
    </rPh>
    <phoneticPr fontId="1"/>
  </si>
  <si>
    <t>躯体事業部（東京）</t>
    <phoneticPr fontId="1"/>
  </si>
  <si>
    <t>（リストから選択・ない場合はDeleteを押して空白に）</t>
    <rPh sb="6" eb="8">
      <t>センタク</t>
    </rPh>
    <rPh sb="11" eb="13">
      <t>バアイ</t>
    </rPh>
    <rPh sb="21" eb="22">
      <t>オ</t>
    </rPh>
    <rPh sb="24" eb="26">
      <t>クウハク</t>
    </rPh>
    <phoneticPr fontId="1"/>
  </si>
  <si>
    <t>請求合計金額</t>
    <rPh sb="0" eb="2">
      <t>セイキュウ</t>
    </rPh>
    <rPh sb="2" eb="4">
      <t>ゴウケイ</t>
    </rPh>
    <rPh sb="4" eb="6">
      <t>キンガク</t>
    </rPh>
    <phoneticPr fontId="1"/>
  </si>
  <si>
    <t>前月迄支払を、各月の税込金額（四捨五入）の合計にした。</t>
    <rPh sb="0" eb="2">
      <t>ゼンゲツ</t>
    </rPh>
    <rPh sb="2" eb="3">
      <t>マデ</t>
    </rPh>
    <rPh sb="3" eb="5">
      <t>シハラ</t>
    </rPh>
    <rPh sb="7" eb="9">
      <t>カクツキ</t>
    </rPh>
    <rPh sb="10" eb="12">
      <t>ゼイコミ</t>
    </rPh>
    <rPh sb="12" eb="14">
      <t>キンガク</t>
    </rPh>
    <rPh sb="15" eb="19">
      <t>シシャゴニュウ</t>
    </rPh>
    <rPh sb="21" eb="23">
      <t>ゴウケイ</t>
    </rPh>
    <phoneticPr fontId="1"/>
  </si>
  <si>
    <t>税抜の当月迄総額と、契約合計が一致しているときは、税込の当月迄総額から、前月迄支払総額を引いた金額を税込の当月支払金額とした。</t>
    <rPh sb="0" eb="2">
      <t>ゼイヌキ</t>
    </rPh>
    <rPh sb="3" eb="5">
      <t>トウゲツ</t>
    </rPh>
    <rPh sb="5" eb="6">
      <t>マデ</t>
    </rPh>
    <rPh sb="6" eb="8">
      <t>ソウガク</t>
    </rPh>
    <rPh sb="10" eb="14">
      <t>ケイヤクゴウケイ</t>
    </rPh>
    <rPh sb="15" eb="17">
      <t>イッチ</t>
    </rPh>
    <rPh sb="25" eb="27">
      <t>ゼイコミ</t>
    </rPh>
    <rPh sb="28" eb="33">
      <t>トウゲツマデソウガク</t>
    </rPh>
    <rPh sb="36" eb="38">
      <t>ゼンゲツ</t>
    </rPh>
    <rPh sb="38" eb="39">
      <t>マデ</t>
    </rPh>
    <rPh sb="39" eb="41">
      <t>シハライ</t>
    </rPh>
    <rPh sb="41" eb="43">
      <t>ソウガク</t>
    </rPh>
    <rPh sb="44" eb="45">
      <t>ヒ</t>
    </rPh>
    <rPh sb="47" eb="49">
      <t>キンガク</t>
    </rPh>
    <rPh sb="50" eb="52">
      <t>ゼイコミ</t>
    </rPh>
    <rPh sb="53" eb="55">
      <t>トウゲツ</t>
    </rPh>
    <rPh sb="55" eb="59">
      <t>シハライキンガク</t>
    </rPh>
    <phoneticPr fontId="1"/>
  </si>
  <si>
    <t>余市町大川町３</t>
  </si>
  <si>
    <t>1125044</t>
  </si>
  <si>
    <t>岩見沢病院</t>
  </si>
  <si>
    <t>1125045</t>
  </si>
  <si>
    <t>藻岩発電所</t>
  </si>
  <si>
    <t>1125046</t>
  </si>
  <si>
    <t>グランメール北3西22</t>
  </si>
  <si>
    <t>1125047</t>
  </si>
  <si>
    <t>ニセコひらふPJ</t>
  </si>
  <si>
    <t>1125048</t>
  </si>
  <si>
    <t>ロイズ特高</t>
  </si>
  <si>
    <t>1125080</t>
  </si>
  <si>
    <t>京王プラザ改修（スラブ）</t>
  </si>
  <si>
    <t>1125083</t>
  </si>
  <si>
    <t>千歳防衛（五洋）</t>
  </si>
  <si>
    <t>1125084</t>
  </si>
  <si>
    <t>共和町義務教育学校</t>
  </si>
  <si>
    <t>1125085</t>
  </si>
  <si>
    <t>Fビレッジ複合施設</t>
  </si>
  <si>
    <t>1126001</t>
  </si>
  <si>
    <t>1126002</t>
  </si>
  <si>
    <t>1126003</t>
  </si>
  <si>
    <t>1126004</t>
  </si>
  <si>
    <t>千歳窒素プラントⅡ</t>
  </si>
  <si>
    <t>1126005</t>
  </si>
  <si>
    <t>1126006</t>
  </si>
  <si>
    <t>今金給食センター</t>
  </si>
  <si>
    <t>1126007</t>
  </si>
  <si>
    <t>厚真庁舎</t>
  </si>
  <si>
    <t>1126008</t>
  </si>
  <si>
    <t>新富良野プリンスホテル</t>
  </si>
  <si>
    <t>1625711</t>
  </si>
  <si>
    <t>東京海上丸の内新社屋</t>
  </si>
  <si>
    <t>1625713</t>
  </si>
  <si>
    <t>UR愛宕地区再開発</t>
  </si>
  <si>
    <t>1625714</t>
  </si>
  <si>
    <t>上尾CC改修工事</t>
  </si>
  <si>
    <t>1626100</t>
  </si>
  <si>
    <t>江戸川清掃　雑工事</t>
  </si>
  <si>
    <t xml:space="preserve"> 7月2日(木) </t>
  </si>
  <si>
    <t>0.1</t>
  </si>
  <si>
    <t>0.08</t>
  </si>
  <si>
    <t>0</t>
  </si>
  <si>
    <t>随時　コード作成時に入力する。 現場名</t>
  </si>
  <si>
    <t>工事コード表 工事CD</t>
  </si>
  <si>
    <t>1126009</t>
  </si>
  <si>
    <t>アパホテル 札幌駅西口</t>
  </si>
  <si>
    <t>1126010</t>
  </si>
  <si>
    <t>三日月エリアPJ</t>
  </si>
  <si>
    <t>1126011</t>
  </si>
  <si>
    <t>ニセコカルバート宮田高架橋</t>
  </si>
  <si>
    <t xml:space="preserve">契約CD </t>
  </si>
  <si>
    <t xml:space="preserve">現場名 </t>
  </si>
  <si>
    <t xml:space="preserve">進行基準新年度CD </t>
  </si>
  <si>
    <t>2125001</t>
  </si>
  <si>
    <t>2125003</t>
  </si>
  <si>
    <t>2125004</t>
  </si>
  <si>
    <t>2125005</t>
  </si>
  <si>
    <t>1125010</t>
  </si>
  <si>
    <t>1125027</t>
  </si>
  <si>
    <t>1124040</t>
  </si>
  <si>
    <t>1125017</t>
  </si>
  <si>
    <t>1125023</t>
  </si>
  <si>
    <t>エルムの木陰新築整備工事</t>
  </si>
  <si>
    <t>JA北いしかりビル新築工事</t>
  </si>
  <si>
    <t>千歳市幸町5丁目新築工事Ⅱ</t>
  </si>
  <si>
    <t>北9西2マンション新築工事Ⅱ</t>
  </si>
  <si>
    <t>ふくずみ幼稚園改築工事Ⅱ</t>
  </si>
  <si>
    <t>北陸銀行東篠路外壁改修工事</t>
  </si>
  <si>
    <t>　 工事CD</t>
  </si>
  <si>
    <t>工事コード表</t>
  </si>
  <si>
    <t>随時　コード作成時に入力する。</t>
  </si>
  <si>
    <t>1126012</t>
  </si>
  <si>
    <t>ザ・レイクスイート湖の柄 増築工事</t>
  </si>
  <si>
    <t>1126013</t>
  </si>
  <si>
    <t>大通西4南地区(道銀跡地)</t>
  </si>
  <si>
    <t>1126014</t>
  </si>
  <si>
    <t>医療大学</t>
  </si>
  <si>
    <t>1126015</t>
  </si>
  <si>
    <t>北広島変電所</t>
  </si>
  <si>
    <t>20260715</t>
  </si>
  <si>
    <t>更新日：2026.06.25</t>
  </si>
  <si>
    <t xml:space="preserve"> 7月7日(火) </t>
  </si>
  <si>
    <t xml:space="preserve"> 8月3日(月) </t>
  </si>
  <si>
    <t xml:space="preserve"> 8月6日(木)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</si>
</sst>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76" formatCode="0_ "/>
    <numFmt numFmtId="177" formatCode="[$-F800]dddd\,\ mmmm\ dd\,\ yyyy"/>
    <numFmt numFmtId="178" formatCode="#,##0;&quot;▲ &quot;#,##0"/>
    <numFmt numFmtId="179" formatCode="&quot;契約 №&quot;00"/>
    <numFmt numFmtId="180" formatCode="#,##0.00_ ;[Red]\-#,##0.00\ "/>
    <numFmt numFmtId="181" formatCode="m/d;@"/>
    <numFmt numFmtId="182" formatCode="yyyy&quot;年&quot;m&quot;月末締分&quot;"/>
    <numFmt numFmtId="183" formatCode="m&quot;月&quot;d&quot;日&quot;;@"/>
    <numFmt numFmtId="184" formatCode="&quot;Ver&quot;#"/>
    <numFmt numFmtId="185" formatCode="0.00_ "/>
    <numFmt numFmtId="186" formatCode="&quot;工事出来高明細書&quot;&quot; &quot;\([$-411]ggge&quot;年&quot;m&quot;月〆）&quot;"/>
    <numFmt numFmtId="187" formatCode="&quot;工 &quot;&quot;事 &quot;&quot;出 &quot;&quot;来 &quot;&quot;高 &quot;&quot;報 &quot;&quot;告 書&quot;\([$-411]ggge&quot;年&quot;m&quot;月〆）&quot;"/>
    <numFmt numFmtId="188" formatCode="0.0%"/>
    <numFmt numFmtId="189" formatCode="#,##0_ ;[Red]\-#,##0\ "/>
    <numFmt numFmtId="190" formatCode="yyyy&quot;年&quot;m&quot;月&quot;;@"/>
    <numFmt numFmtId="191" formatCode="&quot;工 &quot;&quot;事 &quot;&quot;出 &quot;&quot;来 &quot;&quot;高 &quot;&quot;報 &quot;&quot;告 書&quot;\(yyyy&quot;年&quot;m&quot;月〆）&quot;"/>
    <numFmt numFmtId="192" formatCode="yyyy&quot;年&quot;m&quot;月末日&quot;"/>
  </numFmts>
  <fonts count="96">
    <font>
      <sz val="11"/>
      <color theme="1"/>
      <name val="BIZ UDPゴシック"/>
      <family val="2"/>
      <charset val="128"/>
    </font>
    <font>
      <sz val="6"/>
      <name val="BIZ UDPゴシック"/>
      <family val="2"/>
      <charset val="128"/>
    </font>
    <font>
      <sz val="11"/>
      <color theme="1"/>
      <name val="BIZ UDPゴシック"/>
      <family val="3"/>
      <charset val="128"/>
    </font>
    <font>
      <sz val="10"/>
      <color theme="1"/>
      <name val="BIZ UDPゴシック"/>
      <family val="2"/>
      <charset val="128"/>
    </font>
    <font>
      <sz val="10"/>
      <color theme="1"/>
      <name val="BIZ UDPゴシック"/>
      <family val="3"/>
      <charset val="128"/>
    </font>
    <font>
      <sz val="14"/>
      <color theme="1"/>
      <name val="BIZ UDPゴシック"/>
      <family val="3"/>
      <charset val="128"/>
    </font>
    <font>
      <sz val="10"/>
      <color theme="1"/>
      <name val="ＭＳ Ｐ明朝"/>
      <family val="1"/>
      <charset val="128"/>
    </font>
    <font>
      <b/>
      <sz val="14"/>
      <color theme="1"/>
      <name val="BIZ UDPゴシック"/>
      <family val="3"/>
      <charset val="128"/>
    </font>
    <font>
      <b/>
      <sz val="11"/>
      <color theme="1"/>
      <name val="BIZ UDPゴシック"/>
      <family val="3"/>
      <charset val="128"/>
    </font>
    <font>
      <b/>
      <sz val="20"/>
      <color theme="1"/>
      <name val="BIZ UDPゴシック"/>
      <family val="3"/>
      <charset val="128"/>
    </font>
    <font>
      <sz val="14"/>
      <color theme="1"/>
      <name val="BIZ UDPゴシック"/>
      <family val="2"/>
      <charset val="128"/>
    </font>
    <font>
      <sz val="12"/>
      <color theme="1"/>
      <name val="BIZ UDPゴシック"/>
      <family val="3"/>
      <charset val="128"/>
    </font>
    <font>
      <sz val="8"/>
      <color theme="1"/>
      <name val="BIZ UDPゴシック"/>
      <family val="2"/>
      <charset val="128"/>
    </font>
    <font>
      <b/>
      <sz val="22"/>
      <color theme="1"/>
      <name val="BIZ UDPゴシック"/>
      <family val="3"/>
      <charset val="128"/>
    </font>
    <font>
      <sz val="11"/>
      <color theme="1"/>
      <name val="BIZ UDPゴシック"/>
      <family val="2"/>
      <charset val="128"/>
    </font>
    <font>
      <sz val="11"/>
      <color theme="0"/>
      <name val="BIZ UDPゴシック"/>
      <family val="2"/>
      <charset val="128"/>
    </font>
    <font>
      <b/>
      <sz val="11"/>
      <color rgb="FFFF0000"/>
      <name val="BIZ UDPゴシック"/>
      <family val="3"/>
      <charset val="128"/>
    </font>
    <font>
      <sz val="9"/>
      <color theme="1"/>
      <name val="ＭＳ Ｐ明朝"/>
      <family val="1"/>
      <charset val="128"/>
    </font>
    <font>
      <sz val="8"/>
      <color theme="1"/>
      <name val="ＭＳ Ｐ明朝"/>
      <family val="1"/>
      <charset val="128"/>
    </font>
    <font>
      <sz val="12"/>
      <color theme="1"/>
      <name val="ＭＳ Ｐ明朝"/>
      <family val="1"/>
      <charset val="128"/>
    </font>
    <font>
      <sz val="11"/>
      <color theme="1"/>
      <name val="ＭＳ Ｐ明朝"/>
      <family val="1"/>
      <charset val="128"/>
    </font>
    <font>
      <sz val="11"/>
      <color rgb="FFFF0000"/>
      <name val="BIZ UDPゴシック"/>
      <family val="2"/>
      <charset val="128"/>
    </font>
    <font>
      <sz val="11"/>
      <name val="ＭＳ Ｐゴシック"/>
      <family val="3"/>
      <charset val="128"/>
    </font>
    <font>
      <sz val="6"/>
      <name val="ＭＳ Ｐゴシック"/>
      <family val="3"/>
      <charset val="128"/>
    </font>
    <font>
      <sz val="11"/>
      <name val="游ゴシック"/>
      <family val="3"/>
      <charset val="128"/>
      <scheme val="minor"/>
    </font>
    <font>
      <sz val="10"/>
      <name val="游ゴシック"/>
      <family val="3"/>
      <charset val="128"/>
      <scheme val="minor"/>
    </font>
    <font>
      <b/>
      <u/>
      <sz val="16"/>
      <name val="游ゴシック"/>
      <family val="3"/>
      <charset val="128"/>
      <scheme val="minor"/>
    </font>
    <font>
      <sz val="11"/>
      <color rgb="FFFF0000"/>
      <name val="BIZ UDPゴシック"/>
      <family val="3"/>
      <charset val="128"/>
    </font>
    <font>
      <b/>
      <sz val="11"/>
      <name val="ＭＳ Ｐゴシック"/>
      <family val="3"/>
      <charset val="128"/>
    </font>
    <font>
      <sz val="11"/>
      <color theme="1"/>
      <name val="Segoe UI Symbol"/>
      <family val="2"/>
    </font>
    <font>
      <sz val="11"/>
      <color theme="0" tint="-0.14999847407452621"/>
      <name val="BIZ UDPゴシック"/>
      <family val="2"/>
      <charset val="128"/>
    </font>
    <font>
      <b/>
      <sz val="11"/>
      <color rgb="FF0000FF"/>
      <name val="BIZ UDPゴシック"/>
      <family val="3"/>
      <charset val="128"/>
    </font>
    <font>
      <sz val="11"/>
      <color theme="0" tint="-0.14999847407452621"/>
      <name val="BIZ UDPゴシック"/>
      <family val="3"/>
      <charset val="128"/>
    </font>
    <font>
      <sz val="11"/>
      <color rgb="FFD8F2FC"/>
      <name val="BIZ UDPゴシック"/>
      <family val="2"/>
      <charset val="128"/>
    </font>
    <font>
      <sz val="11"/>
      <color rgb="FFFFE5FF"/>
      <name val="BIZ UDPゴシック"/>
      <family val="2"/>
      <charset val="128"/>
    </font>
    <font>
      <sz val="11"/>
      <color rgb="FFFFFFCC"/>
      <name val="BIZ UDPゴシック"/>
      <family val="2"/>
      <charset val="128"/>
    </font>
    <font>
      <sz val="9"/>
      <color theme="1"/>
      <name val="BIZ UDPゴシック"/>
      <family val="2"/>
      <charset val="128"/>
    </font>
    <font>
      <b/>
      <sz val="16"/>
      <color rgb="FF0033CC"/>
      <name val="BIZ UDPゴシック"/>
      <family val="3"/>
      <charset val="128"/>
    </font>
    <font>
      <b/>
      <sz val="12"/>
      <name val="游ゴシック"/>
      <family val="3"/>
      <charset val="128"/>
      <scheme val="minor"/>
    </font>
    <font>
      <b/>
      <sz val="12"/>
      <color rgb="FF0033CC"/>
      <name val="BIZ UDPゴシック"/>
      <family val="3"/>
      <charset val="128"/>
    </font>
    <font>
      <sz val="12"/>
      <color rgb="FF0033CC"/>
      <name val="BIZ UDPゴシック"/>
      <family val="3"/>
      <charset val="128"/>
    </font>
    <font>
      <sz val="12"/>
      <color theme="0" tint="-0.14999847407452621"/>
      <name val="BIZ UDPゴシック"/>
      <family val="3"/>
      <charset val="128"/>
    </font>
    <font>
      <u/>
      <sz val="11"/>
      <color theme="10"/>
      <name val="BIZ UDPゴシック"/>
      <family val="2"/>
      <charset val="128"/>
    </font>
    <font>
      <b/>
      <sz val="12"/>
      <color theme="1"/>
      <name val="BIZ UDPゴシック"/>
      <family val="3"/>
      <charset val="128"/>
    </font>
    <font>
      <sz val="18"/>
      <color theme="1"/>
      <name val="BIZ UDPゴシック"/>
      <family val="3"/>
      <charset val="128"/>
    </font>
    <font>
      <b/>
      <sz val="14"/>
      <color theme="0" tint="-0.34998626667073579"/>
      <name val="BIZ UDPゴシック"/>
      <family val="3"/>
      <charset val="128"/>
    </font>
    <font>
      <sz val="12"/>
      <color theme="1"/>
      <name val="BIZ UDPゴシック"/>
      <family val="2"/>
      <charset val="128"/>
    </font>
    <font>
      <sz val="16"/>
      <name val="BIZ UDPゴシック"/>
      <family val="2"/>
      <charset val="128"/>
    </font>
    <font>
      <sz val="11"/>
      <color theme="1"/>
      <name val="游ゴシック"/>
      <family val="3"/>
      <charset val="128"/>
      <scheme val="minor"/>
    </font>
    <font>
      <b/>
      <u/>
      <sz val="18"/>
      <name val="游ゴシック"/>
      <family val="3"/>
      <charset val="128"/>
      <scheme val="minor"/>
    </font>
    <font>
      <sz val="10"/>
      <color rgb="FF0033CC"/>
      <name val="BIZ UDPゴシック"/>
      <family val="3"/>
      <charset val="128"/>
    </font>
    <font>
      <b/>
      <sz val="11"/>
      <name val="游ゴシック"/>
      <family val="3"/>
      <charset val="128"/>
      <scheme val="minor"/>
    </font>
    <font>
      <b/>
      <sz val="11"/>
      <color theme="1"/>
      <name val="游ゴシック"/>
      <family val="3"/>
      <charset val="128"/>
      <scheme val="minor"/>
    </font>
    <font>
      <b/>
      <sz val="11"/>
      <color rgb="FF0000FF"/>
      <name val="游ゴシック"/>
      <family val="3"/>
      <charset val="128"/>
      <scheme val="minor"/>
    </font>
    <font>
      <sz val="12"/>
      <color theme="1"/>
      <name val="游ゴシック"/>
      <family val="3"/>
      <charset val="128"/>
      <scheme val="minor"/>
    </font>
    <font>
      <b/>
      <sz val="12"/>
      <color theme="1"/>
      <name val="游ゴシック"/>
      <family val="3"/>
      <charset val="128"/>
      <scheme val="minor"/>
    </font>
    <font>
      <sz val="11"/>
      <color rgb="FF0000FF"/>
      <name val="BIZ UDPゴシック"/>
      <family val="2"/>
      <charset val="128"/>
    </font>
    <font>
      <sz val="11"/>
      <color rgb="FF0000FF"/>
      <name val="BIZ UDPゴシック"/>
      <family val="3"/>
      <charset val="128"/>
    </font>
    <font>
      <sz val="11"/>
      <color rgb="FFEEE9F7"/>
      <name val="BIZ UDPゴシック"/>
      <family val="2"/>
      <charset val="128"/>
    </font>
    <font>
      <sz val="11"/>
      <color rgb="FF000000"/>
      <name val="BIZ UDPゴシック"/>
      <family val="3"/>
      <charset val="128"/>
    </font>
    <font>
      <sz val="11"/>
      <name val="BIZ UDPゴシック"/>
      <family val="3"/>
      <charset val="128"/>
    </font>
    <font>
      <sz val="10"/>
      <color theme="0" tint="-0.14999847407452621"/>
      <name val="BIZ UDPゴシック"/>
      <family val="3"/>
      <charset val="128"/>
    </font>
    <font>
      <sz val="8"/>
      <color rgb="FF0033CC"/>
      <name val="BIZ UDPゴシック"/>
      <family val="2"/>
      <charset val="128"/>
    </font>
    <font>
      <sz val="10"/>
      <name val="BIZ UDPゴシック"/>
      <family val="3"/>
      <charset val="128"/>
    </font>
    <font>
      <b/>
      <sz val="11"/>
      <color theme="0"/>
      <name val="游ゴシック"/>
      <family val="3"/>
      <charset val="128"/>
      <scheme val="minor"/>
    </font>
    <font>
      <sz val="9"/>
      <name val="BIZ UDPゴシック"/>
      <family val="3"/>
      <charset val="128"/>
    </font>
    <font>
      <b/>
      <sz val="9"/>
      <color theme="0"/>
      <name val="BIZ UDPゴシック"/>
      <family val="3"/>
      <charset val="128"/>
    </font>
    <font>
      <b/>
      <sz val="12"/>
      <color rgb="FFEEE9F7"/>
      <name val="游ゴシック"/>
      <family val="3"/>
      <charset val="128"/>
      <scheme val="minor"/>
    </font>
    <font>
      <sz val="11"/>
      <color theme="1"/>
      <name val="Segoe UI Symbol"/>
      <family val="3"/>
    </font>
    <font>
      <sz val="16"/>
      <color theme="1"/>
      <name val="BIZ UDPゴシック"/>
      <family val="2"/>
      <charset val="128"/>
    </font>
    <font>
      <sz val="11"/>
      <color theme="0" tint="-4.9989318521683403E-2"/>
      <name val="游ゴシック"/>
      <family val="3"/>
      <charset val="128"/>
      <scheme val="minor"/>
    </font>
    <font>
      <b/>
      <sz val="16"/>
      <color theme="1"/>
      <name val="BIZ UDPゴシック"/>
      <family val="3"/>
      <charset val="128"/>
    </font>
    <font>
      <sz val="16"/>
      <color rgb="FFEEE9F7"/>
      <name val="BIZ UDPゴシック"/>
      <family val="3"/>
      <charset val="128"/>
    </font>
    <font>
      <sz val="11"/>
      <color rgb="FFEEE9F7"/>
      <name val="游ゴシック"/>
      <family val="3"/>
      <charset val="128"/>
      <scheme val="minor"/>
    </font>
    <font>
      <b/>
      <sz val="13"/>
      <color theme="1"/>
      <name val="BIZ UDPゴシック"/>
      <family val="3"/>
      <charset val="128"/>
    </font>
    <font>
      <b/>
      <sz val="11"/>
      <color rgb="FF663300"/>
      <name val="BIZ UDPゴシック"/>
      <family val="3"/>
      <charset val="128"/>
    </font>
    <font>
      <sz val="16"/>
      <color theme="1"/>
      <name val="BIZ UDPゴシック"/>
      <family val="3"/>
      <charset val="128"/>
    </font>
    <font>
      <sz val="14"/>
      <color theme="0" tint="-0.14999847407452621"/>
      <name val="BIZ UDPゴシック"/>
      <family val="3"/>
      <charset val="128"/>
    </font>
    <font>
      <sz val="16"/>
      <color rgb="FFFF0000"/>
      <name val="BIZ UDPゴシック"/>
      <family val="2"/>
      <charset val="128"/>
    </font>
    <font>
      <b/>
      <sz val="24"/>
      <color theme="1"/>
      <name val="BIZ UDPゴシック"/>
      <family val="3"/>
      <charset val="128"/>
    </font>
    <font>
      <sz val="11"/>
      <color theme="0"/>
      <name val="游ゴシック"/>
      <family val="3"/>
      <charset val="128"/>
      <scheme val="minor"/>
    </font>
    <font>
      <sz val="11"/>
      <color rgb="FFFFFF00"/>
      <name val="BIZ UDPゴシック"/>
      <family val="2"/>
      <charset val="128"/>
    </font>
    <font>
      <sz val="11"/>
      <color theme="1"/>
      <name val="ＭＳ Ｐゴシック"/>
      <family val="3"/>
      <charset val="128"/>
    </font>
    <font>
      <sz val="9"/>
      <color theme="5"/>
      <name val="BIZ UDPゴシック"/>
      <family val="3"/>
      <charset val="128"/>
    </font>
    <font>
      <sz val="11"/>
      <name val="Segoe UI Symbol"/>
      <family val="3"/>
    </font>
    <font>
      <sz val="11"/>
      <name val="BIZ UDPゴシック"/>
      <family val="2"/>
      <charset val="128"/>
    </font>
    <font>
      <b/>
      <u/>
      <sz val="16"/>
      <color theme="0" tint="-0.14999847407452621"/>
      <name val="游ゴシック"/>
      <family val="3"/>
      <charset val="128"/>
      <scheme val="minor"/>
    </font>
    <font>
      <b/>
      <sz val="14"/>
      <color theme="0"/>
      <name val="BIZ UDPゴシック"/>
      <family val="3"/>
      <charset val="128"/>
    </font>
    <font>
      <b/>
      <sz val="18"/>
      <color theme="0"/>
      <name val="BIZ UDPゴシック"/>
      <family val="3"/>
      <charset val="128"/>
    </font>
    <font>
      <sz val="12"/>
      <name val="BIZ UDPゴシック"/>
      <family val="3"/>
      <charset val="128"/>
    </font>
    <font>
      <b/>
      <sz val="12"/>
      <color rgb="FFFF0000"/>
      <name val="BIZ UDPゴシック"/>
      <family val="3"/>
      <charset val="128"/>
    </font>
    <font>
      <sz val="14"/>
      <color rgb="FFFF0000"/>
      <name val="BIZ UDPゴシック"/>
      <family val="3"/>
      <charset val="128"/>
    </font>
    <font>
      <b/>
      <sz val="10"/>
      <color rgb="FFFF0000"/>
      <name val="BIZ UDPゴシック"/>
      <family val="3"/>
      <charset val="128"/>
    </font>
    <font>
      <sz val="12"/>
      <color theme="0" tint="-0.14999847407452621"/>
      <name val="BIZ UDPゴシック"/>
      <family val="2"/>
      <charset val="128"/>
    </font>
    <font>
      <sz val="8"/>
      <name val="BIZ UDPゴシック"/>
      <family val="3"/>
      <charset val="128"/>
    </font>
    <font>
      <sz val="20"/>
      <color rgb="FFFF0000"/>
      <name val="BIZ UDPゴシック"/>
      <family val="2"/>
      <charset val="128"/>
    </font>
  </fonts>
  <fills count="37">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FF0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D8F2FC"/>
        <bgColor indexed="64"/>
      </patternFill>
    </fill>
    <fill>
      <patternFill patternType="solid">
        <fgColor theme="3" tint="0.89999084444715716"/>
        <bgColor indexed="64"/>
      </patternFill>
    </fill>
    <fill>
      <patternFill patternType="solid">
        <fgColor rgb="FFFFE5FF"/>
        <bgColor indexed="64"/>
      </patternFill>
    </fill>
    <fill>
      <patternFill patternType="solid">
        <fgColor theme="0" tint="-0.14996795556505021"/>
        <bgColor indexed="64"/>
      </patternFill>
    </fill>
    <fill>
      <patternFill patternType="solid">
        <fgColor rgb="FFCCFF66"/>
        <bgColor indexed="64"/>
      </patternFill>
    </fill>
    <fill>
      <patternFill patternType="solid">
        <fgColor rgb="FFCCFFCC"/>
        <bgColor indexed="64"/>
      </patternFill>
    </fill>
    <fill>
      <patternFill patternType="solid">
        <fgColor theme="8" tint="0.79998168889431442"/>
        <bgColor indexed="64"/>
      </patternFill>
    </fill>
    <fill>
      <patternFill patternType="solid">
        <fgColor rgb="FFDFF1E3"/>
        <bgColor indexed="64"/>
      </patternFill>
    </fill>
    <fill>
      <patternFill patternType="solid">
        <fgColor rgb="FFE2F0FF"/>
        <bgColor indexed="64"/>
      </patternFill>
    </fill>
    <fill>
      <patternFill patternType="solid">
        <fgColor rgb="FFEEE9F7"/>
        <bgColor indexed="64"/>
      </patternFill>
    </fill>
    <fill>
      <patternFill patternType="solid">
        <fgColor rgb="FFFFEBDD"/>
        <bgColor indexed="64"/>
      </patternFill>
    </fill>
    <fill>
      <patternFill patternType="solid">
        <fgColor rgb="FFEAF4E2"/>
        <bgColor indexed="64"/>
      </patternFill>
    </fill>
    <fill>
      <patternFill patternType="solid">
        <fgColor rgb="FFFDE4E4"/>
        <bgColor indexed="64"/>
      </patternFill>
    </fill>
    <fill>
      <patternFill patternType="solid">
        <fgColor rgb="FFE8EFFA"/>
        <bgColor indexed="64"/>
      </patternFill>
    </fill>
    <fill>
      <patternFill patternType="solid">
        <fgColor rgb="FFF3E6EF"/>
        <bgColor indexed="64"/>
      </patternFill>
    </fill>
    <fill>
      <patternFill patternType="solid">
        <fgColor rgb="FFE5F7E5"/>
        <bgColor indexed="64"/>
      </patternFill>
    </fill>
    <fill>
      <patternFill patternType="solid">
        <fgColor rgb="FFF4F8FC"/>
        <bgColor indexed="64"/>
      </patternFill>
    </fill>
    <fill>
      <patternFill patternType="solid">
        <fgColor rgb="FFF9F0E8"/>
        <bgColor indexed="64"/>
      </patternFill>
    </fill>
    <fill>
      <patternFill patternType="solid">
        <fgColor rgb="FFE9D5C0"/>
        <bgColor indexed="64"/>
      </patternFill>
    </fill>
    <fill>
      <patternFill patternType="solid">
        <fgColor theme="4" tint="0.79998168889431442"/>
        <bgColor indexed="64"/>
      </patternFill>
    </fill>
    <fill>
      <patternFill patternType="solid">
        <fgColor rgb="FFDFF9FD"/>
        <bgColor indexed="64"/>
      </patternFill>
    </fill>
    <fill>
      <patternFill patternType="solid">
        <fgColor rgb="FFFFA3A3"/>
        <bgColor indexed="64"/>
      </patternFill>
    </fill>
    <fill>
      <patternFill patternType="solid">
        <fgColor theme="9"/>
        <bgColor indexed="64"/>
      </patternFill>
    </fill>
    <fill>
      <patternFill patternType="solid">
        <fgColor theme="6" tint="0.59999389629810485"/>
        <bgColor indexed="64"/>
      </patternFill>
    </fill>
    <fill>
      <patternFill patternType="solid">
        <fgColor rgb="FFF7E1F5"/>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rgb="FFE9F7FD"/>
        <bgColor indexed="64"/>
      </patternFill>
    </fill>
    <fill>
      <patternFill patternType="lightVertical">
        <fgColor theme="6" tint="0.39991454817346722"/>
        <bgColor auto="1"/>
      </patternFill>
    </fill>
  </fills>
  <borders count="119">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top/>
      <bottom style="double">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n">
        <color indexed="64"/>
      </left>
      <right style="thin">
        <color indexed="64"/>
      </right>
      <top/>
      <bottom/>
      <diagonal/>
    </border>
    <border>
      <left/>
      <right/>
      <top/>
      <bottom style="thick">
        <color indexed="64"/>
      </bottom>
      <diagonal/>
    </border>
    <border>
      <left/>
      <right style="thick">
        <color indexed="64"/>
      </right>
      <top/>
      <bottom style="thick">
        <color indexed="64"/>
      </bottom>
      <diagonal/>
    </border>
    <border>
      <left/>
      <right style="thick">
        <color indexed="64"/>
      </right>
      <top style="medium">
        <color indexed="64"/>
      </top>
      <bottom/>
      <diagonal/>
    </border>
    <border>
      <left style="thin">
        <color indexed="64"/>
      </left>
      <right style="dotted">
        <color theme="0" tint="-0.24994659260841701"/>
      </right>
      <top style="thin">
        <color indexed="64"/>
      </top>
      <bottom/>
      <diagonal/>
    </border>
    <border>
      <left style="dotted">
        <color theme="0" tint="-0.24994659260841701"/>
      </left>
      <right style="dotted">
        <color theme="0" tint="-0.24994659260841701"/>
      </right>
      <top style="thin">
        <color indexed="64"/>
      </top>
      <bottom/>
      <diagonal/>
    </border>
    <border>
      <left style="dotted">
        <color theme="0" tint="-0.24994659260841701"/>
      </left>
      <right style="medium">
        <color indexed="64"/>
      </right>
      <top style="thin">
        <color indexed="64"/>
      </top>
      <bottom/>
      <diagonal/>
    </border>
    <border>
      <left style="thin">
        <color indexed="64"/>
      </left>
      <right style="dotted">
        <color theme="0" tint="-0.24994659260841701"/>
      </right>
      <top/>
      <bottom style="thick">
        <color indexed="64"/>
      </bottom>
      <diagonal/>
    </border>
    <border>
      <left style="dotted">
        <color theme="0" tint="-0.24994659260841701"/>
      </left>
      <right style="dotted">
        <color theme="0" tint="-0.24994659260841701"/>
      </right>
      <top/>
      <bottom style="thick">
        <color indexed="64"/>
      </bottom>
      <diagonal/>
    </border>
    <border>
      <left style="dotted">
        <color theme="0" tint="-0.24994659260841701"/>
      </left>
      <right style="medium">
        <color indexed="64"/>
      </right>
      <top/>
      <bottom style="thick">
        <color indexed="64"/>
      </bottom>
      <diagonal/>
    </border>
    <border>
      <left style="thick">
        <color indexed="64"/>
      </left>
      <right style="thin">
        <color indexed="64"/>
      </right>
      <top style="thin">
        <color indexed="64"/>
      </top>
      <bottom/>
      <diagonal/>
    </border>
    <border>
      <left style="thick">
        <color indexed="64"/>
      </left>
      <right style="thin">
        <color indexed="64"/>
      </right>
      <top/>
      <bottom style="thick">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ck">
        <color indexed="64"/>
      </bottom>
      <diagonal/>
    </border>
    <border>
      <left style="thin">
        <color auto="1"/>
      </left>
      <right style="dotted">
        <color theme="0" tint="-0.34998626667073579"/>
      </right>
      <top style="thin">
        <color auto="1"/>
      </top>
      <bottom style="thin">
        <color auto="1"/>
      </bottom>
      <diagonal/>
    </border>
    <border>
      <left style="dotted">
        <color theme="0" tint="-0.34998626667073579"/>
      </left>
      <right style="dotted">
        <color theme="0" tint="-0.34998626667073579"/>
      </right>
      <top style="thin">
        <color auto="1"/>
      </top>
      <bottom style="thin">
        <color auto="1"/>
      </bottom>
      <diagonal/>
    </border>
    <border>
      <left style="dotted">
        <color theme="0" tint="-0.34998626667073579"/>
      </left>
      <right style="thin">
        <color auto="1"/>
      </right>
      <top style="thin">
        <color auto="1"/>
      </top>
      <bottom style="thin">
        <color auto="1"/>
      </bottom>
      <diagonal/>
    </border>
    <border>
      <left style="dotted">
        <color theme="0" tint="-0.34998626667073579"/>
      </left>
      <right/>
      <top style="thin">
        <color auto="1"/>
      </top>
      <bottom style="thin">
        <color auto="1"/>
      </bottom>
      <diagonal/>
    </border>
    <border>
      <left/>
      <right style="dotted">
        <color theme="0" tint="-0.34998626667073579"/>
      </right>
      <top style="thin">
        <color auto="1"/>
      </top>
      <bottom style="thin">
        <color auto="1"/>
      </bottom>
      <diagonal/>
    </border>
    <border>
      <left style="thin">
        <color theme="0" tint="-0.34998626667073579"/>
      </left>
      <right style="dotted">
        <color theme="0" tint="-0.34998626667073579"/>
      </right>
      <top style="thin">
        <color auto="1"/>
      </top>
      <bottom style="thin">
        <color auto="1"/>
      </bottom>
      <diagonal/>
    </border>
    <border>
      <left style="dotted">
        <color theme="0" tint="-0.34998626667073579"/>
      </left>
      <right style="thin">
        <color theme="0" tint="-0.34998626667073579"/>
      </right>
      <top style="thin">
        <color auto="1"/>
      </top>
      <bottom style="thin">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dotted">
        <color theme="0" tint="-0.34998626667073579"/>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auto="1"/>
      </left>
      <right style="dotted">
        <color theme="0" tint="-0.34998626667073579"/>
      </right>
      <top style="thin">
        <color indexed="64"/>
      </top>
      <bottom style="medium">
        <color indexed="64"/>
      </bottom>
      <diagonal/>
    </border>
    <border>
      <left style="dotted">
        <color theme="0" tint="-0.34998626667073579"/>
      </left>
      <right style="dotted">
        <color theme="0" tint="-0.34998626667073579"/>
      </right>
      <top style="thin">
        <color indexed="64"/>
      </top>
      <bottom style="medium">
        <color indexed="64"/>
      </bottom>
      <diagonal/>
    </border>
    <border>
      <left style="dotted">
        <color theme="0" tint="-0.34998626667073579"/>
      </left>
      <right/>
      <top style="thin">
        <color indexed="64"/>
      </top>
      <bottom style="medium">
        <color indexed="64"/>
      </bottom>
      <diagonal/>
    </border>
    <border>
      <left style="thin">
        <color theme="0" tint="-0.34998626667073579"/>
      </left>
      <right style="dotted">
        <color theme="0" tint="-0.34998626667073579"/>
      </right>
      <top style="thin">
        <color indexed="64"/>
      </top>
      <bottom style="medium">
        <color indexed="64"/>
      </bottom>
      <diagonal/>
    </border>
    <border>
      <left style="dotted">
        <color theme="0" tint="-0.34998626667073579"/>
      </left>
      <right style="thin">
        <color theme="0" tint="-0.34998626667073579"/>
      </right>
      <top style="thin">
        <color indexed="64"/>
      </top>
      <bottom style="medium">
        <color indexed="64"/>
      </bottom>
      <diagonal/>
    </border>
    <border>
      <left/>
      <right style="dotted">
        <color theme="0" tint="-0.34998626667073579"/>
      </right>
      <top style="thin">
        <color indexed="64"/>
      </top>
      <bottom style="medium">
        <color indexed="64"/>
      </bottom>
      <diagonal/>
    </border>
    <border>
      <left style="dotted">
        <color theme="0" tint="-0.34998626667073579"/>
      </left>
      <right style="medium">
        <color indexed="64"/>
      </right>
      <top style="thin">
        <color indexed="64"/>
      </top>
      <bottom style="medium">
        <color indexed="64"/>
      </bottom>
      <diagonal/>
    </border>
    <border>
      <left style="thin">
        <color indexed="64"/>
      </left>
      <right/>
      <top/>
      <bottom/>
      <diagonal/>
    </border>
    <border>
      <left style="thin">
        <color indexed="64"/>
      </left>
      <right style="dotted">
        <color theme="0" tint="-0.34998626667073579"/>
      </right>
      <top style="thin">
        <color theme="1"/>
      </top>
      <bottom style="thin">
        <color theme="1"/>
      </bottom>
      <diagonal/>
    </border>
    <border>
      <left style="dotted">
        <color theme="0" tint="-0.34998626667073579"/>
      </left>
      <right style="dotted">
        <color theme="0" tint="-0.34998626667073579"/>
      </right>
      <top style="thin">
        <color theme="1"/>
      </top>
      <bottom style="thin">
        <color theme="1"/>
      </bottom>
      <diagonal/>
    </border>
    <border>
      <left style="thin">
        <color indexed="64"/>
      </left>
      <right style="dotted">
        <color theme="0" tint="-0.34998626667073579"/>
      </right>
      <top style="thin">
        <color theme="1"/>
      </top>
      <bottom style="thin">
        <color indexed="64"/>
      </bottom>
      <diagonal/>
    </border>
    <border>
      <left style="dotted">
        <color theme="0" tint="-0.34998626667073579"/>
      </left>
      <right style="dotted">
        <color theme="0" tint="-0.34998626667073579"/>
      </right>
      <top style="thin">
        <color theme="1"/>
      </top>
      <bottom style="thin">
        <color indexed="64"/>
      </bottom>
      <diagonal/>
    </border>
    <border>
      <left style="dotted">
        <color theme="0" tint="-0.34998626667073579"/>
      </left>
      <right style="thin">
        <color indexed="64"/>
      </right>
      <top style="thin">
        <color theme="1"/>
      </top>
      <bottom style="thin">
        <color indexed="64"/>
      </bottom>
      <diagonal/>
    </border>
    <border>
      <left style="thin">
        <color theme="1"/>
      </left>
      <right/>
      <top style="thin">
        <color theme="1"/>
      </top>
      <bottom style="thin">
        <color theme="1"/>
      </bottom>
      <diagonal/>
    </border>
    <border>
      <left/>
      <right/>
      <top style="thin">
        <color theme="1"/>
      </top>
      <bottom style="thin">
        <color theme="1"/>
      </bottom>
      <diagonal/>
    </border>
    <border>
      <left style="thick">
        <color indexed="64"/>
      </left>
      <right style="thin">
        <color auto="1"/>
      </right>
      <top style="thick">
        <color indexed="64"/>
      </top>
      <bottom style="thick">
        <color indexed="64"/>
      </bottom>
      <diagonal/>
    </border>
    <border>
      <left style="dotted">
        <color theme="0" tint="-0.34998626667073579"/>
      </left>
      <right style="dotted">
        <color theme="0" tint="-0.34998626667073579"/>
      </right>
      <top style="thick">
        <color indexed="64"/>
      </top>
      <bottom style="thick">
        <color indexed="64"/>
      </bottom>
      <diagonal/>
    </border>
    <border>
      <left style="dotted">
        <color theme="0" tint="-0.34998626667073579"/>
      </left>
      <right style="thick">
        <color indexed="64"/>
      </right>
      <top style="thick">
        <color indexed="64"/>
      </top>
      <bottom style="thick">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auto="1"/>
      </left>
      <right style="thin">
        <color auto="1"/>
      </right>
      <top style="thin">
        <color auto="1"/>
      </top>
      <bottom style="medium">
        <color indexed="64"/>
      </bottom>
      <diagonal/>
    </border>
    <border>
      <left style="double">
        <color auto="1"/>
      </left>
      <right style="thin">
        <color auto="1"/>
      </right>
      <top style="thin">
        <color auto="1"/>
      </top>
      <bottom style="thin">
        <color auto="1"/>
      </bottom>
      <diagonal/>
    </border>
    <border>
      <left style="double">
        <color auto="1"/>
      </left>
      <right style="thin">
        <color auto="1"/>
      </right>
      <top style="medium">
        <color indexed="64"/>
      </top>
      <bottom style="thin">
        <color auto="1"/>
      </bottom>
      <diagonal/>
    </border>
    <border>
      <left style="medium">
        <color indexed="64"/>
      </left>
      <right style="thin">
        <color auto="1"/>
      </right>
      <top style="thin">
        <color auto="1"/>
      </top>
      <bottom style="medium">
        <color indexed="64"/>
      </bottom>
      <diagonal/>
    </border>
    <border>
      <left style="double">
        <color auto="1"/>
      </left>
      <right style="thin">
        <color auto="1"/>
      </right>
      <top style="thin">
        <color auto="1"/>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dotted">
        <color theme="0" tint="-0.34998626667073579"/>
      </left>
      <right style="thin">
        <color theme="0" tint="-0.34998626667073579"/>
      </right>
      <top style="thick">
        <color indexed="64"/>
      </top>
      <bottom style="thick">
        <color indexed="64"/>
      </bottom>
      <diagonal/>
    </border>
    <border>
      <left/>
      <right style="dotted">
        <color theme="0" tint="-0.34998626667073579"/>
      </right>
      <top style="thick">
        <color indexed="64"/>
      </top>
      <bottom style="thick">
        <color indexed="64"/>
      </bottom>
      <diagonal/>
    </border>
    <border>
      <left style="medium">
        <color indexed="64"/>
      </left>
      <right style="medium">
        <color indexed="64"/>
      </right>
      <top style="thin">
        <color indexed="64"/>
      </top>
      <bottom style="thin">
        <color indexed="64"/>
      </bottom>
      <diagonal/>
    </border>
    <border>
      <left style="dotted">
        <color theme="0" tint="-0.34998626667073579"/>
      </left>
      <right style="thin">
        <color indexed="64"/>
      </right>
      <top style="thin">
        <color theme="1"/>
      </top>
      <bottom style="thin">
        <color theme="1"/>
      </bottom>
      <diagonal/>
    </border>
    <border>
      <left style="medium">
        <color indexed="64"/>
      </left>
      <right style="medium">
        <color indexed="64"/>
      </right>
      <top/>
      <bottom style="medium">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right style="double">
        <color auto="1"/>
      </right>
      <top style="medium">
        <color indexed="64"/>
      </top>
      <bottom style="thin">
        <color indexed="64"/>
      </bottom>
      <diagonal/>
    </border>
  </borders>
  <cellStyleXfs count="6">
    <xf numFmtId="0" fontId="0" fillId="0" borderId="0">
      <alignment vertical="center"/>
    </xf>
    <xf numFmtId="38" fontId="14" fillId="0" borderId="0" applyFont="0" applyFill="0" applyBorder="0" applyAlignment="0" applyProtection="0">
      <alignment vertical="center"/>
    </xf>
    <xf numFmtId="9" fontId="14" fillId="0" borderId="0" applyFont="0" applyFill="0" applyBorder="0" applyAlignment="0" applyProtection="0">
      <alignment vertical="center"/>
    </xf>
    <xf numFmtId="0" fontId="22" fillId="0" borderId="0">
      <alignment vertical="center"/>
    </xf>
    <xf numFmtId="38" fontId="22" fillId="0" borderId="0" applyFont="0" applyFill="0" applyBorder="0" applyAlignment="0" applyProtection="0">
      <alignment vertical="center"/>
    </xf>
    <xf numFmtId="0" fontId="42" fillId="0" borderId="0" applyNumberFormat="0" applyFill="0" applyBorder="0" applyAlignment="0" applyProtection="0">
      <alignment vertical="center"/>
    </xf>
  </cellStyleXfs>
  <cellXfs count="830">
    <xf numFmtId="0" fontId="0" fillId="0" borderId="0" xfId="0">
      <alignment vertical="center"/>
    </xf>
    <xf numFmtId="0" fontId="0" fillId="0" borderId="0" xfId="0" applyAlignment="1">
      <alignment horizontal="right" vertical="center"/>
    </xf>
    <xf numFmtId="0" fontId="2" fillId="0" borderId="0" xfId="0" applyFont="1">
      <alignment vertical="center"/>
    </xf>
    <xf numFmtId="0" fontId="0" fillId="2" borderId="1" xfId="0" applyFill="1" applyBorder="1" applyAlignment="1">
      <alignment horizontal="center" vertical="center"/>
    </xf>
    <xf numFmtId="0" fontId="0" fillId="2" borderId="19" xfId="0" applyFill="1" applyBorder="1" applyAlignment="1">
      <alignment horizontal="left" vertical="center"/>
    </xf>
    <xf numFmtId="9" fontId="0" fillId="0" borderId="0" xfId="0" applyNumberFormat="1">
      <alignment vertical="center"/>
    </xf>
    <xf numFmtId="0" fontId="0" fillId="2" borderId="3" xfId="0" applyFill="1" applyBorder="1">
      <alignment vertical="center"/>
    </xf>
    <xf numFmtId="0" fontId="0" fillId="2" borderId="5" xfId="0" applyFill="1" applyBorder="1">
      <alignment vertical="center"/>
    </xf>
    <xf numFmtId="0" fontId="0" fillId="2" borderId="0" xfId="0" applyFill="1">
      <alignment vertical="center"/>
    </xf>
    <xf numFmtId="0" fontId="0" fillId="2" borderId="68" xfId="0" applyFill="1" applyBorder="1" applyAlignment="1">
      <alignment horizontal="distributed" vertical="center" justifyLastLine="1"/>
    </xf>
    <xf numFmtId="0" fontId="0" fillId="2" borderId="1" xfId="0" applyFill="1" applyBorder="1" applyAlignment="1">
      <alignment horizontal="right" vertical="center"/>
    </xf>
    <xf numFmtId="0" fontId="0" fillId="4" borderId="0" xfId="0" applyFill="1">
      <alignment vertical="center"/>
    </xf>
    <xf numFmtId="0" fontId="0" fillId="4" borderId="0" xfId="0" applyFill="1" applyAlignment="1">
      <alignment horizontal="center" vertical="center"/>
    </xf>
    <xf numFmtId="0" fontId="8" fillId="0" borderId="0" xfId="0" applyFont="1" applyAlignment="1">
      <alignment horizontal="distributed" vertical="center" justifyLastLine="1"/>
    </xf>
    <xf numFmtId="0" fontId="0" fillId="0" borderId="2" xfId="0" applyBorder="1">
      <alignment vertical="center"/>
    </xf>
    <xf numFmtId="0" fontId="6" fillId="0" borderId="3" xfId="0" applyFont="1" applyBorder="1" applyAlignment="1">
      <alignment vertical="center" justifyLastLine="1"/>
    </xf>
    <xf numFmtId="0" fontId="12" fillId="0" borderId="0" xfId="0" applyFont="1">
      <alignment vertical="center"/>
    </xf>
    <xf numFmtId="0" fontId="8" fillId="0" borderId="0" xfId="0" applyFont="1" applyAlignment="1">
      <alignment horizontal="distributed" vertical="center"/>
    </xf>
    <xf numFmtId="49" fontId="4" fillId="0" borderId="0" xfId="0" applyNumberFormat="1" applyFont="1">
      <alignment vertical="center"/>
    </xf>
    <xf numFmtId="0" fontId="4" fillId="0" borderId="0" xfId="0" applyFont="1">
      <alignment vertical="center"/>
    </xf>
    <xf numFmtId="0" fontId="0" fillId="0" borderId="1" xfId="0" applyBorder="1" applyAlignment="1">
      <alignment horizontal="center" vertical="center"/>
    </xf>
    <xf numFmtId="0" fontId="2" fillId="2" borderId="4" xfId="0" applyFont="1" applyFill="1" applyBorder="1" applyAlignment="1">
      <alignment horizontal="distributed" vertical="center"/>
    </xf>
    <xf numFmtId="0" fontId="0" fillId="4" borderId="14" xfId="0" applyFill="1" applyBorder="1">
      <alignment vertical="center"/>
    </xf>
    <xf numFmtId="0" fontId="6" fillId="0" borderId="4" xfId="0" applyFont="1" applyBorder="1" applyAlignment="1">
      <alignment vertical="center" justifyLastLine="1"/>
    </xf>
    <xf numFmtId="0" fontId="20" fillId="2" borderId="19" xfId="0" applyFont="1" applyFill="1" applyBorder="1" applyAlignment="1">
      <alignment horizontal="left" vertical="center"/>
    </xf>
    <xf numFmtId="0" fontId="0" fillId="4" borderId="0" xfId="0" applyFill="1" applyAlignment="1">
      <alignment horizontal="left" vertical="center"/>
    </xf>
    <xf numFmtId="38" fontId="0" fillId="4" borderId="0" xfId="0" applyNumberFormat="1" applyFill="1">
      <alignment vertical="center"/>
    </xf>
    <xf numFmtId="0" fontId="0" fillId="0" borderId="78" xfId="0" applyBorder="1" applyAlignment="1">
      <alignment horizontal="center" vertical="center"/>
    </xf>
    <xf numFmtId="0" fontId="0" fillId="2" borderId="84" xfId="0" applyFill="1" applyBorder="1" applyAlignment="1">
      <alignment horizontal="center" vertical="center" shrinkToFit="1"/>
    </xf>
    <xf numFmtId="0" fontId="0" fillId="0" borderId="0" xfId="0" applyAlignment="1">
      <alignment horizontal="center" vertical="center"/>
    </xf>
    <xf numFmtId="0" fontId="0" fillId="2" borderId="72" xfId="0" applyFill="1" applyBorder="1" applyAlignment="1">
      <alignment horizontal="center" vertical="center"/>
    </xf>
    <xf numFmtId="0" fontId="15" fillId="2" borderId="71" xfId="0" applyFont="1" applyFill="1" applyBorder="1" applyProtection="1">
      <alignment vertical="center"/>
      <protection locked="0"/>
    </xf>
    <xf numFmtId="0" fontId="0" fillId="4" borderId="0" xfId="0" applyFill="1" applyAlignment="1">
      <alignment vertical="center" shrinkToFit="1"/>
    </xf>
    <xf numFmtId="38" fontId="0" fillId="0" borderId="0" xfId="1" applyFont="1" applyFill="1" applyAlignment="1">
      <alignment vertical="center"/>
    </xf>
    <xf numFmtId="178" fontId="33" fillId="8" borderId="4" xfId="1" applyNumberFormat="1" applyFont="1" applyFill="1" applyBorder="1" applyAlignment="1" applyProtection="1">
      <alignment horizontal="right" vertical="center"/>
      <protection locked="0"/>
    </xf>
    <xf numFmtId="178" fontId="33" fillId="8" borderId="50" xfId="1" applyNumberFormat="1" applyFont="1" applyFill="1" applyBorder="1" applyAlignment="1" applyProtection="1">
      <alignment horizontal="right" vertical="center"/>
      <protection locked="0"/>
    </xf>
    <xf numFmtId="0" fontId="0" fillId="3" borderId="1" xfId="0" applyFill="1" applyBorder="1" applyAlignment="1" applyProtection="1">
      <alignment horizontal="center" vertical="center" shrinkToFit="1"/>
      <protection locked="0"/>
    </xf>
    <xf numFmtId="178" fontId="0" fillId="3" borderId="1" xfId="1" applyNumberFormat="1" applyFont="1" applyFill="1" applyBorder="1" applyAlignment="1" applyProtection="1">
      <alignment horizontal="right" vertical="center"/>
      <protection locked="0"/>
    </xf>
    <xf numFmtId="0" fontId="0" fillId="3" borderId="82" xfId="0" applyFill="1" applyBorder="1" applyAlignment="1" applyProtection="1">
      <alignment horizontal="center" vertical="center" shrinkToFit="1"/>
      <protection locked="0"/>
    </xf>
    <xf numFmtId="178" fontId="0" fillId="3" borderId="82" xfId="1" applyNumberFormat="1" applyFont="1" applyFill="1" applyBorder="1" applyAlignment="1" applyProtection="1">
      <alignment horizontal="right" vertical="center"/>
      <protection locked="0"/>
    </xf>
    <xf numFmtId="0" fontId="35" fillId="3" borderId="1" xfId="0" applyFont="1" applyFill="1" applyBorder="1" applyProtection="1">
      <alignment vertical="center"/>
      <protection locked="0"/>
    </xf>
    <xf numFmtId="0" fontId="37" fillId="2" borderId="69" xfId="0" applyFont="1" applyFill="1" applyBorder="1" applyAlignment="1">
      <alignment horizontal="center" vertical="center" shrinkToFit="1"/>
    </xf>
    <xf numFmtId="0" fontId="37" fillId="2" borderId="70" xfId="0" applyFont="1" applyFill="1" applyBorder="1" applyAlignment="1">
      <alignment horizontal="center" vertical="center" shrinkToFit="1"/>
    </xf>
    <xf numFmtId="0" fontId="39" fillId="0" borderId="35" xfId="0" applyFont="1" applyBorder="1" applyAlignment="1">
      <alignment horizontal="center" vertical="center"/>
    </xf>
    <xf numFmtId="0" fontId="39" fillId="0" borderId="36" xfId="0" applyFont="1" applyBorder="1" applyAlignment="1">
      <alignment horizontal="center" vertical="center"/>
    </xf>
    <xf numFmtId="0" fontId="39" fillId="0" borderId="38" xfId="0" applyFont="1" applyBorder="1" applyAlignment="1">
      <alignment horizontal="center" vertical="center"/>
    </xf>
    <xf numFmtId="0" fontId="39" fillId="0" borderId="40" xfId="0" applyFont="1" applyBorder="1" applyAlignment="1">
      <alignment horizontal="center" vertical="center"/>
    </xf>
    <xf numFmtId="0" fontId="39" fillId="0" borderId="41" xfId="0" applyFont="1" applyBorder="1" applyAlignment="1">
      <alignment horizontal="center" vertical="center"/>
    </xf>
    <xf numFmtId="0" fontId="39" fillId="0" borderId="39" xfId="0" applyFont="1" applyBorder="1" applyAlignment="1">
      <alignment horizontal="center" vertical="center"/>
    </xf>
    <xf numFmtId="0" fontId="39" fillId="0" borderId="37" xfId="0" applyFont="1" applyBorder="1" applyAlignment="1">
      <alignment horizontal="center" vertical="center"/>
    </xf>
    <xf numFmtId="0" fontId="39" fillId="0" borderId="48" xfId="0" applyFont="1" applyBorder="1" applyAlignment="1">
      <alignment horizontal="center" vertical="center"/>
    </xf>
    <xf numFmtId="0" fontId="39" fillId="0" borderId="53" xfId="0" applyFont="1" applyBorder="1" applyAlignment="1">
      <alignment horizontal="center" vertical="center"/>
    </xf>
    <xf numFmtId="0" fontId="39" fillId="0" borderId="54" xfId="0" applyFont="1" applyBorder="1" applyAlignment="1">
      <alignment horizontal="center" vertical="center"/>
    </xf>
    <xf numFmtId="0" fontId="39" fillId="0" borderId="55" xfId="0" applyFont="1" applyBorder="1" applyAlignment="1">
      <alignment horizontal="center" vertical="center"/>
    </xf>
    <xf numFmtId="0" fontId="39" fillId="0" borderId="56" xfId="0" applyFont="1" applyBorder="1" applyAlignment="1">
      <alignment horizontal="center" vertical="center"/>
    </xf>
    <xf numFmtId="0" fontId="39" fillId="0" borderId="57" xfId="0" applyFont="1" applyBorder="1" applyAlignment="1">
      <alignment horizontal="center" vertical="center"/>
    </xf>
    <xf numFmtId="0" fontId="39" fillId="0" borderId="58" xfId="0" applyFont="1" applyBorder="1" applyAlignment="1">
      <alignment horizontal="center" vertical="center"/>
    </xf>
    <xf numFmtId="0" fontId="39" fillId="0" borderId="59" xfId="0" applyFont="1" applyBorder="1" applyAlignment="1">
      <alignment horizontal="center" vertical="center"/>
    </xf>
    <xf numFmtId="0" fontId="0" fillId="0" borderId="83" xfId="0" applyBorder="1" applyAlignment="1">
      <alignment horizontal="center" vertical="center" shrinkToFit="1"/>
    </xf>
    <xf numFmtId="0" fontId="0" fillId="4" borderId="3" xfId="0" applyFill="1" applyBorder="1">
      <alignment vertical="center"/>
    </xf>
    <xf numFmtId="0" fontId="0" fillId="2" borderId="4" xfId="0" applyFill="1" applyBorder="1">
      <alignment vertical="center"/>
    </xf>
    <xf numFmtId="0" fontId="0" fillId="0" borderId="49" xfId="0" applyBorder="1" applyAlignment="1">
      <alignment horizontal="center" vertical="center"/>
    </xf>
    <xf numFmtId="0" fontId="0" fillId="11" borderId="0" xfId="0" applyFill="1" applyAlignment="1">
      <alignment horizontal="center" vertical="center"/>
    </xf>
    <xf numFmtId="0" fontId="0" fillId="0" borderId="44" xfId="0" applyBorder="1" applyAlignment="1">
      <alignment horizontal="center" vertical="center" shrinkToFit="1"/>
    </xf>
    <xf numFmtId="0" fontId="34" fillId="10" borderId="5" xfId="0" applyFont="1" applyFill="1" applyBorder="1" applyProtection="1">
      <alignment vertical="center"/>
      <protection locked="0"/>
    </xf>
    <xf numFmtId="0" fontId="34" fillId="10" borderId="51" xfId="0" applyFont="1" applyFill="1" applyBorder="1" applyProtection="1">
      <alignment vertical="center"/>
      <protection locked="0"/>
    </xf>
    <xf numFmtId="0" fontId="0" fillId="0" borderId="86" xfId="0" applyBorder="1" applyAlignment="1">
      <alignment horizontal="center" vertical="center" shrinkToFit="1"/>
    </xf>
    <xf numFmtId="0" fontId="0" fillId="2" borderId="77" xfId="0" applyFill="1" applyBorder="1" applyAlignment="1">
      <alignment horizontal="center" vertical="center"/>
    </xf>
    <xf numFmtId="38" fontId="0" fillId="4" borderId="0" xfId="1" applyFont="1" applyFill="1" applyAlignment="1">
      <alignment vertical="center" shrinkToFit="1"/>
    </xf>
    <xf numFmtId="0" fontId="0" fillId="0" borderId="82" xfId="0" applyBorder="1">
      <alignment vertical="center"/>
    </xf>
    <xf numFmtId="0" fontId="0" fillId="0" borderId="82" xfId="0" applyBorder="1" applyAlignment="1">
      <alignment horizontal="center" vertical="center"/>
    </xf>
    <xf numFmtId="38" fontId="0" fillId="0" borderId="73" xfId="1" applyFont="1" applyFill="1" applyBorder="1" applyAlignment="1">
      <alignment horizontal="right" vertical="center"/>
    </xf>
    <xf numFmtId="0" fontId="8" fillId="2" borderId="0" xfId="0" applyFont="1" applyFill="1" applyAlignment="1">
      <alignment horizontal="distributed" vertical="center" justifyLastLine="1"/>
    </xf>
    <xf numFmtId="0" fontId="0" fillId="2" borderId="9" xfId="0" applyFill="1" applyBorder="1">
      <alignment vertical="center"/>
    </xf>
    <xf numFmtId="0" fontId="8" fillId="2" borderId="9" xfId="0" applyFont="1" applyFill="1" applyBorder="1" applyAlignment="1">
      <alignment horizontal="distributed" vertical="center" justifyLastLine="1"/>
    </xf>
    <xf numFmtId="0" fontId="0" fillId="2" borderId="10" xfId="0" applyFill="1" applyBorder="1">
      <alignment vertical="center"/>
    </xf>
    <xf numFmtId="0" fontId="0" fillId="2" borderId="11" xfId="0" applyFill="1" applyBorder="1">
      <alignment vertical="center"/>
    </xf>
    <xf numFmtId="0" fontId="0" fillId="2" borderId="2" xfId="0" applyFill="1" applyBorder="1">
      <alignment vertical="center"/>
    </xf>
    <xf numFmtId="0" fontId="8" fillId="2" borderId="2" xfId="0" applyFont="1" applyFill="1" applyBorder="1" applyAlignment="1">
      <alignment horizontal="distributed" vertical="center" justifyLastLine="1"/>
    </xf>
    <xf numFmtId="0" fontId="0" fillId="2" borderId="12" xfId="0" applyFill="1" applyBorder="1">
      <alignment vertical="center"/>
    </xf>
    <xf numFmtId="182" fontId="0" fillId="0" borderId="0" xfId="0" applyNumberFormat="1">
      <alignment vertical="center"/>
    </xf>
    <xf numFmtId="0" fontId="42" fillId="0" borderId="0" xfId="5">
      <alignment vertical="center"/>
    </xf>
    <xf numFmtId="0" fontId="0" fillId="4" borderId="0" xfId="0" applyFill="1" applyAlignment="1">
      <alignment horizontal="right" vertical="center"/>
    </xf>
    <xf numFmtId="0" fontId="30" fillId="4" borderId="0" xfId="0" applyFont="1" applyFill="1">
      <alignment vertical="center"/>
    </xf>
    <xf numFmtId="184" fontId="44" fillId="0" borderId="0" xfId="0" applyNumberFormat="1" applyFont="1" applyAlignment="1">
      <alignment vertical="center" shrinkToFit="1"/>
    </xf>
    <xf numFmtId="0" fontId="0" fillId="0" borderId="15" xfId="0" applyBorder="1" applyAlignment="1">
      <alignment horizontal="center" vertical="center"/>
    </xf>
    <xf numFmtId="38" fontId="0" fillId="4" borderId="0" xfId="1" applyFont="1" applyFill="1" applyBorder="1" applyAlignment="1">
      <alignment horizontal="right" vertical="center"/>
    </xf>
    <xf numFmtId="9" fontId="0" fillId="3" borderId="0" xfId="0" applyNumberFormat="1" applyFill="1" applyProtection="1">
      <alignment vertical="center"/>
      <protection locked="0"/>
    </xf>
    <xf numFmtId="0" fontId="0" fillId="0" borderId="15" xfId="0" applyBorder="1">
      <alignment vertical="center"/>
    </xf>
    <xf numFmtId="38" fontId="0" fillId="0" borderId="87" xfId="1" applyFont="1" applyFill="1" applyBorder="1" applyAlignment="1">
      <alignment horizontal="right" vertical="center"/>
    </xf>
    <xf numFmtId="0" fontId="0" fillId="0" borderId="78" xfId="0" applyBorder="1" applyAlignment="1">
      <alignment horizontal="center" vertical="center" shrinkToFit="1"/>
    </xf>
    <xf numFmtId="0" fontId="30" fillId="4" borderId="0" xfId="0" applyFont="1" applyFill="1" applyAlignment="1">
      <alignment horizontal="center" vertical="center"/>
    </xf>
    <xf numFmtId="38" fontId="0" fillId="4" borderId="0" xfId="1" applyFont="1" applyFill="1" applyAlignment="1">
      <alignment horizontal="right" vertical="center"/>
    </xf>
    <xf numFmtId="0" fontId="15" fillId="0" borderId="1" xfId="0" applyFont="1" applyBorder="1" applyProtection="1">
      <alignment vertical="center"/>
      <protection locked="0"/>
    </xf>
    <xf numFmtId="0" fontId="0" fillId="0" borderId="1" xfId="0" applyBorder="1" applyAlignment="1" applyProtection="1">
      <alignment horizontal="center" vertical="center"/>
      <protection locked="0"/>
    </xf>
    <xf numFmtId="38" fontId="0" fillId="2" borderId="1" xfId="1" applyFont="1" applyFill="1" applyBorder="1" applyAlignment="1" applyProtection="1">
      <alignment horizontal="right" vertical="center"/>
    </xf>
    <xf numFmtId="38" fontId="0" fillId="7" borderId="1" xfId="1" applyFont="1" applyFill="1" applyBorder="1" applyAlignment="1" applyProtection="1">
      <alignment horizontal="right" vertical="center"/>
    </xf>
    <xf numFmtId="38" fontId="0" fillId="8" borderId="1" xfId="1" applyFont="1" applyFill="1" applyBorder="1" applyAlignment="1" applyProtection="1">
      <alignment horizontal="right" vertical="center"/>
    </xf>
    <xf numFmtId="38" fontId="38" fillId="0" borderId="72" xfId="1" applyFont="1" applyFill="1" applyBorder="1" applyAlignment="1" applyProtection="1">
      <alignment vertical="center" shrinkToFit="1"/>
    </xf>
    <xf numFmtId="38" fontId="38" fillId="0" borderId="71" xfId="1" applyFont="1" applyFill="1" applyBorder="1" applyAlignment="1" applyProtection="1">
      <alignment vertical="center" shrinkToFit="1"/>
    </xf>
    <xf numFmtId="38" fontId="38" fillId="0" borderId="81" xfId="1" applyFont="1" applyFill="1" applyBorder="1" applyAlignment="1" applyProtection="1">
      <alignment vertical="center" shrinkToFit="1"/>
    </xf>
    <xf numFmtId="38" fontId="25" fillId="0" borderId="75" xfId="4" applyFont="1" applyFill="1" applyBorder="1" applyAlignment="1" applyProtection="1">
      <alignment shrinkToFit="1"/>
    </xf>
    <xf numFmtId="38" fontId="38" fillId="4" borderId="0" xfId="1" applyFont="1" applyFill="1" applyBorder="1" applyAlignment="1" applyProtection="1">
      <alignment vertical="center" shrinkToFit="1"/>
    </xf>
    <xf numFmtId="38" fontId="24" fillId="2" borderId="1" xfId="1" applyFont="1" applyFill="1" applyBorder="1" applyAlignment="1" applyProtection="1">
      <alignment horizontal="right" vertical="center" shrinkToFit="1"/>
      <protection locked="0"/>
    </xf>
    <xf numFmtId="0" fontId="0" fillId="3" borderId="1" xfId="1" applyNumberFormat="1" applyFont="1" applyFill="1" applyBorder="1" applyAlignment="1" applyProtection="1">
      <alignment vertical="center" shrinkToFit="1"/>
      <protection locked="0"/>
    </xf>
    <xf numFmtId="0" fontId="0" fillId="3" borderId="82" xfId="1" applyNumberFormat="1" applyFont="1" applyFill="1" applyBorder="1" applyAlignment="1" applyProtection="1">
      <alignment vertical="center" shrinkToFit="1"/>
      <protection locked="0"/>
    </xf>
    <xf numFmtId="0" fontId="0" fillId="3" borderId="1" xfId="1" applyNumberFormat="1" applyFont="1" applyFill="1" applyBorder="1" applyAlignment="1" applyProtection="1">
      <alignment horizontal="right" vertical="center" shrinkToFit="1"/>
      <protection locked="0"/>
    </xf>
    <xf numFmtId="0" fontId="0" fillId="3" borderId="82" xfId="1" applyNumberFormat="1" applyFont="1" applyFill="1" applyBorder="1" applyAlignment="1" applyProtection="1">
      <alignment horizontal="right" vertical="center" shrinkToFit="1"/>
      <protection locked="0"/>
    </xf>
    <xf numFmtId="38" fontId="24" fillId="4" borderId="0" xfId="1" applyFont="1" applyFill="1" applyBorder="1" applyAlignment="1" applyProtection="1">
      <alignment vertical="center" shrinkToFit="1"/>
    </xf>
    <xf numFmtId="188" fontId="24" fillId="2" borderId="1" xfId="2" applyNumberFormat="1" applyFont="1" applyFill="1" applyBorder="1" applyAlignment="1" applyProtection="1">
      <alignment horizontal="right" vertical="center" shrinkToFit="1"/>
      <protection locked="0"/>
    </xf>
    <xf numFmtId="188" fontId="24" fillId="0" borderId="1" xfId="2" applyNumberFormat="1" applyFont="1" applyFill="1" applyBorder="1" applyAlignment="1" applyProtection="1">
      <alignment horizontal="right" vertical="center" shrinkToFit="1"/>
    </xf>
    <xf numFmtId="38" fontId="24" fillId="0" borderId="1" xfId="4" applyFont="1" applyFill="1" applyBorder="1" applyAlignment="1" applyProtection="1">
      <alignment horizontal="center" vertical="center" shrinkToFit="1"/>
    </xf>
    <xf numFmtId="38" fontId="24" fillId="0" borderId="1" xfId="1" applyFont="1" applyFill="1" applyBorder="1" applyAlignment="1" applyProtection="1">
      <alignment vertical="center" shrinkToFit="1"/>
    </xf>
    <xf numFmtId="38" fontId="24" fillId="0" borderId="1" xfId="4" applyFont="1" applyFill="1" applyBorder="1" applyAlignment="1" applyProtection="1">
      <alignment horizontal="right" vertical="center" shrinkToFit="1"/>
    </xf>
    <xf numFmtId="38" fontId="24" fillId="0" borderId="71" xfId="1" applyFont="1" applyFill="1" applyBorder="1" applyAlignment="1" applyProtection="1">
      <alignment horizontal="right" vertical="center" shrinkToFit="1"/>
    </xf>
    <xf numFmtId="180" fontId="24" fillId="0" borderId="1" xfId="4" applyNumberFormat="1" applyFont="1" applyFill="1" applyBorder="1" applyAlignment="1" applyProtection="1">
      <alignment horizontal="right" vertical="center" shrinkToFit="1"/>
    </xf>
    <xf numFmtId="188" fontId="51" fillId="5" borderId="82" xfId="2" applyNumberFormat="1" applyFont="1" applyFill="1" applyBorder="1" applyAlignment="1" applyProtection="1">
      <alignment horizontal="right" vertical="center" shrinkToFit="1"/>
    </xf>
    <xf numFmtId="38" fontId="51" fillId="5" borderId="73" xfId="1" applyFont="1" applyFill="1" applyBorder="1" applyAlignment="1" applyProtection="1">
      <alignment vertical="center" shrinkToFit="1"/>
    </xf>
    <xf numFmtId="0" fontId="0" fillId="0" borderId="3" xfId="0" applyBorder="1" applyAlignment="1">
      <alignment horizontal="center" vertical="center"/>
    </xf>
    <xf numFmtId="179" fontId="24" fillId="0" borderId="0" xfId="3" applyNumberFormat="1" applyFont="1" applyAlignment="1">
      <alignment horizontal="left" vertical="center" shrinkToFit="1"/>
    </xf>
    <xf numFmtId="0" fontId="24" fillId="0" borderId="78" xfId="3" applyFont="1" applyBorder="1" applyAlignment="1">
      <alignment horizontal="distributed" vertical="center" justifyLastLine="1"/>
    </xf>
    <xf numFmtId="0" fontId="0" fillId="8" borderId="3" xfId="0" applyFill="1" applyBorder="1" applyAlignment="1">
      <alignment horizontal="center" vertical="center"/>
    </xf>
    <xf numFmtId="0" fontId="24" fillId="0" borderId="0" xfId="3" applyFont="1">
      <alignment vertical="center"/>
    </xf>
    <xf numFmtId="0" fontId="24" fillId="0" borderId="0" xfId="3" applyFont="1" applyAlignment="1">
      <alignment horizontal="center" vertical="center"/>
    </xf>
    <xf numFmtId="0" fontId="48" fillId="0" borderId="0" xfId="0" applyFont="1" applyAlignment="1">
      <alignment horizontal="left" vertical="center" shrinkToFit="1"/>
    </xf>
    <xf numFmtId="38" fontId="24" fillId="4" borderId="0" xfId="1" applyFont="1" applyFill="1" applyBorder="1" applyAlignment="1" applyProtection="1">
      <alignment horizontal="right" vertical="center" shrinkToFit="1"/>
    </xf>
    <xf numFmtId="0" fontId="0" fillId="7" borderId="15" xfId="0" applyFill="1" applyBorder="1" applyAlignment="1">
      <alignment horizontal="center" vertical="center"/>
    </xf>
    <xf numFmtId="0" fontId="0" fillId="9" borderId="15" xfId="0" applyFill="1" applyBorder="1" applyAlignment="1">
      <alignment horizontal="center" vertical="center"/>
    </xf>
    <xf numFmtId="0" fontId="0" fillId="0" borderId="13" xfId="0" applyBorder="1" applyAlignment="1">
      <alignment horizontal="right" vertical="center"/>
    </xf>
    <xf numFmtId="0" fontId="0" fillId="8" borderId="1" xfId="0" applyFill="1" applyBorder="1" applyAlignment="1">
      <alignment horizontal="right" vertical="center"/>
    </xf>
    <xf numFmtId="0" fontId="0" fillId="7" borderId="3" xfId="0" applyFill="1" applyBorder="1" applyAlignment="1">
      <alignment horizontal="center" vertical="center"/>
    </xf>
    <xf numFmtId="38" fontId="24" fillId="4" borderId="9" xfId="1" applyFont="1" applyFill="1" applyBorder="1" applyAlignment="1" applyProtection="1">
      <alignment horizontal="right" vertical="center" shrinkToFit="1"/>
    </xf>
    <xf numFmtId="38" fontId="52" fillId="5" borderId="82" xfId="0" applyNumberFormat="1" applyFont="1" applyFill="1" applyBorder="1">
      <alignment vertical="center"/>
    </xf>
    <xf numFmtId="0" fontId="21" fillId="4" borderId="0" xfId="0" applyFont="1" applyFill="1">
      <alignment vertical="center"/>
    </xf>
    <xf numFmtId="0" fontId="22" fillId="4" borderId="0" xfId="3" applyFill="1">
      <alignment vertical="center"/>
    </xf>
    <xf numFmtId="177" fontId="28" fillId="4" borderId="0" xfId="3" applyNumberFormat="1" applyFont="1" applyFill="1" applyAlignment="1">
      <alignment horizontal="center" vertical="center" shrinkToFit="1"/>
    </xf>
    <xf numFmtId="38" fontId="51" fillId="3" borderId="1" xfId="1" applyFont="1" applyFill="1" applyBorder="1" applyAlignment="1" applyProtection="1">
      <alignment horizontal="right" vertical="center"/>
      <protection locked="0"/>
    </xf>
    <xf numFmtId="38" fontId="51" fillId="3" borderId="14" xfId="1" applyFont="1" applyFill="1" applyBorder="1" applyAlignment="1" applyProtection="1">
      <alignment horizontal="right" vertical="center"/>
      <protection locked="0"/>
    </xf>
    <xf numFmtId="38" fontId="51" fillId="5" borderId="91" xfId="3" applyNumberFormat="1" applyFont="1" applyFill="1" applyBorder="1">
      <alignment vertical="center"/>
    </xf>
    <xf numFmtId="38" fontId="51" fillId="0" borderId="1" xfId="1" applyFont="1" applyFill="1" applyBorder="1" applyAlignment="1" applyProtection="1">
      <alignment vertical="center" shrinkToFit="1"/>
    </xf>
    <xf numFmtId="9" fontId="51" fillId="0" borderId="1" xfId="2" applyFont="1" applyFill="1" applyBorder="1" applyAlignment="1" applyProtection="1">
      <alignment horizontal="right" vertical="center" shrinkToFit="1"/>
    </xf>
    <xf numFmtId="38" fontId="51" fillId="0" borderId="71" xfId="1" applyFont="1" applyFill="1" applyBorder="1" applyAlignment="1" applyProtection="1">
      <alignment horizontal="right" vertical="center" shrinkToFit="1"/>
    </xf>
    <xf numFmtId="0" fontId="0" fillId="5" borderId="0" xfId="0" applyFill="1">
      <alignment vertical="center"/>
    </xf>
    <xf numFmtId="0" fontId="48" fillId="15" borderId="1" xfId="0" applyFont="1" applyFill="1" applyBorder="1" applyProtection="1">
      <alignment vertical="center"/>
      <protection locked="0"/>
    </xf>
    <xf numFmtId="0" fontId="48" fillId="16" borderId="1" xfId="0" applyFont="1" applyFill="1" applyBorder="1" applyProtection="1">
      <alignment vertical="center"/>
      <protection locked="0"/>
    </xf>
    <xf numFmtId="0" fontId="48" fillId="17" borderId="1" xfId="0" applyFont="1" applyFill="1" applyBorder="1" applyProtection="1">
      <alignment vertical="center"/>
      <protection locked="0"/>
    </xf>
    <xf numFmtId="0" fontId="48" fillId="18" borderId="1" xfId="0" applyFont="1" applyFill="1" applyBorder="1" applyProtection="1">
      <alignment vertical="center"/>
      <protection locked="0"/>
    </xf>
    <xf numFmtId="0" fontId="48" fillId="19" borderId="1" xfId="0" applyFont="1" applyFill="1" applyBorder="1" applyProtection="1">
      <alignment vertical="center"/>
      <protection locked="0"/>
    </xf>
    <xf numFmtId="0" fontId="48" fillId="26" borderId="1" xfId="0" applyFont="1" applyFill="1" applyBorder="1" applyProtection="1">
      <alignment vertical="center"/>
      <protection locked="0"/>
    </xf>
    <xf numFmtId="0" fontId="48" fillId="20" borderId="1" xfId="0" applyFont="1" applyFill="1" applyBorder="1" applyProtection="1">
      <alignment vertical="center"/>
      <protection locked="0"/>
    </xf>
    <xf numFmtId="0" fontId="48" fillId="21" borderId="1" xfId="0" applyFont="1" applyFill="1" applyBorder="1" applyProtection="1">
      <alignment vertical="center"/>
      <protection locked="0"/>
    </xf>
    <xf numFmtId="0" fontId="48" fillId="22" borderId="1" xfId="0" applyFont="1" applyFill="1" applyBorder="1" applyProtection="1">
      <alignment vertical="center"/>
      <protection locked="0"/>
    </xf>
    <xf numFmtId="0" fontId="48" fillId="23" borderId="1" xfId="0" applyFont="1" applyFill="1" applyBorder="1" applyProtection="1">
      <alignment vertical="center"/>
      <protection locked="0"/>
    </xf>
    <xf numFmtId="0" fontId="48" fillId="24" borderId="1" xfId="0" applyFont="1" applyFill="1" applyBorder="1" applyProtection="1">
      <alignment vertical="center"/>
      <protection locked="0"/>
    </xf>
    <xf numFmtId="0" fontId="48" fillId="25" borderId="1" xfId="0" applyFont="1" applyFill="1" applyBorder="1" applyProtection="1">
      <alignment vertical="center"/>
      <protection locked="0"/>
    </xf>
    <xf numFmtId="188" fontId="0" fillId="4" borderId="0" xfId="2" applyNumberFormat="1" applyFont="1" applyFill="1" applyProtection="1">
      <alignment vertical="center"/>
    </xf>
    <xf numFmtId="38" fontId="24" fillId="0" borderId="1" xfId="1" applyFont="1" applyFill="1" applyBorder="1" applyAlignment="1" applyProtection="1">
      <alignment horizontal="right" vertical="center" shrinkToFit="1"/>
      <protection locked="0"/>
    </xf>
    <xf numFmtId="188" fontId="24" fillId="0" borderId="1" xfId="2" applyNumberFormat="1" applyFont="1" applyFill="1" applyBorder="1" applyAlignment="1" applyProtection="1">
      <alignment horizontal="right" vertical="center" shrinkToFit="1"/>
      <protection locked="0"/>
    </xf>
    <xf numFmtId="0" fontId="0" fillId="28" borderId="0" xfId="0" applyFill="1">
      <alignment vertical="center"/>
    </xf>
    <xf numFmtId="0" fontId="48" fillId="4" borderId="0" xfId="0" applyFont="1" applyFill="1" applyAlignment="1">
      <alignment horizontal="center" vertical="center"/>
    </xf>
    <xf numFmtId="0" fontId="48" fillId="4" borderId="0" xfId="0" applyFont="1" applyFill="1">
      <alignment vertical="center"/>
    </xf>
    <xf numFmtId="0" fontId="52" fillId="4" borderId="0" xfId="0" applyFont="1" applyFill="1">
      <alignment vertical="center"/>
    </xf>
    <xf numFmtId="0" fontId="48" fillId="2" borderId="1" xfId="0" applyFont="1" applyFill="1" applyBorder="1" applyAlignment="1">
      <alignment vertical="center" shrinkToFit="1"/>
    </xf>
    <xf numFmtId="0" fontId="48" fillId="2" borderId="1" xfId="0" applyFont="1" applyFill="1" applyBorder="1" applyAlignment="1">
      <alignment horizontal="center" vertical="center"/>
    </xf>
    <xf numFmtId="0" fontId="48" fillId="2" borderId="1" xfId="0" applyFont="1" applyFill="1" applyBorder="1" applyAlignment="1">
      <alignment horizontal="center" vertical="center" shrinkToFit="1"/>
    </xf>
    <xf numFmtId="38" fontId="48" fillId="2" borderId="1" xfId="1" applyFont="1" applyFill="1" applyBorder="1">
      <alignment vertical="center"/>
    </xf>
    <xf numFmtId="38" fontId="48" fillId="2" borderId="1" xfId="1" applyFont="1" applyFill="1" applyBorder="1" applyProtection="1">
      <alignment vertical="center"/>
    </xf>
    <xf numFmtId="187" fontId="51" fillId="3" borderId="1" xfId="3" applyNumberFormat="1" applyFont="1" applyFill="1" applyBorder="1" applyAlignment="1">
      <alignment horizontal="center" vertical="center"/>
    </xf>
    <xf numFmtId="38" fontId="48" fillId="2" borderId="1" xfId="1" applyFont="1" applyFill="1" applyBorder="1" applyProtection="1">
      <alignment vertical="center"/>
      <protection locked="0"/>
    </xf>
    <xf numFmtId="187" fontId="51" fillId="29" borderId="1" xfId="3" applyNumberFormat="1" applyFont="1" applyFill="1" applyBorder="1" applyAlignment="1">
      <alignment horizontal="center" vertical="center" shrinkToFit="1"/>
    </xf>
    <xf numFmtId="38" fontId="48" fillId="19" borderId="0" xfId="1" applyFont="1" applyFill="1" applyBorder="1" applyProtection="1">
      <alignment vertical="center"/>
    </xf>
    <xf numFmtId="9" fontId="48" fillId="19" borderId="0" xfId="2" applyFont="1" applyFill="1" applyBorder="1" applyProtection="1">
      <alignment vertical="center"/>
    </xf>
    <xf numFmtId="38" fontId="48" fillId="19" borderId="0" xfId="1" applyFont="1" applyFill="1" applyBorder="1" applyAlignment="1" applyProtection="1">
      <alignment horizontal="right" vertical="center"/>
    </xf>
    <xf numFmtId="0" fontId="48" fillId="19" borderId="0" xfId="0" applyFont="1" applyFill="1">
      <alignment vertical="center"/>
    </xf>
    <xf numFmtId="0" fontId="48" fillId="17" borderId="0" xfId="0" applyFont="1" applyFill="1" applyAlignment="1">
      <alignment vertical="center" shrinkToFit="1"/>
    </xf>
    <xf numFmtId="0" fontId="48" fillId="17" borderId="0" xfId="0" applyFont="1" applyFill="1">
      <alignment vertical="center"/>
    </xf>
    <xf numFmtId="38" fontId="48" fillId="17" borderId="0" xfId="1" applyFont="1" applyFill="1" applyBorder="1" applyProtection="1">
      <alignment vertical="center"/>
    </xf>
    <xf numFmtId="38" fontId="51" fillId="17" borderId="0" xfId="3" applyNumberFormat="1" applyFont="1" applyFill="1">
      <alignment vertical="center"/>
    </xf>
    <xf numFmtId="187" fontId="51" fillId="17" borderId="0" xfId="3" applyNumberFormat="1" applyFont="1" applyFill="1" applyAlignment="1">
      <alignment horizontal="center" vertical="center"/>
    </xf>
    <xf numFmtId="0" fontId="0" fillId="17" borderId="0" xfId="0" applyFill="1">
      <alignment vertical="center"/>
    </xf>
    <xf numFmtId="0" fontId="0" fillId="2" borderId="3" xfId="0" applyFill="1" applyBorder="1" applyAlignment="1">
      <alignment horizontal="center" vertical="center"/>
    </xf>
    <xf numFmtId="0" fontId="58" fillId="17" borderId="0" xfId="0" applyFont="1" applyFill="1">
      <alignment vertical="center"/>
    </xf>
    <xf numFmtId="38" fontId="51" fillId="17" borderId="0" xfId="1" applyFont="1" applyFill="1" applyBorder="1" applyAlignment="1" applyProtection="1">
      <alignment vertical="center" wrapText="1"/>
    </xf>
    <xf numFmtId="0" fontId="0" fillId="2" borderId="1" xfId="0" applyFill="1" applyBorder="1">
      <alignment vertical="center"/>
    </xf>
    <xf numFmtId="0" fontId="3" fillId="4" borderId="0" xfId="0" applyFont="1" applyFill="1">
      <alignment vertical="center"/>
    </xf>
    <xf numFmtId="9" fontId="0" fillId="4" borderId="0" xfId="2" applyFont="1" applyFill="1" applyBorder="1" applyProtection="1">
      <alignment vertical="center"/>
      <protection locked="0"/>
    </xf>
    <xf numFmtId="38" fontId="0" fillId="4" borderId="0" xfId="1" applyFont="1" applyFill="1">
      <alignment vertical="center"/>
    </xf>
    <xf numFmtId="38" fontId="38" fillId="0" borderId="73" xfId="1" applyFont="1" applyFill="1" applyBorder="1" applyAlignment="1" applyProtection="1">
      <alignment vertical="center" shrinkToFit="1"/>
    </xf>
    <xf numFmtId="0" fontId="0" fillId="27" borderId="80" xfId="0" applyFill="1" applyBorder="1" applyAlignment="1">
      <alignment horizontal="center" vertical="center" shrinkToFit="1"/>
    </xf>
    <xf numFmtId="189" fontId="48" fillId="2" borderId="1" xfId="1" applyNumberFormat="1" applyFont="1" applyFill="1" applyBorder="1" applyAlignment="1" applyProtection="1">
      <alignment horizontal="right" vertical="center" shrinkToFit="1"/>
    </xf>
    <xf numFmtId="9" fontId="0" fillId="4" borderId="2" xfId="2" applyFont="1" applyFill="1" applyBorder="1" applyAlignment="1" applyProtection="1">
      <alignment horizontal="center" vertical="center"/>
    </xf>
    <xf numFmtId="38" fontId="48" fillId="2" borderId="5" xfId="1" applyFont="1" applyFill="1" applyBorder="1" applyAlignment="1" applyProtection="1">
      <alignment vertical="center" shrinkToFit="1"/>
    </xf>
    <xf numFmtId="38" fontId="48" fillId="2" borderId="1" xfId="1" applyFont="1" applyFill="1" applyBorder="1" applyAlignment="1" applyProtection="1">
      <alignment vertical="center" shrinkToFit="1"/>
    </xf>
    <xf numFmtId="38" fontId="24" fillId="2" borderId="1" xfId="1" applyFont="1" applyFill="1" applyBorder="1" applyAlignment="1" applyProtection="1">
      <alignment vertical="center" shrinkToFit="1"/>
    </xf>
    <xf numFmtId="0" fontId="58" fillId="17" borderId="0" xfId="0" applyFont="1" applyFill="1" applyProtection="1">
      <alignment vertical="center"/>
      <protection locked="0"/>
    </xf>
    <xf numFmtId="0" fontId="32" fillId="4" borderId="0" xfId="0" applyFont="1" applyFill="1">
      <alignment vertical="center"/>
    </xf>
    <xf numFmtId="190" fontId="61" fillId="4" borderId="0" xfId="0" applyNumberFormat="1" applyFont="1" applyFill="1">
      <alignment vertical="center"/>
    </xf>
    <xf numFmtId="0" fontId="32" fillId="4" borderId="0" xfId="0" applyFont="1" applyFill="1" applyAlignment="1">
      <alignment vertical="center" shrinkToFit="1"/>
    </xf>
    <xf numFmtId="0" fontId="61" fillId="4" borderId="0" xfId="0" applyFont="1" applyFill="1">
      <alignment vertical="center"/>
    </xf>
    <xf numFmtId="0" fontId="15" fillId="0" borderId="1" xfId="0" applyFont="1" applyBorder="1" applyAlignment="1" applyProtection="1">
      <alignment horizontal="center" vertical="center"/>
      <protection locked="0"/>
    </xf>
    <xf numFmtId="0" fontId="0" fillId="2" borderId="1" xfId="0" applyFill="1" applyBorder="1" applyProtection="1">
      <alignment vertical="center"/>
      <protection locked="0"/>
    </xf>
    <xf numFmtId="38" fontId="0" fillId="0" borderId="1" xfId="1" applyFont="1" applyFill="1" applyBorder="1" applyAlignment="1" applyProtection="1">
      <alignment vertical="center"/>
      <protection locked="0"/>
    </xf>
    <xf numFmtId="0" fontId="15" fillId="2" borderId="1" xfId="0" applyFont="1" applyFill="1" applyBorder="1" applyProtection="1">
      <alignment vertical="center"/>
      <protection locked="0"/>
    </xf>
    <xf numFmtId="0" fontId="4" fillId="2" borderId="35" xfId="0" applyFont="1" applyFill="1" applyBorder="1" applyAlignment="1"/>
    <xf numFmtId="0" fontId="4" fillId="2" borderId="37" xfId="0" applyFont="1" applyFill="1" applyBorder="1" applyAlignment="1"/>
    <xf numFmtId="0" fontId="4" fillId="2" borderId="35" xfId="0" applyFont="1" applyFill="1" applyBorder="1" applyAlignment="1">
      <alignment horizontal="distributed" justifyLastLine="1"/>
    </xf>
    <xf numFmtId="0" fontId="4" fillId="2" borderId="36" xfId="0" applyFont="1" applyFill="1" applyBorder="1" applyAlignment="1">
      <alignment horizontal="distributed" justifyLastLine="1"/>
    </xf>
    <xf numFmtId="0" fontId="4" fillId="2" borderId="37" xfId="0" applyFont="1" applyFill="1" applyBorder="1" applyAlignment="1">
      <alignment horizontal="distributed" justifyLastLine="1"/>
    </xf>
    <xf numFmtId="0" fontId="4" fillId="2" borderId="36" xfId="0" applyFont="1" applyFill="1" applyBorder="1" applyAlignment="1"/>
    <xf numFmtId="0" fontId="4" fillId="2" borderId="38" xfId="0" applyFont="1" applyFill="1" applyBorder="1" applyAlignment="1"/>
    <xf numFmtId="0" fontId="4" fillId="2" borderId="40" xfId="0" applyFont="1" applyFill="1" applyBorder="1" applyAlignment="1"/>
    <xf numFmtId="0" fontId="4" fillId="2" borderId="41" xfId="0" applyFont="1" applyFill="1" applyBorder="1" applyAlignment="1"/>
    <xf numFmtId="0" fontId="4" fillId="2" borderId="39" xfId="0" applyFont="1" applyFill="1" applyBorder="1" applyAlignment="1"/>
    <xf numFmtId="0" fontId="63" fillId="2" borderId="37" xfId="0" applyFont="1" applyFill="1" applyBorder="1" applyAlignment="1">
      <alignment shrinkToFit="1"/>
    </xf>
    <xf numFmtId="0" fontId="4" fillId="2" borderId="35" xfId="0" applyFont="1" applyFill="1" applyBorder="1" applyAlignment="1">
      <alignment horizontal="center"/>
    </xf>
    <xf numFmtId="0" fontId="4" fillId="2" borderId="37" xfId="0" applyFont="1" applyFill="1" applyBorder="1" applyAlignment="1">
      <alignment horizontal="center"/>
    </xf>
    <xf numFmtId="9" fontId="30" fillId="4" borderId="2" xfId="2" applyFont="1" applyFill="1" applyBorder="1" applyAlignment="1" applyProtection="1">
      <alignment horizontal="center" vertical="center"/>
    </xf>
    <xf numFmtId="0" fontId="0" fillId="4" borderId="13" xfId="0" applyFill="1" applyBorder="1" applyAlignment="1">
      <alignment vertical="center" wrapText="1"/>
    </xf>
    <xf numFmtId="0" fontId="0" fillId="5" borderId="3" xfId="0" applyFill="1" applyBorder="1" applyAlignment="1">
      <alignment horizontal="center" vertical="center" wrapText="1"/>
    </xf>
    <xf numFmtId="38" fontId="24" fillId="2" borderId="3" xfId="1" applyFont="1" applyFill="1" applyBorder="1" applyAlignment="1" applyProtection="1">
      <alignment vertical="center" shrinkToFit="1"/>
    </xf>
    <xf numFmtId="38" fontId="24" fillId="2" borderId="5" xfId="1" applyFont="1" applyFill="1" applyBorder="1" applyProtection="1">
      <alignment vertical="center"/>
    </xf>
    <xf numFmtId="38" fontId="24" fillId="2" borderId="5" xfId="1" applyFont="1" applyFill="1" applyBorder="1" applyAlignment="1" applyProtection="1">
      <alignment vertical="center" shrinkToFit="1"/>
    </xf>
    <xf numFmtId="0" fontId="12" fillId="2" borderId="5" xfId="0" applyFont="1" applyFill="1" applyBorder="1" applyAlignment="1">
      <alignment horizontal="center" vertical="center" shrinkToFit="1"/>
    </xf>
    <xf numFmtId="185" fontId="62" fillId="2" borderId="1" xfId="0" applyNumberFormat="1" applyFont="1" applyFill="1" applyBorder="1" applyAlignment="1">
      <alignment vertical="center" shrinkToFit="1"/>
    </xf>
    <xf numFmtId="185" fontId="62" fillId="2" borderId="82" xfId="0" applyNumberFormat="1" applyFont="1" applyFill="1" applyBorder="1" applyAlignment="1">
      <alignment vertical="center" shrinkToFit="1"/>
    </xf>
    <xf numFmtId="190" fontId="48" fillId="2" borderId="1" xfId="0" applyNumberFormat="1" applyFont="1" applyFill="1" applyBorder="1" applyAlignment="1" applyProtection="1">
      <alignment horizontal="right" vertical="center" shrinkToFit="1"/>
      <protection locked="0"/>
    </xf>
    <xf numFmtId="189" fontId="48" fillId="2" borderId="3" xfId="1" applyNumberFormat="1" applyFont="1" applyFill="1" applyBorder="1" applyAlignment="1" applyProtection="1">
      <alignment horizontal="right" vertical="center"/>
      <protection locked="0"/>
    </xf>
    <xf numFmtId="189" fontId="48" fillId="2" borderId="5" xfId="1" applyNumberFormat="1" applyFont="1" applyFill="1" applyBorder="1" applyProtection="1">
      <alignment vertical="center"/>
      <protection locked="0"/>
    </xf>
    <xf numFmtId="189" fontId="48" fillId="2" borderId="1" xfId="1" applyNumberFormat="1" applyFont="1" applyFill="1" applyBorder="1" applyProtection="1">
      <alignment vertical="center"/>
      <protection locked="0"/>
    </xf>
    <xf numFmtId="0" fontId="2" fillId="2" borderId="1" xfId="0" applyFont="1" applyFill="1" applyBorder="1" applyAlignment="1">
      <alignment horizontal="center" vertical="center"/>
    </xf>
    <xf numFmtId="188" fontId="2" fillId="2" borderId="1" xfId="2" applyNumberFormat="1" applyFont="1" applyFill="1" applyBorder="1">
      <alignment vertical="center"/>
    </xf>
    <xf numFmtId="0" fontId="0" fillId="4" borderId="0" xfId="0" applyFill="1" applyAlignment="1">
      <alignment horizontal="center" vertical="center" shrinkToFit="1"/>
    </xf>
    <xf numFmtId="0" fontId="53" fillId="19" borderId="0" xfId="0" applyFont="1" applyFill="1" applyAlignment="1">
      <alignment horizontal="left" vertical="center"/>
    </xf>
    <xf numFmtId="0" fontId="64" fillId="30" borderId="0" xfId="0" applyFont="1" applyFill="1">
      <alignment vertical="center"/>
    </xf>
    <xf numFmtId="0" fontId="60" fillId="17" borderId="0" xfId="0" applyFont="1" applyFill="1" applyAlignment="1">
      <alignment vertical="center" shrinkToFit="1"/>
    </xf>
    <xf numFmtId="0" fontId="48" fillId="19" borderId="0" xfId="0" applyFont="1" applyFill="1" applyAlignment="1">
      <alignment vertical="center" shrinkToFit="1"/>
    </xf>
    <xf numFmtId="0" fontId="0" fillId="19" borderId="0" xfId="0" applyFill="1" applyAlignment="1">
      <alignment vertical="center" shrinkToFit="1"/>
    </xf>
    <xf numFmtId="0" fontId="65" fillId="17" borderId="0" xfId="0" applyFont="1" applyFill="1" applyAlignment="1">
      <alignment vertical="center" shrinkToFit="1"/>
    </xf>
    <xf numFmtId="0" fontId="2" fillId="2" borderId="15" xfId="0" applyFont="1" applyFill="1" applyBorder="1" applyAlignment="1">
      <alignment horizontal="center" vertical="center"/>
    </xf>
    <xf numFmtId="0" fontId="58" fillId="4" borderId="0" xfId="0" applyFont="1" applyFill="1">
      <alignment vertical="center"/>
    </xf>
    <xf numFmtId="0" fontId="52" fillId="4" borderId="0" xfId="0" applyFont="1" applyFill="1" applyAlignment="1">
      <alignment horizontal="center" vertical="center"/>
    </xf>
    <xf numFmtId="0" fontId="48" fillId="2" borderId="8" xfId="0" applyFont="1" applyFill="1" applyBorder="1" applyAlignment="1">
      <alignment horizontal="center" vertical="center"/>
    </xf>
    <xf numFmtId="0" fontId="54" fillId="17" borderId="2" xfId="0" applyFont="1" applyFill="1" applyBorder="1">
      <alignment vertical="center"/>
    </xf>
    <xf numFmtId="0" fontId="48" fillId="17" borderId="2" xfId="0" applyFont="1" applyFill="1" applyBorder="1">
      <alignment vertical="center"/>
    </xf>
    <xf numFmtId="0" fontId="48" fillId="17" borderId="2" xfId="0" applyFont="1" applyFill="1" applyBorder="1" applyAlignment="1">
      <alignment vertical="center" wrapText="1"/>
    </xf>
    <xf numFmtId="0" fontId="54" fillId="17" borderId="0" xfId="0" applyFont="1" applyFill="1">
      <alignment vertical="center"/>
    </xf>
    <xf numFmtId="0" fontId="5" fillId="4" borderId="0" xfId="0" applyFont="1" applyFill="1">
      <alignment vertical="center"/>
    </xf>
    <xf numFmtId="0" fontId="48" fillId="15" borderId="1" xfId="0" applyFont="1" applyFill="1" applyBorder="1">
      <alignment vertical="center"/>
    </xf>
    <xf numFmtId="0" fontId="48" fillId="16" borderId="1" xfId="0" applyFont="1" applyFill="1" applyBorder="1">
      <alignment vertical="center"/>
    </xf>
    <xf numFmtId="0" fontId="48" fillId="17" borderId="1" xfId="0" applyFont="1" applyFill="1" applyBorder="1">
      <alignment vertical="center"/>
    </xf>
    <xf numFmtId="0" fontId="48" fillId="18" borderId="1" xfId="0" applyFont="1" applyFill="1" applyBorder="1">
      <alignment vertical="center"/>
    </xf>
    <xf numFmtId="0" fontId="48" fillId="19" borderId="1" xfId="0" applyFont="1" applyFill="1" applyBorder="1">
      <alignment vertical="center"/>
    </xf>
    <xf numFmtId="0" fontId="48" fillId="26" borderId="1" xfId="0" applyFont="1" applyFill="1" applyBorder="1">
      <alignment vertical="center"/>
    </xf>
    <xf numFmtId="0" fontId="48" fillId="20" borderId="1" xfId="0" applyFont="1" applyFill="1" applyBorder="1">
      <alignment vertical="center"/>
    </xf>
    <xf numFmtId="0" fontId="48" fillId="21" borderId="1" xfId="0" applyFont="1" applyFill="1" applyBorder="1">
      <alignment vertical="center"/>
    </xf>
    <xf numFmtId="0" fontId="48" fillId="22" borderId="1" xfId="0" applyFont="1" applyFill="1" applyBorder="1">
      <alignment vertical="center"/>
    </xf>
    <xf numFmtId="0" fontId="48" fillId="23" borderId="1" xfId="0" applyFont="1" applyFill="1" applyBorder="1">
      <alignment vertical="center"/>
    </xf>
    <xf numFmtId="0" fontId="48" fillId="24" borderId="1" xfId="0" applyFont="1" applyFill="1" applyBorder="1">
      <alignment vertical="center"/>
    </xf>
    <xf numFmtId="0" fontId="48" fillId="25" borderId="1" xfId="0" applyFont="1" applyFill="1" applyBorder="1">
      <alignment vertical="center"/>
    </xf>
    <xf numFmtId="0" fontId="0" fillId="0" borderId="1" xfId="0" applyBorder="1" applyAlignment="1" applyProtection="1">
      <alignment horizontal="center" vertical="center" shrinkToFit="1"/>
      <protection locked="0"/>
    </xf>
    <xf numFmtId="181" fontId="0" fillId="3" borderId="79" xfId="0" applyNumberFormat="1" applyFill="1" applyBorder="1" applyAlignment="1" applyProtection="1">
      <alignment horizontal="right" vertical="center" shrinkToFit="1"/>
      <protection locked="0"/>
    </xf>
    <xf numFmtId="181" fontId="0" fillId="3" borderId="85" xfId="0" applyNumberFormat="1" applyFill="1" applyBorder="1" applyAlignment="1" applyProtection="1">
      <alignment horizontal="right" vertical="center" shrinkToFit="1"/>
      <protection locked="0"/>
    </xf>
    <xf numFmtId="0" fontId="0" fillId="2" borderId="0" xfId="0" applyFill="1" applyAlignment="1">
      <alignment vertical="center" shrinkToFit="1"/>
    </xf>
    <xf numFmtId="0" fontId="0" fillId="0" borderId="0" xfId="0" applyAlignment="1">
      <alignment vertical="center" shrinkToFit="1"/>
    </xf>
    <xf numFmtId="0" fontId="47" fillId="2" borderId="61" xfId="0" applyFont="1" applyFill="1" applyBorder="1" applyAlignment="1">
      <alignment vertical="center" shrinkToFit="1"/>
    </xf>
    <xf numFmtId="0" fontId="47" fillId="2" borderId="62" xfId="0" applyFont="1" applyFill="1" applyBorder="1" applyAlignment="1">
      <alignment vertical="center" shrinkToFit="1"/>
    </xf>
    <xf numFmtId="0" fontId="0" fillId="2" borderId="66" xfId="0" applyFill="1" applyBorder="1" applyAlignment="1">
      <alignment vertical="center" shrinkToFit="1"/>
    </xf>
    <xf numFmtId="0" fontId="0" fillId="2" borderId="67" xfId="0" applyFill="1" applyBorder="1" applyAlignment="1">
      <alignment vertical="center" shrinkToFit="1"/>
    </xf>
    <xf numFmtId="0" fontId="69" fillId="2" borderId="63" xfId="0" applyFont="1" applyFill="1" applyBorder="1" applyAlignment="1">
      <alignment vertical="center" shrinkToFit="1"/>
    </xf>
    <xf numFmtId="0" fontId="69" fillId="2" borderId="64" xfId="0" applyFont="1" applyFill="1" applyBorder="1" applyAlignment="1">
      <alignment vertical="center" shrinkToFit="1"/>
    </xf>
    <xf numFmtId="0" fontId="69" fillId="2" borderId="65" xfId="0" applyFont="1" applyFill="1" applyBorder="1" applyAlignment="1">
      <alignment vertical="center" shrinkToFit="1"/>
    </xf>
    <xf numFmtId="0" fontId="70" fillId="4" borderId="0" xfId="0" applyFont="1" applyFill="1">
      <alignment vertical="center"/>
    </xf>
    <xf numFmtId="0" fontId="0" fillId="4" borderId="0" xfId="0" applyFill="1" applyProtection="1">
      <alignment vertical="center"/>
      <protection locked="0"/>
    </xf>
    <xf numFmtId="0" fontId="0" fillId="4" borderId="0" xfId="0" applyFill="1" applyAlignment="1" applyProtection="1">
      <alignment horizontal="center" vertical="center"/>
      <protection locked="0"/>
    </xf>
    <xf numFmtId="0" fontId="58" fillId="17" borderId="2" xfId="0" applyFont="1" applyFill="1" applyBorder="1" applyAlignment="1">
      <alignment horizontal="center" vertical="center"/>
    </xf>
    <xf numFmtId="38" fontId="67" fillId="17" borderId="2" xfId="1" applyFont="1" applyFill="1" applyBorder="1" applyAlignment="1" applyProtection="1">
      <alignment horizontal="right" vertical="center" shrinkToFit="1"/>
      <protection locked="0"/>
    </xf>
    <xf numFmtId="0" fontId="0" fillId="14" borderId="1" xfId="0" applyFill="1" applyBorder="1" applyAlignment="1">
      <alignment horizontal="center" vertical="center"/>
    </xf>
    <xf numFmtId="38" fontId="55" fillId="5" borderId="1" xfId="1" applyFont="1" applyFill="1" applyBorder="1" applyAlignment="1" applyProtection="1">
      <alignment vertical="center" shrinkToFit="1"/>
      <protection locked="0"/>
    </xf>
    <xf numFmtId="0" fontId="72" fillId="17" borderId="0" xfId="0" applyFont="1" applyFill="1" applyProtection="1">
      <alignment vertical="center"/>
      <protection locked="0"/>
    </xf>
    <xf numFmtId="0" fontId="73" fillId="17" borderId="0" xfId="0" applyFont="1" applyFill="1" applyAlignment="1">
      <alignment horizontal="center" vertical="center"/>
    </xf>
    <xf numFmtId="0" fontId="73" fillId="17" borderId="0" xfId="0" applyFont="1" applyFill="1">
      <alignment vertical="center"/>
    </xf>
    <xf numFmtId="0" fontId="42" fillId="0" borderId="0" xfId="5" applyFill="1" applyBorder="1" applyAlignment="1">
      <alignment horizontal="left" vertical="center"/>
    </xf>
    <xf numFmtId="0" fontId="11" fillId="0" borderId="0" xfId="0" applyFont="1" applyAlignment="1">
      <alignment horizontal="left" vertical="center"/>
    </xf>
    <xf numFmtId="0" fontId="11" fillId="0" borderId="0" xfId="0" applyFont="1">
      <alignment vertical="center"/>
    </xf>
    <xf numFmtId="0" fontId="46" fillId="0" borderId="0" xfId="0" applyFont="1">
      <alignment vertical="center"/>
    </xf>
    <xf numFmtId="0" fontId="24" fillId="3" borderId="1" xfId="4" applyNumberFormat="1" applyFont="1" applyFill="1" applyBorder="1" applyAlignment="1" applyProtection="1">
      <alignment horizontal="right" vertical="center" shrinkToFit="1"/>
      <protection locked="0"/>
    </xf>
    <xf numFmtId="38" fontId="24" fillId="3" borderId="1" xfId="4" applyFont="1" applyFill="1" applyBorder="1" applyAlignment="1" applyProtection="1">
      <alignment horizontal="center" vertical="center" shrinkToFit="1"/>
      <protection locked="0"/>
    </xf>
    <xf numFmtId="38" fontId="24" fillId="3" borderId="1" xfId="1" applyFont="1" applyFill="1" applyBorder="1" applyAlignment="1" applyProtection="1">
      <alignment horizontal="right" vertical="center" shrinkToFit="1"/>
      <protection locked="0"/>
    </xf>
    <xf numFmtId="0" fontId="24" fillId="3" borderId="1" xfId="4" applyNumberFormat="1" applyFont="1" applyFill="1" applyBorder="1" applyAlignment="1" applyProtection="1">
      <alignment vertical="center" shrinkToFit="1"/>
      <protection locked="0"/>
    </xf>
    <xf numFmtId="0" fontId="24" fillId="0" borderId="44" xfId="3" applyFont="1" applyBorder="1" applyAlignment="1">
      <alignment horizontal="distributed" vertical="center" justifyLastLine="1"/>
    </xf>
    <xf numFmtId="38" fontId="24" fillId="0" borderId="4" xfId="4" applyFont="1" applyFill="1" applyBorder="1" applyAlignment="1" applyProtection="1">
      <alignment vertical="center" shrinkToFit="1"/>
    </xf>
    <xf numFmtId="38" fontId="24" fillId="0" borderId="4" xfId="4" applyFont="1" applyFill="1" applyBorder="1" applyAlignment="1" applyProtection="1">
      <alignment horizontal="left" vertical="center" shrinkToFit="1"/>
    </xf>
    <xf numFmtId="0" fontId="0" fillId="0" borderId="74" xfId="0" applyBorder="1">
      <alignment vertical="center"/>
    </xf>
    <xf numFmtId="0" fontId="24" fillId="0" borderId="78" xfId="3" applyFont="1" applyBorder="1" applyAlignment="1">
      <alignment horizontal="center" vertical="center" shrinkToFit="1"/>
    </xf>
    <xf numFmtId="0" fontId="48" fillId="0" borderId="77" xfId="0" applyFont="1" applyBorder="1" applyAlignment="1">
      <alignment vertical="center" shrinkToFit="1"/>
    </xf>
    <xf numFmtId="38" fontId="25" fillId="0" borderId="0" xfId="4" applyFont="1" applyFill="1" applyBorder="1" applyAlignment="1" applyProtection="1">
      <alignment horizontal="left"/>
    </xf>
    <xf numFmtId="38" fontId="25" fillId="0" borderId="76" xfId="4" applyFont="1" applyFill="1" applyBorder="1" applyAlignment="1" applyProtection="1">
      <alignment horizontal="left"/>
    </xf>
    <xf numFmtId="38" fontId="25" fillId="0" borderId="76" xfId="4" applyFont="1" applyFill="1" applyBorder="1" applyAlignment="1" applyProtection="1"/>
    <xf numFmtId="38" fontId="25" fillId="0" borderId="0" xfId="4" applyFont="1" applyFill="1" applyBorder="1" applyAlignment="1" applyProtection="1"/>
    <xf numFmtId="38" fontId="25" fillId="0" borderId="94" xfId="4" applyFont="1" applyFill="1" applyBorder="1" applyAlignment="1" applyProtection="1">
      <alignment shrinkToFit="1"/>
    </xf>
    <xf numFmtId="38" fontId="25" fillId="0" borderId="94" xfId="4" applyFont="1" applyFill="1" applyBorder="1" applyAlignment="1" applyProtection="1">
      <alignment wrapText="1" shrinkToFit="1"/>
    </xf>
    <xf numFmtId="38" fontId="25" fillId="0" borderId="94" xfId="4" applyFont="1" applyFill="1" applyBorder="1" applyAlignment="1" applyProtection="1"/>
    <xf numFmtId="38" fontId="25" fillId="0" borderId="88" xfId="4" applyFont="1" applyFill="1" applyBorder="1" applyAlignment="1" applyProtection="1">
      <alignment shrinkToFit="1"/>
    </xf>
    <xf numFmtId="0" fontId="0" fillId="0" borderId="79" xfId="0" applyBorder="1" applyAlignment="1">
      <alignment horizontal="center" vertical="center"/>
    </xf>
    <xf numFmtId="188" fontId="24" fillId="0" borderId="78" xfId="2" applyNumberFormat="1" applyFont="1" applyFill="1" applyBorder="1" applyAlignment="1" applyProtection="1">
      <alignment horizontal="center" vertical="center" shrinkToFit="1"/>
    </xf>
    <xf numFmtId="38" fontId="24" fillId="0" borderId="1" xfId="4" applyFont="1" applyFill="1" applyBorder="1" applyAlignment="1" applyProtection="1">
      <alignment horizontal="left" vertical="center" shrinkToFit="1"/>
    </xf>
    <xf numFmtId="49" fontId="24" fillId="3" borderId="1" xfId="4" applyNumberFormat="1" applyFont="1" applyFill="1" applyBorder="1" applyAlignment="1" applyProtection="1">
      <alignment horizontal="left" vertical="center" shrinkToFit="1"/>
      <protection locked="0"/>
    </xf>
    <xf numFmtId="49" fontId="24" fillId="3" borderId="1" xfId="4" applyNumberFormat="1" applyFont="1" applyFill="1" applyBorder="1" applyAlignment="1" applyProtection="1">
      <alignment vertical="center" shrinkToFit="1"/>
      <protection locked="0"/>
    </xf>
    <xf numFmtId="0" fontId="48" fillId="0" borderId="79" xfId="0" applyFont="1" applyBorder="1" applyAlignment="1">
      <alignment horizontal="center" vertical="center"/>
    </xf>
    <xf numFmtId="0" fontId="48" fillId="0" borderId="77" xfId="0" applyFont="1" applyBorder="1" applyAlignment="1">
      <alignment horizontal="center" vertical="center" shrinkToFit="1"/>
    </xf>
    <xf numFmtId="0" fontId="15" fillId="2" borderId="73" xfId="0" applyFont="1" applyFill="1" applyBorder="1" applyProtection="1">
      <alignment vertical="center"/>
      <protection locked="0"/>
    </xf>
    <xf numFmtId="0" fontId="30" fillId="4" borderId="0" xfId="0" applyFont="1" applyFill="1" applyAlignment="1">
      <alignment horizontal="right" vertical="center"/>
    </xf>
    <xf numFmtId="0" fontId="60" fillId="4" borderId="0" xfId="0" applyFont="1" applyFill="1" applyAlignment="1">
      <alignment horizontal="left" vertical="center" shrinkToFit="1"/>
    </xf>
    <xf numFmtId="0" fontId="60" fillId="4" borderId="0" xfId="0" applyFont="1" applyFill="1">
      <alignment vertical="center"/>
    </xf>
    <xf numFmtId="0" fontId="0" fillId="0" borderId="82" xfId="0" applyBorder="1" applyAlignment="1" applyProtection="1">
      <alignment horizontal="center" vertical="center" shrinkToFit="1"/>
      <protection locked="0"/>
    </xf>
    <xf numFmtId="49" fontId="24" fillId="3" borderId="82" xfId="4" applyNumberFormat="1" applyFont="1" applyFill="1" applyBorder="1" applyAlignment="1" applyProtection="1">
      <alignment vertical="center" shrinkToFit="1"/>
      <protection locked="0"/>
    </xf>
    <xf numFmtId="0" fontId="24" fillId="3" borderId="82" xfId="4" applyNumberFormat="1" applyFont="1" applyFill="1" applyBorder="1" applyAlignment="1" applyProtection="1">
      <alignment vertical="center" shrinkToFit="1"/>
      <protection locked="0"/>
    </xf>
    <xf numFmtId="38" fontId="24" fillId="3" borderId="82" xfId="4" applyFont="1" applyFill="1" applyBorder="1" applyAlignment="1" applyProtection="1">
      <alignment horizontal="center" vertical="center" shrinkToFit="1"/>
      <protection locked="0"/>
    </xf>
    <xf numFmtId="38" fontId="24" fillId="3" borderId="82" xfId="1" applyFont="1" applyFill="1" applyBorder="1" applyAlignment="1" applyProtection="1">
      <alignment horizontal="right" vertical="center" shrinkToFit="1"/>
      <protection locked="0"/>
    </xf>
    <xf numFmtId="38" fontId="48" fillId="2" borderId="82" xfId="1" applyFont="1" applyFill="1" applyBorder="1" applyProtection="1">
      <alignment vertical="center"/>
      <protection locked="0"/>
    </xf>
    <xf numFmtId="0" fontId="24" fillId="3" borderId="82" xfId="4" applyNumberFormat="1" applyFont="1" applyFill="1" applyBorder="1" applyAlignment="1" applyProtection="1">
      <alignment horizontal="right" vertical="center" shrinkToFit="1"/>
      <protection locked="0"/>
    </xf>
    <xf numFmtId="0" fontId="51" fillId="0" borderId="5" xfId="3" applyFont="1" applyBorder="1" applyAlignment="1">
      <alignment horizontal="center" vertical="center" shrinkToFit="1"/>
    </xf>
    <xf numFmtId="0" fontId="48" fillId="2" borderId="5" xfId="0" applyFont="1" applyFill="1" applyBorder="1" applyAlignment="1" applyProtection="1">
      <alignment horizontal="center" vertical="center" shrinkToFit="1"/>
      <protection locked="0"/>
    </xf>
    <xf numFmtId="38" fontId="51" fillId="2" borderId="14" xfId="3" applyNumberFormat="1" applyFont="1" applyFill="1" applyBorder="1" applyAlignment="1">
      <alignment vertical="center" shrinkToFit="1"/>
    </xf>
    <xf numFmtId="0" fontId="0" fillId="2" borderId="77" xfId="0" applyFill="1" applyBorder="1" applyAlignment="1">
      <alignment vertical="center" shrinkToFit="1"/>
    </xf>
    <xf numFmtId="0" fontId="66" fillId="2" borderId="78" xfId="0" applyFont="1" applyFill="1" applyBorder="1" applyAlignment="1">
      <alignment horizontal="center" vertical="center" shrinkToFit="1"/>
    </xf>
    <xf numFmtId="0" fontId="24" fillId="2" borderId="78" xfId="3" applyFont="1" applyFill="1" applyBorder="1" applyAlignment="1">
      <alignment horizontal="distributed" vertical="center" justifyLastLine="1"/>
    </xf>
    <xf numFmtId="0" fontId="0" fillId="7" borderId="79" xfId="0" applyFill="1" applyBorder="1" applyAlignment="1">
      <alignment vertical="center" shrinkToFit="1"/>
    </xf>
    <xf numFmtId="38" fontId="48" fillId="2" borderId="71" xfId="1" applyFont="1" applyFill="1" applyBorder="1" applyProtection="1">
      <alignment vertical="center"/>
    </xf>
    <xf numFmtId="0" fontId="0" fillId="7" borderId="85" xfId="0" applyFill="1" applyBorder="1" applyAlignment="1">
      <alignment vertical="center" shrinkToFit="1"/>
    </xf>
    <xf numFmtId="38" fontId="48" fillId="2" borderId="73" xfId="1" applyFont="1" applyFill="1" applyBorder="1" applyProtection="1">
      <alignment vertical="center"/>
    </xf>
    <xf numFmtId="0" fontId="0" fillId="23" borderId="77" xfId="0" applyFill="1" applyBorder="1" applyAlignment="1">
      <alignment vertical="center" shrinkToFit="1"/>
    </xf>
    <xf numFmtId="0" fontId="0" fillId="0" borderId="78" xfId="0" applyBorder="1" applyAlignment="1" applyProtection="1">
      <alignment horizontal="center" vertical="center" shrinkToFit="1"/>
      <protection locked="0"/>
    </xf>
    <xf numFmtId="49" fontId="24" fillId="3" borderId="78" xfId="4" applyNumberFormat="1" applyFont="1" applyFill="1" applyBorder="1" applyAlignment="1" applyProtection="1">
      <alignment vertical="center" shrinkToFit="1"/>
      <protection locked="0"/>
    </xf>
    <xf numFmtId="0" fontId="24" fillId="3" borderId="78" xfId="4" applyNumberFormat="1" applyFont="1" applyFill="1" applyBorder="1" applyAlignment="1" applyProtection="1">
      <alignment horizontal="right" vertical="center" shrinkToFit="1"/>
      <protection locked="0"/>
    </xf>
    <xf numFmtId="38" fontId="24" fillId="3" borderId="78" xfId="4" applyFont="1" applyFill="1" applyBorder="1" applyAlignment="1" applyProtection="1">
      <alignment horizontal="center" vertical="center" shrinkToFit="1"/>
      <protection locked="0"/>
    </xf>
    <xf numFmtId="38" fontId="24" fillId="3" borderId="78" xfId="1" applyFont="1" applyFill="1" applyBorder="1" applyAlignment="1" applyProtection="1">
      <alignment horizontal="right" vertical="center" shrinkToFit="1"/>
      <protection locked="0"/>
    </xf>
    <xf numFmtId="38" fontId="48" fillId="2" borderId="78" xfId="1" applyFont="1" applyFill="1" applyBorder="1" applyProtection="1">
      <alignment vertical="center"/>
      <protection locked="0"/>
    </xf>
    <xf numFmtId="38" fontId="48" fillId="2" borderId="72" xfId="1" applyFont="1" applyFill="1" applyBorder="1" applyProtection="1">
      <alignment vertical="center"/>
    </xf>
    <xf numFmtId="0" fontId="0" fillId="23" borderId="79" xfId="0" applyFill="1" applyBorder="1" applyAlignment="1">
      <alignment vertical="center" shrinkToFit="1"/>
    </xf>
    <xf numFmtId="0" fontId="0" fillId="23" borderId="85" xfId="0" applyFill="1" applyBorder="1" applyAlignment="1">
      <alignment vertical="center" shrinkToFit="1"/>
    </xf>
    <xf numFmtId="0" fontId="24" fillId="3" borderId="78" xfId="4" applyNumberFormat="1" applyFont="1" applyFill="1" applyBorder="1" applyAlignment="1" applyProtection="1">
      <alignment vertical="center" shrinkToFit="1"/>
      <protection locked="0"/>
    </xf>
    <xf numFmtId="38" fontId="48" fillId="3" borderId="6" xfId="1" applyFont="1" applyFill="1" applyBorder="1" applyProtection="1">
      <alignment vertical="center"/>
      <protection locked="0"/>
    </xf>
    <xf numFmtId="0" fontId="21" fillId="0" borderId="0" xfId="0" applyFont="1">
      <alignment vertical="center"/>
    </xf>
    <xf numFmtId="182" fontId="0" fillId="0" borderId="0" xfId="0" applyNumberFormat="1" applyAlignment="1">
      <alignment horizontal="left" vertical="center"/>
    </xf>
    <xf numFmtId="183" fontId="0" fillId="0" borderId="0" xfId="0" applyNumberFormat="1">
      <alignment vertical="center"/>
    </xf>
    <xf numFmtId="182" fontId="0" fillId="5" borderId="3" xfId="0" applyNumberFormat="1" applyFill="1" applyBorder="1" applyAlignment="1">
      <alignment horizontal="left" vertical="center"/>
    </xf>
    <xf numFmtId="182" fontId="0" fillId="2" borderId="3" xfId="0" applyNumberFormat="1" applyFill="1" applyBorder="1" applyAlignment="1">
      <alignment horizontal="left" vertical="center"/>
    </xf>
    <xf numFmtId="183" fontId="0" fillId="5" borderId="79" xfId="0" applyNumberFormat="1" applyFill="1" applyBorder="1">
      <alignment vertical="center"/>
    </xf>
    <xf numFmtId="183" fontId="0" fillId="5" borderId="71" xfId="0" applyNumberFormat="1" applyFill="1" applyBorder="1">
      <alignment vertical="center"/>
    </xf>
    <xf numFmtId="183" fontId="0" fillId="2" borderId="85" xfId="0" applyNumberFormat="1" applyFill="1" applyBorder="1">
      <alignment vertical="center"/>
    </xf>
    <xf numFmtId="183" fontId="0" fillId="2" borderId="73" xfId="0" applyNumberFormat="1" applyFill="1" applyBorder="1">
      <alignment vertical="center"/>
    </xf>
    <xf numFmtId="0" fontId="10" fillId="4" borderId="0" xfId="0" applyFont="1" applyFill="1" applyAlignment="1">
      <alignment horizontal="left" vertical="center"/>
    </xf>
    <xf numFmtId="0" fontId="32" fillId="4" borderId="0" xfId="0" applyFont="1" applyFill="1" applyAlignment="1">
      <alignment horizontal="left" vertical="center" shrinkToFit="1"/>
    </xf>
    <xf numFmtId="0" fontId="2" fillId="4" borderId="0" xfId="0" applyFont="1" applyFill="1">
      <alignment vertical="center"/>
    </xf>
    <xf numFmtId="0" fontId="2" fillId="4" borderId="0" xfId="0" applyFont="1" applyFill="1" applyAlignment="1">
      <alignment vertical="center" shrinkToFit="1"/>
    </xf>
    <xf numFmtId="38" fontId="24" fillId="4" borderId="0" xfId="1" applyFont="1" applyFill="1" applyBorder="1" applyAlignment="1" applyProtection="1">
      <alignment horizontal="center" vertical="center" shrinkToFit="1"/>
    </xf>
    <xf numFmtId="38" fontId="38" fillId="4" borderId="0" xfId="1" applyFont="1" applyFill="1" applyBorder="1" applyAlignment="1" applyProtection="1">
      <alignment horizontal="center" vertical="center" shrinkToFit="1"/>
    </xf>
    <xf numFmtId="38" fontId="0" fillId="0" borderId="0" xfId="1" applyFont="1">
      <alignment vertical="center"/>
    </xf>
    <xf numFmtId="38" fontId="0" fillId="5" borderId="0" xfId="1" applyFont="1" applyFill="1">
      <alignment vertical="center"/>
    </xf>
    <xf numFmtId="0" fontId="37" fillId="2" borderId="98" xfId="0" applyFont="1" applyFill="1" applyBorder="1" applyAlignment="1">
      <alignment horizontal="center" vertical="center" shrinkToFit="1"/>
    </xf>
    <xf numFmtId="0" fontId="37" fillId="2" borderId="97" xfId="0" applyFont="1" applyFill="1" applyBorder="1" applyAlignment="1">
      <alignment horizontal="center" vertical="center" shrinkToFit="1"/>
    </xf>
    <xf numFmtId="0" fontId="0" fillId="0" borderId="11" xfId="0" applyBorder="1">
      <alignment vertical="center"/>
    </xf>
    <xf numFmtId="0" fontId="74" fillId="0" borderId="21" xfId="0" applyFont="1" applyBorder="1">
      <alignment vertical="center"/>
    </xf>
    <xf numFmtId="10" fontId="0" fillId="0" borderId="0" xfId="0" applyNumberFormat="1">
      <alignment vertical="center"/>
    </xf>
    <xf numFmtId="10" fontId="0" fillId="0" borderId="0" xfId="2" applyNumberFormat="1" applyFont="1" applyAlignment="1">
      <alignment horizontal="left" vertical="center"/>
    </xf>
    <xf numFmtId="0" fontId="21" fillId="4" borderId="0" xfId="0" applyFont="1" applyFill="1" applyAlignment="1">
      <alignment horizontal="center" vertical="center"/>
    </xf>
    <xf numFmtId="0" fontId="0" fillId="3" borderId="1" xfId="0" applyFill="1" applyBorder="1" applyAlignment="1" applyProtection="1">
      <alignment horizontal="center" vertical="center"/>
      <protection locked="0"/>
    </xf>
    <xf numFmtId="0" fontId="56" fillId="2" borderId="1" xfId="0" applyFont="1" applyFill="1" applyBorder="1" applyAlignment="1">
      <alignment horizontal="center" vertical="center" shrinkToFit="1"/>
    </xf>
    <xf numFmtId="0" fontId="0" fillId="4" borderId="60" xfId="0" applyFill="1" applyBorder="1">
      <alignment vertical="center"/>
    </xf>
    <xf numFmtId="0" fontId="0" fillId="24" borderId="99" xfId="0" applyFill="1" applyBorder="1">
      <alignment vertical="center"/>
    </xf>
    <xf numFmtId="0" fontId="0" fillId="24" borderId="99" xfId="0" applyFill="1" applyBorder="1" applyAlignment="1">
      <alignment horizontal="center" vertical="center"/>
    </xf>
    <xf numFmtId="0" fontId="47" fillId="2" borderId="100" xfId="0" applyFont="1" applyFill="1" applyBorder="1" applyAlignment="1">
      <alignment vertical="center" shrinkToFit="1"/>
    </xf>
    <xf numFmtId="0" fontId="0" fillId="0" borderId="75" xfId="0" applyBorder="1">
      <alignment vertical="center"/>
    </xf>
    <xf numFmtId="0" fontId="48" fillId="0" borderId="78" xfId="0" applyFont="1" applyBorder="1" applyAlignment="1">
      <alignment vertical="center" shrinkToFit="1"/>
    </xf>
    <xf numFmtId="38" fontId="0" fillId="0" borderId="1" xfId="0" applyNumberFormat="1" applyBorder="1" applyAlignment="1">
      <alignment horizontal="center" vertical="center"/>
    </xf>
    <xf numFmtId="0" fontId="0" fillId="32" borderId="103" xfId="0" applyFill="1" applyBorder="1">
      <alignment vertical="center"/>
    </xf>
    <xf numFmtId="0" fontId="0" fillId="32" borderId="104" xfId="0" applyFill="1" applyBorder="1">
      <alignment vertical="center"/>
    </xf>
    <xf numFmtId="0" fontId="0" fillId="32" borderId="105" xfId="0" applyFill="1" applyBorder="1">
      <alignment vertical="center"/>
    </xf>
    <xf numFmtId="0" fontId="0" fillId="32" borderId="0" xfId="0" applyFill="1">
      <alignment vertical="center"/>
    </xf>
    <xf numFmtId="0" fontId="0" fillId="32" borderId="106" xfId="0" applyFill="1" applyBorder="1">
      <alignment vertical="center"/>
    </xf>
    <xf numFmtId="0" fontId="0" fillId="32" borderId="107" xfId="0" applyFill="1" applyBorder="1">
      <alignment vertical="center"/>
    </xf>
    <xf numFmtId="0" fontId="0" fillId="32" borderId="108" xfId="0" applyFill="1" applyBorder="1">
      <alignment vertical="center"/>
    </xf>
    <xf numFmtId="0" fontId="0" fillId="32" borderId="109" xfId="0" applyFill="1" applyBorder="1">
      <alignment vertical="center"/>
    </xf>
    <xf numFmtId="0" fontId="7" fillId="32" borderId="102" xfId="0" applyFont="1" applyFill="1" applyBorder="1">
      <alignment vertical="center"/>
    </xf>
    <xf numFmtId="0" fontId="7" fillId="32" borderId="103" xfId="0" applyFont="1" applyFill="1" applyBorder="1">
      <alignment vertical="center"/>
    </xf>
    <xf numFmtId="0" fontId="5" fillId="6" borderId="0" xfId="0" applyFont="1" applyFill="1">
      <alignment vertical="center"/>
    </xf>
    <xf numFmtId="0" fontId="79" fillId="4" borderId="0" xfId="0" applyFont="1" applyFill="1" applyAlignment="1">
      <alignment horizontal="center" vertical="center"/>
    </xf>
    <xf numFmtId="0" fontId="0" fillId="6" borderId="0" xfId="0" applyFill="1">
      <alignment vertical="center"/>
    </xf>
    <xf numFmtId="0" fontId="0" fillId="3" borderId="110" xfId="0" applyFill="1" applyBorder="1">
      <alignment vertical="center"/>
    </xf>
    <xf numFmtId="0" fontId="0" fillId="3" borderId="111" xfId="0" applyFill="1" applyBorder="1">
      <alignment vertical="center"/>
    </xf>
    <xf numFmtId="0" fontId="0" fillId="3" borderId="112" xfId="0" applyFill="1" applyBorder="1">
      <alignment vertical="center"/>
    </xf>
    <xf numFmtId="0" fontId="0" fillId="3" borderId="113" xfId="0" applyFill="1" applyBorder="1">
      <alignment vertical="center"/>
    </xf>
    <xf numFmtId="0" fontId="0" fillId="3" borderId="114" xfId="0" applyFill="1" applyBorder="1" applyAlignment="1">
      <alignment horizontal="center" vertical="center"/>
    </xf>
    <xf numFmtId="183" fontId="0" fillId="3" borderId="114" xfId="0" applyNumberFormat="1" applyFill="1" applyBorder="1">
      <alignment vertical="center"/>
    </xf>
    <xf numFmtId="0" fontId="0" fillId="3" borderId="115" xfId="0" applyFill="1" applyBorder="1">
      <alignment vertical="center"/>
    </xf>
    <xf numFmtId="182" fontId="0" fillId="3" borderId="116" xfId="0" applyNumberFormat="1" applyFill="1" applyBorder="1" applyAlignment="1">
      <alignment horizontal="left" vertical="center"/>
    </xf>
    <xf numFmtId="183" fontId="0" fillId="3" borderId="116" xfId="0" applyNumberFormat="1" applyFill="1" applyBorder="1">
      <alignment vertical="center"/>
    </xf>
    <xf numFmtId="0" fontId="0" fillId="3" borderId="116" xfId="0" applyFill="1" applyBorder="1">
      <alignment vertical="center"/>
    </xf>
    <xf numFmtId="0" fontId="0" fillId="3" borderId="117" xfId="0" applyFill="1" applyBorder="1">
      <alignment vertical="center"/>
    </xf>
    <xf numFmtId="0" fontId="0" fillId="0" borderId="9" xfId="0" applyBorder="1" applyAlignment="1">
      <alignment horizontal="right" vertical="center"/>
    </xf>
    <xf numFmtId="0" fontId="76" fillId="9" borderId="0" xfId="0" applyFont="1" applyFill="1" applyAlignment="1">
      <alignment vertical="center" shrinkToFit="1"/>
    </xf>
    <xf numFmtId="0" fontId="0" fillId="10" borderId="75" xfId="0" applyFill="1" applyBorder="1">
      <alignment vertical="center"/>
    </xf>
    <xf numFmtId="0" fontId="0" fillId="8" borderId="75" xfId="0" applyFill="1" applyBorder="1">
      <alignment vertical="center"/>
    </xf>
    <xf numFmtId="0" fontId="5" fillId="0" borderId="0" xfId="0" applyFont="1">
      <alignment vertical="center"/>
    </xf>
    <xf numFmtId="0" fontId="5" fillId="0" borderId="0" xfId="0" applyFont="1" applyAlignment="1">
      <alignment vertical="center" wrapText="1"/>
    </xf>
    <xf numFmtId="0" fontId="5" fillId="4" borderId="0" xfId="0" applyFont="1" applyFill="1" applyAlignment="1">
      <alignment vertical="center" wrapText="1"/>
    </xf>
    <xf numFmtId="0" fontId="56" fillId="4" borderId="0" xfId="0" applyFont="1" applyFill="1" applyAlignment="1">
      <alignment horizontal="center" vertical="center"/>
    </xf>
    <xf numFmtId="0" fontId="48" fillId="0" borderId="1" xfId="0" applyFont="1" applyBorder="1" applyAlignment="1">
      <alignment horizontal="center" vertical="center"/>
    </xf>
    <xf numFmtId="0" fontId="0" fillId="4" borderId="3" xfId="0" applyFill="1" applyBorder="1" applyAlignment="1">
      <alignment horizontal="center" vertical="center" wrapText="1"/>
    </xf>
    <xf numFmtId="0" fontId="0" fillId="4" borderId="4" xfId="0" applyFill="1" applyBorder="1" applyAlignment="1">
      <alignment horizontal="center" vertical="center"/>
    </xf>
    <xf numFmtId="49" fontId="0" fillId="4" borderId="9" xfId="0" applyNumberFormat="1" applyFill="1" applyBorder="1" applyAlignment="1" applyProtection="1">
      <alignment horizontal="center" vertical="center"/>
      <protection locked="0"/>
    </xf>
    <xf numFmtId="0" fontId="0" fillId="2" borderId="60" xfId="0" applyFill="1" applyBorder="1">
      <alignment vertical="center"/>
    </xf>
    <xf numFmtId="0" fontId="24" fillId="0" borderId="72" xfId="3" applyFont="1" applyBorder="1" applyAlignment="1">
      <alignment horizontal="distributed" vertical="center" justifyLastLine="1"/>
    </xf>
    <xf numFmtId="0" fontId="48" fillId="0" borderId="78" xfId="0" applyFont="1" applyBorder="1" applyAlignment="1">
      <alignment horizontal="center" vertical="center" shrinkToFit="1"/>
    </xf>
    <xf numFmtId="38" fontId="51" fillId="0" borderId="82" xfId="1" applyFont="1" applyFill="1" applyBorder="1" applyAlignment="1" applyProtection="1">
      <alignment vertical="center" shrinkToFit="1"/>
    </xf>
    <xf numFmtId="9" fontId="51" fillId="0" borderId="82" xfId="2" applyFont="1" applyFill="1" applyBorder="1" applyAlignment="1" applyProtection="1">
      <alignment horizontal="right" vertical="center" shrinkToFit="1"/>
    </xf>
    <xf numFmtId="38" fontId="51" fillId="0" borderId="73" xfId="1" applyFont="1" applyFill="1" applyBorder="1" applyAlignment="1" applyProtection="1">
      <alignment horizontal="right" vertical="center" shrinkToFit="1"/>
    </xf>
    <xf numFmtId="0" fontId="48" fillId="2" borderId="0" xfId="0" applyFont="1" applyFill="1" applyAlignment="1">
      <alignment horizontal="center" vertical="center"/>
    </xf>
    <xf numFmtId="186" fontId="49" fillId="0" borderId="0" xfId="3" applyNumberFormat="1" applyFont="1" applyAlignment="1">
      <alignment horizontal="center" vertical="center"/>
    </xf>
    <xf numFmtId="188" fontId="49" fillId="0" borderId="0" xfId="2" applyNumberFormat="1" applyFont="1" applyFill="1" applyBorder="1" applyAlignment="1" applyProtection="1">
      <alignment horizontal="center" vertical="center"/>
    </xf>
    <xf numFmtId="0" fontId="48" fillId="2" borderId="75" xfId="0" applyFont="1" applyFill="1" applyBorder="1" applyAlignment="1">
      <alignment horizontal="center" vertical="center"/>
    </xf>
    <xf numFmtId="0" fontId="24" fillId="0" borderId="75" xfId="3" applyFont="1" applyBorder="1" applyAlignment="1">
      <alignment vertical="center" shrinkToFit="1"/>
    </xf>
    <xf numFmtId="179" fontId="24" fillId="0" borderId="75" xfId="3" applyNumberFormat="1" applyFont="1" applyBorder="1" applyAlignment="1">
      <alignment horizontal="left" vertical="center" shrinkToFit="1"/>
    </xf>
    <xf numFmtId="0" fontId="48" fillId="0" borderId="75" xfId="0" applyFont="1" applyBorder="1" applyAlignment="1">
      <alignment horizontal="left" vertical="center" shrinkToFit="1"/>
    </xf>
    <xf numFmtId="0" fontId="17" fillId="2" borderId="0" xfId="0" applyFont="1" applyFill="1" applyAlignment="1"/>
    <xf numFmtId="0" fontId="2" fillId="2" borderId="0" xfId="0" applyFont="1" applyFill="1">
      <alignment vertical="center"/>
    </xf>
    <xf numFmtId="0" fontId="0" fillId="2" borderId="0" xfId="0" applyFill="1" applyAlignment="1"/>
    <xf numFmtId="0" fontId="0" fillId="2" borderId="2" xfId="0" applyFill="1" applyBorder="1" applyAlignment="1"/>
    <xf numFmtId="0" fontId="0" fillId="2" borderId="4" xfId="0" applyFill="1" applyBorder="1" applyAlignment="1">
      <alignment horizontal="center" vertical="center"/>
    </xf>
    <xf numFmtId="0" fontId="0" fillId="2" borderId="4" xfId="0" applyFill="1" applyBorder="1" applyAlignment="1">
      <alignment horizontal="left" vertical="center"/>
    </xf>
    <xf numFmtId="0" fontId="82" fillId="7" borderId="1" xfId="0" applyFont="1" applyFill="1" applyBorder="1" applyAlignment="1">
      <alignment horizontal="center" vertical="center"/>
    </xf>
    <xf numFmtId="0" fontId="82" fillId="13" borderId="1" xfId="0" applyFont="1" applyFill="1" applyBorder="1" applyAlignment="1">
      <alignment horizontal="center" vertical="center"/>
    </xf>
    <xf numFmtId="0" fontId="82" fillId="2" borderId="1" xfId="0" applyFont="1" applyFill="1" applyBorder="1" applyAlignment="1">
      <alignment horizontal="center" vertical="center"/>
    </xf>
    <xf numFmtId="38" fontId="82" fillId="2" borderId="1" xfId="0" applyNumberFormat="1" applyFont="1" applyFill="1" applyBorder="1">
      <alignment vertical="center"/>
    </xf>
    <xf numFmtId="38" fontId="24" fillId="2" borderId="1" xfId="1" applyFont="1" applyFill="1" applyBorder="1" applyAlignment="1" applyProtection="1">
      <alignment horizontal="center" vertical="center" shrinkToFit="1"/>
    </xf>
    <xf numFmtId="0" fontId="0" fillId="2" borderId="4" xfId="0" applyFill="1" applyBorder="1" applyAlignment="1" applyProtection="1">
      <alignment horizontal="center" vertical="center"/>
      <protection locked="0"/>
    </xf>
    <xf numFmtId="0" fontId="82" fillId="2" borderId="1" xfId="0" applyFont="1" applyFill="1" applyBorder="1" applyAlignment="1">
      <alignment vertical="center" shrinkToFit="1"/>
    </xf>
    <xf numFmtId="38" fontId="82" fillId="2" borderId="1" xfId="0" applyNumberFormat="1" applyFont="1" applyFill="1" applyBorder="1" applyAlignment="1">
      <alignment vertical="center" shrinkToFit="1"/>
    </xf>
    <xf numFmtId="188" fontId="82" fillId="2" borderId="1" xfId="2" applyNumberFormat="1" applyFont="1" applyFill="1" applyBorder="1" applyAlignment="1">
      <alignment vertical="center" shrinkToFit="1"/>
    </xf>
    <xf numFmtId="191" fontId="26" fillId="4" borderId="0" xfId="3" applyNumberFormat="1" applyFont="1" applyFill="1" applyAlignment="1">
      <alignment horizontal="center" vertical="center"/>
    </xf>
    <xf numFmtId="0" fontId="24" fillId="4" borderId="0" xfId="3" applyFont="1" applyFill="1">
      <alignment vertical="center"/>
    </xf>
    <xf numFmtId="0" fontId="24" fillId="4" borderId="0" xfId="3" applyFont="1" applyFill="1" applyAlignment="1">
      <alignment horizontal="left" vertical="center" shrinkToFit="1"/>
    </xf>
    <xf numFmtId="38" fontId="51" fillId="4" borderId="0" xfId="1" applyFont="1" applyFill="1" applyBorder="1" applyAlignment="1" applyProtection="1">
      <alignment horizontal="right" vertical="center" shrinkToFit="1"/>
    </xf>
    <xf numFmtId="38" fontId="51" fillId="4" borderId="0" xfId="1" applyFont="1" applyFill="1" applyBorder="1" applyAlignment="1" applyProtection="1">
      <alignment vertical="center" shrinkToFit="1"/>
    </xf>
    <xf numFmtId="0" fontId="24" fillId="4" borderId="0" xfId="3" applyFont="1" applyFill="1" applyAlignment="1">
      <alignment horizontal="distributed" vertical="center" justifyLastLine="1"/>
    </xf>
    <xf numFmtId="186" fontId="49" fillId="4" borderId="0" xfId="3" applyNumberFormat="1" applyFont="1" applyFill="1" applyAlignment="1">
      <alignment horizontal="center" vertical="center"/>
    </xf>
    <xf numFmtId="0" fontId="48" fillId="4" borderId="0" xfId="0" applyFont="1" applyFill="1" applyAlignment="1">
      <alignment horizontal="left" vertical="center" shrinkToFit="1"/>
    </xf>
    <xf numFmtId="38" fontId="80" fillId="2" borderId="1" xfId="1" applyFont="1" applyFill="1" applyBorder="1" applyAlignment="1" applyProtection="1">
      <alignment horizontal="center" vertical="center" shrinkToFit="1"/>
      <protection locked="0"/>
    </xf>
    <xf numFmtId="10" fontId="24" fillId="0" borderId="1" xfId="2" applyNumberFormat="1" applyFont="1" applyFill="1" applyBorder="1" applyAlignment="1" applyProtection="1">
      <alignment horizontal="right" vertical="center" shrinkToFit="1"/>
      <protection locked="0"/>
    </xf>
    <xf numFmtId="0" fontId="56" fillId="0" borderId="0" xfId="0" applyFont="1" applyAlignment="1">
      <alignment horizontal="center" vertical="center"/>
    </xf>
    <xf numFmtId="0" fontId="56" fillId="0" borderId="15" xfId="0" applyFont="1" applyBorder="1" applyAlignment="1">
      <alignment horizontal="center" vertical="center" shrinkToFit="1"/>
    </xf>
    <xf numFmtId="0" fontId="56" fillId="32" borderId="1" xfId="0" applyFont="1" applyFill="1" applyBorder="1" applyAlignment="1">
      <alignment horizontal="center" vertical="center" shrinkToFit="1"/>
    </xf>
    <xf numFmtId="0" fontId="56" fillId="0" borderId="1" xfId="0" applyFont="1" applyBorder="1" applyAlignment="1">
      <alignment horizontal="center" vertical="center" shrinkToFit="1"/>
    </xf>
    <xf numFmtId="38" fontId="24" fillId="0" borderId="1" xfId="1" applyFont="1" applyFill="1" applyBorder="1" applyAlignment="1" applyProtection="1">
      <alignment horizontal="center" vertical="center" shrinkToFit="1"/>
      <protection locked="0"/>
    </xf>
    <xf numFmtId="187" fontId="86" fillId="4" borderId="0" xfId="3" applyNumberFormat="1" applyFont="1" applyFill="1" applyAlignment="1">
      <alignment horizontal="center" vertical="center"/>
    </xf>
    <xf numFmtId="0" fontId="30" fillId="4" borderId="0" xfId="0" applyFont="1" applyFill="1" applyAlignment="1" applyProtection="1">
      <alignment horizontal="center" vertical="center"/>
      <protection locked="0"/>
    </xf>
    <xf numFmtId="0" fontId="68" fillId="3" borderId="2" xfId="0" applyFont="1" applyFill="1" applyBorder="1" applyAlignment="1">
      <alignment horizontal="center" vertical="center"/>
    </xf>
    <xf numFmtId="38" fontId="80" fillId="2" borderId="1" xfId="1" applyFont="1" applyFill="1" applyBorder="1" applyAlignment="1" applyProtection="1">
      <alignment horizontal="right" vertical="center" shrinkToFit="1"/>
      <protection locked="0"/>
    </xf>
    <xf numFmtId="0" fontId="85" fillId="4" borderId="0" xfId="0" applyFont="1" applyFill="1">
      <alignment vertical="center"/>
    </xf>
    <xf numFmtId="38" fontId="24" fillId="0" borderId="1" xfId="1" applyFont="1" applyFill="1" applyBorder="1" applyAlignment="1" applyProtection="1">
      <alignment horizontal="right" vertical="center" shrinkToFit="1"/>
    </xf>
    <xf numFmtId="38" fontId="24" fillId="2" borderId="1" xfId="1" applyFont="1" applyFill="1" applyBorder="1" applyAlignment="1" applyProtection="1">
      <alignment horizontal="right" vertical="center" shrinkToFit="1"/>
    </xf>
    <xf numFmtId="38" fontId="24" fillId="0" borderId="1" xfId="1" applyFont="1" applyFill="1" applyBorder="1" applyAlignment="1" applyProtection="1">
      <alignment horizontal="center" vertical="center" shrinkToFit="1"/>
    </xf>
    <xf numFmtId="0" fontId="87" fillId="0" borderId="0" xfId="0" applyFont="1" applyAlignment="1">
      <alignment vertical="center" wrapText="1"/>
    </xf>
    <xf numFmtId="0" fontId="87" fillId="0" borderId="0" xfId="0" applyFont="1" applyAlignment="1">
      <alignment horizontal="center" vertical="center" wrapText="1"/>
    </xf>
    <xf numFmtId="0" fontId="0" fillId="8" borderId="0" xfId="0" applyFill="1">
      <alignment vertical="center"/>
    </xf>
    <xf numFmtId="0" fontId="0" fillId="0" borderId="0" xfId="0" applyAlignment="1">
      <alignment horizontal="left" vertical="center"/>
    </xf>
    <xf numFmtId="0" fontId="15" fillId="3" borderId="15" xfId="0" applyFont="1" applyFill="1" applyBorder="1" applyProtection="1">
      <alignment vertical="center"/>
      <protection locked="0"/>
    </xf>
    <xf numFmtId="9" fontId="0" fillId="3" borderId="12" xfId="2" applyFont="1" applyFill="1" applyBorder="1" applyProtection="1">
      <alignment vertical="center"/>
      <protection locked="0"/>
    </xf>
    <xf numFmtId="0" fontId="15" fillId="4" borderId="0" xfId="0" applyFont="1" applyFill="1" applyAlignment="1" applyProtection="1">
      <alignment horizontal="center" vertical="center"/>
      <protection locked="0"/>
    </xf>
    <xf numFmtId="9" fontId="0" fillId="0" borderId="0" xfId="2" applyFont="1">
      <alignment vertical="center"/>
    </xf>
    <xf numFmtId="0" fontId="11" fillId="6" borderId="0" xfId="0" applyFont="1" applyFill="1">
      <alignment vertical="center"/>
    </xf>
    <xf numFmtId="0" fontId="11" fillId="6" borderId="0" xfId="0" applyFont="1" applyFill="1" applyAlignment="1">
      <alignment vertical="center" wrapText="1"/>
    </xf>
    <xf numFmtId="0" fontId="0" fillId="5" borderId="0" xfId="0" applyFill="1" applyAlignment="1">
      <alignment vertical="center" shrinkToFit="1"/>
    </xf>
    <xf numFmtId="0" fontId="82" fillId="2" borderId="60" xfId="0" applyFont="1" applyFill="1" applyBorder="1" applyAlignment="1">
      <alignment horizontal="right" vertical="center"/>
    </xf>
    <xf numFmtId="0" fontId="24" fillId="27" borderId="72" xfId="3" applyFont="1" applyFill="1" applyBorder="1" applyAlignment="1">
      <alignment horizontal="distributed" vertical="center" justifyLastLine="1"/>
    </xf>
    <xf numFmtId="0" fontId="8" fillId="27" borderId="1" xfId="0" applyFont="1" applyFill="1" applyBorder="1" applyAlignment="1">
      <alignment horizontal="center" vertical="center" shrinkToFit="1"/>
    </xf>
    <xf numFmtId="178" fontId="85" fillId="0" borderId="4" xfId="1" applyNumberFormat="1" applyFont="1" applyFill="1" applyBorder="1" applyAlignment="1" applyProtection="1">
      <alignment horizontal="center" vertical="center" shrinkToFit="1"/>
      <protection locked="0"/>
    </xf>
    <xf numFmtId="178" fontId="60" fillId="0" borderId="4" xfId="1" applyNumberFormat="1" applyFont="1" applyFill="1" applyBorder="1" applyAlignment="1" applyProtection="1">
      <alignment horizontal="center" vertical="center" shrinkToFit="1"/>
      <protection locked="0"/>
    </xf>
    <xf numFmtId="178" fontId="60" fillId="0" borderId="50" xfId="1" applyNumberFormat="1" applyFont="1" applyFill="1" applyBorder="1" applyAlignment="1" applyProtection="1">
      <alignment horizontal="center" vertical="center" shrinkToFit="1"/>
      <protection locked="0"/>
    </xf>
    <xf numFmtId="0" fontId="46" fillId="4" borderId="0" xfId="0" applyFont="1" applyFill="1" applyAlignment="1">
      <alignment horizontal="left" vertical="center" wrapText="1"/>
    </xf>
    <xf numFmtId="38" fontId="0" fillId="5" borderId="0" xfId="0" applyNumberFormat="1" applyFill="1" applyAlignment="1">
      <alignment vertical="center" shrinkToFit="1"/>
    </xf>
    <xf numFmtId="38" fontId="0" fillId="5" borderId="0" xfId="1" applyFont="1" applyFill="1" applyAlignment="1">
      <alignment vertical="center" shrinkToFit="1"/>
    </xf>
    <xf numFmtId="38" fontId="0" fillId="4" borderId="1" xfId="1" applyFont="1" applyFill="1" applyBorder="1">
      <alignment vertical="center"/>
    </xf>
    <xf numFmtId="0" fontId="0" fillId="4" borderId="1" xfId="0" applyFill="1" applyBorder="1" applyAlignment="1">
      <alignment horizontal="center" vertical="center"/>
    </xf>
    <xf numFmtId="0" fontId="4" fillId="4" borderId="0" xfId="0" applyFont="1" applyFill="1">
      <alignment vertical="center"/>
    </xf>
    <xf numFmtId="38" fontId="0" fillId="0" borderId="0" xfId="0" applyNumberFormat="1">
      <alignment vertical="center"/>
    </xf>
    <xf numFmtId="0" fontId="8" fillId="3" borderId="1" xfId="0" applyFont="1" applyFill="1" applyBorder="1" applyAlignment="1" applyProtection="1">
      <alignment horizontal="center" vertical="center" shrinkToFit="1"/>
      <protection locked="0"/>
    </xf>
    <xf numFmtId="0" fontId="63" fillId="5" borderId="1" xfId="0" applyFont="1" applyFill="1" applyBorder="1" applyAlignment="1">
      <alignment horizontal="center" vertical="center" wrapText="1" shrinkToFit="1"/>
    </xf>
    <xf numFmtId="0" fontId="58" fillId="17" borderId="0" xfId="0" applyFont="1" applyFill="1" applyAlignment="1">
      <alignment vertical="center" shrinkToFit="1"/>
    </xf>
    <xf numFmtId="0" fontId="48" fillId="17" borderId="2" xfId="0" applyFont="1" applyFill="1" applyBorder="1" applyAlignment="1">
      <alignment vertical="center" shrinkToFit="1"/>
    </xf>
    <xf numFmtId="188" fontId="48" fillId="2" borderId="1" xfId="2" applyNumberFormat="1" applyFont="1" applyFill="1" applyBorder="1" applyAlignment="1" applyProtection="1">
      <alignment vertical="center" shrinkToFit="1"/>
    </xf>
    <xf numFmtId="9" fontId="48" fillId="17" borderId="0" xfId="2" applyFont="1" applyFill="1" applyBorder="1" applyAlignment="1" applyProtection="1">
      <alignment vertical="center" shrinkToFit="1"/>
    </xf>
    <xf numFmtId="0" fontId="0" fillId="17" borderId="0" xfId="0" applyFill="1" applyAlignment="1">
      <alignment vertical="center" shrinkToFit="1"/>
    </xf>
    <xf numFmtId="190" fontId="0" fillId="0" borderId="1" xfId="0" applyNumberFormat="1" applyBorder="1" applyAlignment="1">
      <alignment horizontal="right"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0" fontId="2" fillId="2" borderId="5" xfId="0" applyFont="1" applyFill="1" applyBorder="1" applyAlignment="1">
      <alignment horizontal="left" vertical="center" shrinkToFit="1"/>
    </xf>
    <xf numFmtId="0" fontId="0" fillId="2" borderId="3" xfId="0" applyFill="1" applyBorder="1" applyAlignment="1">
      <alignment horizontal="center" vertical="center" shrinkToFit="1"/>
    </xf>
    <xf numFmtId="0" fontId="0" fillId="2" borderId="4" xfId="0" applyFill="1" applyBorder="1" applyAlignment="1">
      <alignment horizontal="center" vertical="center" shrinkToFit="1"/>
    </xf>
    <xf numFmtId="0" fontId="0" fillId="2" borderId="5" xfId="0" applyFill="1" applyBorder="1" applyAlignment="1">
      <alignment horizontal="center" vertical="center" shrinkToFit="1"/>
    </xf>
    <xf numFmtId="0" fontId="0" fillId="6" borderId="1" xfId="0" applyFill="1" applyBorder="1" applyAlignment="1">
      <alignment horizontal="center" vertical="center" wrapText="1"/>
    </xf>
    <xf numFmtId="0" fontId="0" fillId="6" borderId="1" xfId="0" applyFill="1" applyBorder="1" applyAlignment="1">
      <alignment horizontal="center" vertical="center"/>
    </xf>
    <xf numFmtId="49" fontId="0" fillId="3" borderId="8" xfId="0" applyNumberFormat="1" applyFill="1" applyBorder="1" applyAlignment="1" applyProtection="1">
      <alignment horizontal="center" vertical="center"/>
      <protection locked="0"/>
    </xf>
    <xf numFmtId="49" fontId="0" fillId="3" borderId="9" xfId="0" applyNumberFormat="1" applyFill="1" applyBorder="1" applyAlignment="1" applyProtection="1">
      <alignment horizontal="center" vertical="center"/>
      <protection locked="0"/>
    </xf>
    <xf numFmtId="49" fontId="0" fillId="3" borderId="10" xfId="0" applyNumberFormat="1" applyFill="1" applyBorder="1" applyAlignment="1" applyProtection="1">
      <alignment horizontal="center" vertical="center"/>
      <protection locked="0"/>
    </xf>
    <xf numFmtId="0" fontId="0" fillId="6" borderId="1" xfId="0" applyFill="1" applyBorder="1" applyAlignment="1">
      <alignment horizontal="center" vertical="center" shrinkToFit="1"/>
    </xf>
    <xf numFmtId="0" fontId="0" fillId="3" borderId="1" xfId="0" applyFill="1" applyBorder="1" applyAlignment="1" applyProtection="1">
      <alignment horizontal="center" vertical="center"/>
      <protection locked="0"/>
    </xf>
    <xf numFmtId="0" fontId="0" fillId="3" borderId="3" xfId="0" applyFill="1" applyBorder="1" applyAlignment="1" applyProtection="1">
      <alignment horizontal="center" vertical="center"/>
      <protection locked="0"/>
    </xf>
    <xf numFmtId="0" fontId="0" fillId="3" borderId="4" xfId="0" applyFill="1" applyBorder="1" applyAlignment="1" applyProtection="1">
      <alignment horizontal="center" vertical="center"/>
      <protection locked="0"/>
    </xf>
    <xf numFmtId="0" fontId="0" fillId="3" borderId="5" xfId="0" applyFill="1" applyBorder="1" applyAlignment="1" applyProtection="1">
      <alignment horizontal="center" vertical="center"/>
      <protection locked="0"/>
    </xf>
    <xf numFmtId="0" fontId="0" fillId="6" borderId="3" xfId="0" applyFill="1" applyBorder="1" applyAlignment="1">
      <alignment horizontal="left" vertical="center"/>
    </xf>
    <xf numFmtId="0" fontId="0" fillId="6" borderId="4" xfId="0" applyFill="1" applyBorder="1" applyAlignment="1">
      <alignment horizontal="left" vertical="center"/>
    </xf>
    <xf numFmtId="0" fontId="0" fillId="6" borderId="5" xfId="0" applyFill="1" applyBorder="1" applyAlignment="1">
      <alignment horizontal="left" vertical="center"/>
    </xf>
    <xf numFmtId="0" fontId="30" fillId="4" borderId="2" xfId="0" applyFont="1" applyFill="1" applyBorder="1" applyAlignment="1">
      <alignment horizontal="center" vertical="center" shrinkToFit="1"/>
    </xf>
    <xf numFmtId="0" fontId="32" fillId="4" borderId="2" xfId="0" applyFont="1" applyFill="1" applyBorder="1" applyAlignment="1">
      <alignment horizontal="center" vertical="center" shrinkToFit="1"/>
    </xf>
    <xf numFmtId="49" fontId="32" fillId="4" borderId="2" xfId="0" applyNumberFormat="1" applyFont="1" applyFill="1" applyBorder="1" applyAlignment="1" applyProtection="1">
      <alignment horizontal="center" vertical="center" shrinkToFit="1"/>
      <protection locked="0"/>
    </xf>
    <xf numFmtId="49" fontId="32" fillId="4" borderId="0" xfId="0" applyNumberFormat="1" applyFont="1" applyFill="1" applyAlignment="1" applyProtection="1">
      <alignment horizontal="center" vertical="center" shrinkToFit="1"/>
      <protection locked="0"/>
    </xf>
    <xf numFmtId="49" fontId="0" fillId="3" borderId="3" xfId="0" applyNumberFormat="1" applyFill="1" applyBorder="1" applyAlignment="1" applyProtection="1">
      <alignment horizontal="center" vertical="center" shrinkToFit="1"/>
      <protection locked="0"/>
    </xf>
    <xf numFmtId="49" fontId="0" fillId="3" borderId="4" xfId="0" applyNumberFormat="1" applyFill="1" applyBorder="1" applyAlignment="1" applyProtection="1">
      <alignment horizontal="center" vertical="center" shrinkToFit="1"/>
      <protection locked="0"/>
    </xf>
    <xf numFmtId="49" fontId="0" fillId="3" borderId="5" xfId="0" applyNumberFormat="1" applyFill="1" applyBorder="1" applyAlignment="1" applyProtection="1">
      <alignment horizontal="center" vertical="center" shrinkToFit="1"/>
      <protection locked="0"/>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0" fillId="0" borderId="5" xfId="0" applyBorder="1" applyAlignment="1">
      <alignment horizontal="center" vertical="center" shrinkToFit="1"/>
    </xf>
    <xf numFmtId="0" fontId="0" fillId="4" borderId="60" xfId="0" applyFill="1" applyBorder="1" applyAlignment="1">
      <alignment horizontal="left" vertical="center"/>
    </xf>
    <xf numFmtId="0" fontId="0" fillId="4" borderId="0" xfId="0" applyFill="1" applyAlignment="1">
      <alignment horizontal="left" vertical="center"/>
    </xf>
    <xf numFmtId="0" fontId="0" fillId="31" borderId="1" xfId="0" applyFill="1" applyBorder="1" applyAlignment="1">
      <alignment horizontal="center" vertical="center"/>
    </xf>
    <xf numFmtId="192" fontId="0" fillId="3" borderId="1" xfId="0" applyNumberFormat="1" applyFill="1" applyBorder="1" applyAlignment="1" applyProtection="1">
      <alignment horizontal="center" vertical="center"/>
      <protection locked="0"/>
    </xf>
    <xf numFmtId="0" fontId="0" fillId="0" borderId="1" xfId="0" applyBorder="1" applyAlignment="1">
      <alignment horizontal="center" vertical="center"/>
    </xf>
    <xf numFmtId="0" fontId="0" fillId="2" borderId="1"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8" xfId="0" applyBorder="1" applyAlignment="1">
      <alignment horizontal="center" vertical="center"/>
    </xf>
    <xf numFmtId="0" fontId="0" fillId="0" borderId="60" xfId="0" applyBorder="1" applyAlignment="1">
      <alignment horizontal="center" vertical="center"/>
    </xf>
    <xf numFmtId="0" fontId="0" fillId="0" borderId="13" xfId="0" applyBorder="1" applyAlignment="1">
      <alignment horizontal="center"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2" borderId="5" xfId="0" applyFill="1" applyBorder="1" applyAlignment="1">
      <alignment horizontal="left" vertical="center"/>
    </xf>
    <xf numFmtId="176" fontId="0" fillId="3" borderId="9" xfId="0" applyNumberFormat="1" applyFill="1" applyBorder="1" applyAlignment="1" applyProtection="1">
      <alignment horizontal="left" vertical="center"/>
      <protection locked="0"/>
    </xf>
    <xf numFmtId="176" fontId="0" fillId="3" borderId="10" xfId="0" applyNumberFormat="1" applyFill="1" applyBorder="1" applyAlignment="1" applyProtection="1">
      <alignment horizontal="left" vertical="center"/>
      <protection locked="0"/>
    </xf>
    <xf numFmtId="176" fontId="0" fillId="3" borderId="2" xfId="0" applyNumberFormat="1" applyFill="1" applyBorder="1" applyAlignment="1" applyProtection="1">
      <alignment horizontal="left" vertical="center"/>
      <protection locked="0"/>
    </xf>
    <xf numFmtId="176" fontId="0" fillId="3" borderId="12" xfId="0" applyNumberFormat="1" applyFill="1" applyBorder="1" applyAlignment="1" applyProtection="1">
      <alignment horizontal="left" vertical="center"/>
      <protection locked="0"/>
    </xf>
    <xf numFmtId="0" fontId="0" fillId="0" borderId="9" xfId="0" applyBorder="1" applyAlignment="1">
      <alignment horizontal="center" vertical="center"/>
    </xf>
    <xf numFmtId="0" fontId="0" fillId="0" borderId="2" xfId="0" applyBorder="1" applyAlignment="1">
      <alignment horizontal="center" vertical="center"/>
    </xf>
    <xf numFmtId="0" fontId="45" fillId="2" borderId="20" xfId="0" applyFont="1" applyFill="1" applyBorder="1" applyAlignment="1">
      <alignment horizontal="center" vertical="center" shrinkToFit="1"/>
    </xf>
    <xf numFmtId="49" fontId="0" fillId="3" borderId="1" xfId="0" applyNumberFormat="1" applyFill="1" applyBorder="1" applyAlignment="1" applyProtection="1">
      <alignment horizontal="left" vertical="center"/>
      <protection locked="0"/>
    </xf>
    <xf numFmtId="0" fontId="0" fillId="3" borderId="1" xfId="0" applyFill="1" applyBorder="1" applyAlignment="1" applyProtection="1">
      <alignment horizontal="left" vertical="center"/>
      <protection locked="0"/>
    </xf>
    <xf numFmtId="0" fontId="0" fillId="0" borderId="14" xfId="0" applyBorder="1" applyAlignment="1">
      <alignment horizontal="center" vertical="center"/>
    </xf>
    <xf numFmtId="0" fontId="0" fillId="0" borderId="15" xfId="0" applyBorder="1" applyAlignment="1">
      <alignment horizontal="center" vertical="center"/>
    </xf>
    <xf numFmtId="0" fontId="20" fillId="2" borderId="16" xfId="0" applyFont="1" applyFill="1" applyBorder="1" applyAlignment="1">
      <alignment horizontal="left" vertical="center"/>
    </xf>
    <xf numFmtId="0" fontId="20" fillId="2" borderId="19" xfId="0" applyFont="1" applyFill="1" applyBorder="1" applyAlignment="1">
      <alignment horizontal="left" vertical="center"/>
    </xf>
    <xf numFmtId="0" fontId="7" fillId="2" borderId="0" xfId="0" applyFont="1" applyFill="1" applyAlignment="1">
      <alignment horizontal="left" vertical="center" shrinkToFit="1"/>
    </xf>
    <xf numFmtId="0" fontId="7" fillId="2" borderId="20" xfId="0" applyFont="1" applyFill="1" applyBorder="1" applyAlignment="1">
      <alignment horizontal="left" vertical="center" shrinkToFit="1"/>
    </xf>
    <xf numFmtId="0" fontId="19" fillId="2" borderId="31" xfId="0" applyFont="1" applyFill="1" applyBorder="1" applyAlignment="1">
      <alignment horizontal="center" vertical="center"/>
    </xf>
    <xf numFmtId="0" fontId="19" fillId="2" borderId="32" xfId="0" applyFont="1" applyFill="1" applyBorder="1" applyAlignment="1">
      <alignment horizontal="center" vertical="center"/>
    </xf>
    <xf numFmtId="0" fontId="10" fillId="2" borderId="25" xfId="0" applyFont="1" applyFill="1" applyBorder="1" applyAlignment="1">
      <alignment horizontal="center" vertical="center" shrinkToFit="1"/>
    </xf>
    <xf numFmtId="0" fontId="10" fillId="2" borderId="28" xfId="0" applyFont="1" applyFill="1" applyBorder="1" applyAlignment="1">
      <alignment horizontal="center" vertical="center" shrinkToFit="1"/>
    </xf>
    <xf numFmtId="0" fontId="10" fillId="2" borderId="26" xfId="0" applyFont="1" applyFill="1" applyBorder="1" applyAlignment="1">
      <alignment horizontal="center" vertical="center" shrinkToFit="1"/>
    </xf>
    <xf numFmtId="0" fontId="10" fillId="2" borderId="29" xfId="0" applyFont="1" applyFill="1" applyBorder="1" applyAlignment="1">
      <alignment horizontal="center" vertical="center" shrinkToFit="1"/>
    </xf>
    <xf numFmtId="0" fontId="10" fillId="2" borderId="27" xfId="0" applyFont="1" applyFill="1" applyBorder="1" applyAlignment="1">
      <alignment horizontal="center" vertical="center" shrinkToFit="1"/>
    </xf>
    <xf numFmtId="0" fontId="10" fillId="2" borderId="30" xfId="0" applyFont="1" applyFill="1" applyBorder="1" applyAlignment="1">
      <alignment horizontal="center" vertical="center" shrinkToFit="1"/>
    </xf>
    <xf numFmtId="0" fontId="20" fillId="2" borderId="33" xfId="0" applyFont="1" applyFill="1" applyBorder="1" applyAlignment="1">
      <alignment horizontal="center" vertical="center" wrapText="1"/>
    </xf>
    <xf numFmtId="0" fontId="20" fillId="2" borderId="34" xfId="0" applyFont="1" applyFill="1" applyBorder="1" applyAlignment="1">
      <alignment horizontal="center" vertical="center" wrapText="1"/>
    </xf>
    <xf numFmtId="0" fontId="5" fillId="2" borderId="6" xfId="0" applyFont="1" applyFill="1" applyBorder="1" applyAlignment="1">
      <alignment horizontal="center" vertical="center" shrinkToFit="1"/>
    </xf>
    <xf numFmtId="0" fontId="5" fillId="2" borderId="24" xfId="0" applyFont="1" applyFill="1" applyBorder="1" applyAlignment="1">
      <alignment horizontal="center" vertical="center" shrinkToFit="1"/>
    </xf>
    <xf numFmtId="0" fontId="5" fillId="2" borderId="22" xfId="0" applyFont="1" applyFill="1" applyBorder="1" applyAlignment="1">
      <alignment horizontal="center" vertical="center" shrinkToFit="1"/>
    </xf>
    <xf numFmtId="0" fontId="5" fillId="2" borderId="23" xfId="0" applyFont="1" applyFill="1" applyBorder="1" applyAlignment="1">
      <alignment horizontal="center" vertical="center" shrinkToFit="1"/>
    </xf>
    <xf numFmtId="0" fontId="7" fillId="2" borderId="17" xfId="0" applyFont="1" applyFill="1" applyBorder="1" applyAlignment="1">
      <alignment horizontal="left" vertical="center" shrinkToFit="1"/>
    </xf>
    <xf numFmtId="0" fontId="7" fillId="2" borderId="18" xfId="0" applyFont="1" applyFill="1" applyBorder="1" applyAlignment="1">
      <alignment horizontal="left" vertical="center" shrinkToFit="1"/>
    </xf>
    <xf numFmtId="0" fontId="5" fillId="2" borderId="0" xfId="0" applyFont="1" applyFill="1" applyAlignment="1">
      <alignment horizontal="left" vertical="center" shrinkToFit="1"/>
    </xf>
    <xf numFmtId="0" fontId="5" fillId="2" borderId="20" xfId="0" applyFont="1" applyFill="1" applyBorder="1" applyAlignment="1">
      <alignment horizontal="left" vertical="center" shrinkToFit="1"/>
    </xf>
    <xf numFmtId="0" fontId="13" fillId="2" borderId="0" xfId="0" applyFont="1" applyFill="1" applyAlignment="1">
      <alignment horizontal="left" vertical="center" shrinkToFit="1"/>
    </xf>
    <xf numFmtId="0" fontId="43" fillId="2" borderId="0" xfId="0" applyFont="1" applyFill="1" applyAlignment="1">
      <alignment horizontal="left" vertical="center" shrinkToFit="1"/>
    </xf>
    <xf numFmtId="0" fontId="71" fillId="0" borderId="8" xfId="0" applyFont="1" applyBorder="1" applyAlignment="1">
      <alignment horizontal="center" vertical="center"/>
    </xf>
    <xf numFmtId="0" fontId="71" fillId="0" borderId="9" xfId="0" applyFont="1" applyBorder="1" applyAlignment="1">
      <alignment horizontal="center" vertical="center"/>
    </xf>
    <xf numFmtId="0" fontId="71" fillId="0" borderId="10" xfId="0" applyFont="1" applyBorder="1" applyAlignment="1">
      <alignment horizontal="center" vertical="center"/>
    </xf>
    <xf numFmtId="0" fontId="71" fillId="0" borderId="60" xfId="0" applyFont="1" applyBorder="1" applyAlignment="1">
      <alignment horizontal="center" vertical="center"/>
    </xf>
    <xf numFmtId="0" fontId="71" fillId="0" borderId="0" xfId="0" applyFont="1" applyAlignment="1">
      <alignment horizontal="center" vertical="center"/>
    </xf>
    <xf numFmtId="0" fontId="71" fillId="0" borderId="11" xfId="0" applyFont="1" applyBorder="1" applyAlignment="1">
      <alignment horizontal="center" vertical="center"/>
    </xf>
    <xf numFmtId="0" fontId="71" fillId="0" borderId="13" xfId="0" applyFont="1" applyBorder="1" applyAlignment="1">
      <alignment horizontal="center" vertical="center"/>
    </xf>
    <xf numFmtId="0" fontId="71" fillId="0" borderId="2" xfId="0" applyFont="1" applyBorder="1" applyAlignment="1">
      <alignment horizontal="center" vertical="center"/>
    </xf>
    <xf numFmtId="0" fontId="71" fillId="0" borderId="12" xfId="0" applyFont="1" applyBorder="1" applyAlignment="1">
      <alignment horizontal="center" vertical="center"/>
    </xf>
    <xf numFmtId="0" fontId="0" fillId="0" borderId="10" xfId="0" applyBorder="1" applyAlignment="1">
      <alignment horizontal="center" vertical="center"/>
    </xf>
    <xf numFmtId="0" fontId="0" fillId="0" borderId="0" xfId="0"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 xfId="0" applyBorder="1" applyAlignment="1">
      <alignment horizontal="center" vertical="center" textRotation="255"/>
    </xf>
    <xf numFmtId="0" fontId="0" fillId="2" borderId="14" xfId="0" applyFill="1" applyBorder="1" applyAlignment="1">
      <alignment horizontal="center" vertical="center" textRotation="255"/>
    </xf>
    <xf numFmtId="0" fontId="0" fillId="2" borderId="21" xfId="0" applyFill="1" applyBorder="1" applyAlignment="1">
      <alignment horizontal="center" vertical="center" textRotation="255"/>
    </xf>
    <xf numFmtId="0" fontId="0" fillId="2" borderId="15" xfId="0" applyFill="1" applyBorder="1" applyAlignment="1">
      <alignment horizontal="center" vertical="center" textRotation="255"/>
    </xf>
    <xf numFmtId="0" fontId="4" fillId="2" borderId="4" xfId="0" applyFont="1" applyFill="1" applyBorder="1" applyAlignment="1">
      <alignment horizontal="center"/>
    </xf>
    <xf numFmtId="0" fontId="4" fillId="2" borderId="5" xfId="0" applyFont="1" applyFill="1" applyBorder="1" applyAlignment="1">
      <alignment horizontal="center"/>
    </xf>
    <xf numFmtId="0" fontId="4" fillId="2" borderId="3" xfId="0" applyFont="1" applyFill="1" applyBorder="1" applyAlignment="1">
      <alignment horizontal="center"/>
    </xf>
    <xf numFmtId="38" fontId="50" fillId="0" borderId="3" xfId="1" applyFont="1" applyBorder="1" applyAlignment="1">
      <alignment horizontal="right" vertical="center" shrinkToFit="1"/>
    </xf>
    <xf numFmtId="38" fontId="50" fillId="0" borderId="4" xfId="1" applyFont="1" applyBorder="1" applyAlignment="1">
      <alignment horizontal="right" vertical="center" shrinkToFit="1"/>
    </xf>
    <xf numFmtId="38" fontId="50" fillId="0" borderId="5" xfId="1" applyFont="1" applyBorder="1" applyAlignment="1">
      <alignment horizontal="right" vertical="center" shrinkToFit="1"/>
    </xf>
    <xf numFmtId="181" fontId="40" fillId="2" borderId="47" xfId="0" applyNumberFormat="1" applyFont="1" applyFill="1" applyBorder="1" applyAlignment="1">
      <alignment horizontal="right" vertical="center" shrinkToFit="1"/>
    </xf>
    <xf numFmtId="181" fontId="40" fillId="2" borderId="4" xfId="0" applyNumberFormat="1" applyFont="1" applyFill="1" applyBorder="1" applyAlignment="1">
      <alignment horizontal="right" vertical="center" shrinkToFit="1"/>
    </xf>
    <xf numFmtId="181" fontId="40" fillId="2" borderId="5" xfId="0" applyNumberFormat="1" applyFont="1" applyFill="1" applyBorder="1" applyAlignment="1">
      <alignment horizontal="right" vertical="center" shrinkToFit="1"/>
    </xf>
    <xf numFmtId="0" fontId="6" fillId="0" borderId="8" xfId="0" applyFont="1" applyBorder="1" applyAlignment="1">
      <alignment horizontal="distributed" vertical="center" wrapText="1" justifyLastLine="1"/>
    </xf>
    <xf numFmtId="0" fontId="6" fillId="0" borderId="9" xfId="0" applyFont="1" applyBorder="1" applyAlignment="1">
      <alignment horizontal="distributed" vertical="center" wrapText="1" justifyLastLine="1"/>
    </xf>
    <xf numFmtId="0" fontId="17" fillId="0" borderId="4" xfId="0" applyFont="1" applyBorder="1" applyAlignment="1">
      <alignment horizontal="center" vertical="center" justifyLastLine="1"/>
    </xf>
    <xf numFmtId="0" fontId="17" fillId="0" borderId="5" xfId="0" applyFont="1" applyBorder="1" applyAlignment="1">
      <alignment horizontal="center" vertical="center" justifyLastLine="1"/>
    </xf>
    <xf numFmtId="0" fontId="12" fillId="0" borderId="2" xfId="0" applyFont="1" applyBorder="1" applyAlignment="1">
      <alignment horizontal="center"/>
    </xf>
    <xf numFmtId="0" fontId="50" fillId="0" borderId="3" xfId="0" applyFont="1" applyBorder="1" applyAlignment="1">
      <alignment horizontal="right" vertical="center" shrinkToFit="1"/>
    </xf>
    <xf numFmtId="0" fontId="50" fillId="0" borderId="4" xfId="0" applyFont="1" applyBorder="1" applyAlignment="1">
      <alignment horizontal="right" vertical="center" shrinkToFit="1"/>
    </xf>
    <xf numFmtId="0" fontId="50" fillId="0" borderId="5" xfId="0" applyFont="1" applyBorder="1" applyAlignment="1">
      <alignment horizontal="right" vertical="center" shrinkToFit="1"/>
    </xf>
    <xf numFmtId="0" fontId="40" fillId="2" borderId="3" xfId="0" applyFont="1" applyFill="1" applyBorder="1" applyAlignment="1">
      <alignment horizontal="left" vertical="center" shrinkToFit="1"/>
    </xf>
    <xf numFmtId="0" fontId="40" fillId="2" borderId="4" xfId="0" applyFont="1" applyFill="1" applyBorder="1" applyAlignment="1">
      <alignment horizontal="left" vertical="center" shrinkToFit="1"/>
    </xf>
    <xf numFmtId="0" fontId="40" fillId="0" borderId="3" xfId="0" applyFont="1" applyBorder="1" applyAlignment="1">
      <alignment horizontal="center" vertical="center" shrinkToFit="1"/>
    </xf>
    <xf numFmtId="0" fontId="40" fillId="0" borderId="4" xfId="0" applyFont="1" applyBorder="1" applyAlignment="1">
      <alignment horizontal="center" vertical="center" shrinkToFit="1"/>
    </xf>
    <xf numFmtId="0" fontId="40" fillId="0" borderId="5" xfId="0" applyFont="1" applyBorder="1" applyAlignment="1">
      <alignment horizontal="center" vertical="center" shrinkToFit="1"/>
    </xf>
    <xf numFmtId="0" fontId="42" fillId="5" borderId="0" xfId="5" applyFill="1" applyAlignment="1">
      <alignment horizontal="center" vertical="center"/>
    </xf>
    <xf numFmtId="184" fontId="5" fillId="0" borderId="0" xfId="0" applyNumberFormat="1" applyFont="1" applyAlignment="1">
      <alignment horizontal="left" vertical="center" shrinkToFit="1"/>
    </xf>
    <xf numFmtId="0" fontId="6" fillId="0" borderId="1" xfId="0" applyFont="1" applyBorder="1" applyAlignment="1">
      <alignment horizontal="center" vertical="distributed" textRotation="255" justifyLastLine="1"/>
    </xf>
    <xf numFmtId="0" fontId="6" fillId="0" borderId="1" xfId="0" applyFont="1" applyBorder="1" applyAlignment="1">
      <alignment horizontal="distributed" vertical="center" justifyLastLine="1"/>
    </xf>
    <xf numFmtId="0" fontId="6" fillId="0" borderId="3" xfId="0" applyFont="1" applyBorder="1" applyAlignment="1">
      <alignment horizontal="distributed" vertical="center" justifyLastLine="1"/>
    </xf>
    <xf numFmtId="0" fontId="21" fillId="4" borderId="0" xfId="0" applyFont="1" applyFill="1" applyAlignment="1">
      <alignment horizontal="left" vertical="center" shrinkToFit="1"/>
    </xf>
    <xf numFmtId="0" fontId="6" fillId="0" borderId="45" xfId="0" applyFont="1" applyBorder="1" applyAlignment="1">
      <alignment horizontal="distributed" vertical="center" justifyLastLine="1"/>
    </xf>
    <xf numFmtId="0" fontId="6" fillId="0" borderId="43" xfId="0" applyFont="1" applyBorder="1" applyAlignment="1">
      <alignment horizontal="distributed" vertical="center" justifyLastLine="1"/>
    </xf>
    <xf numFmtId="0" fontId="6" fillId="0" borderId="44" xfId="0" applyFont="1" applyBorder="1" applyAlignment="1">
      <alignment horizontal="distributed" vertical="center" justifyLastLine="1"/>
    </xf>
    <xf numFmtId="0" fontId="9" fillId="0" borderId="0" xfId="0" applyFont="1" applyAlignment="1">
      <alignment horizontal="distributed" vertical="center" justifyLastLine="1"/>
    </xf>
    <xf numFmtId="0" fontId="8" fillId="0" borderId="0" xfId="0" applyFont="1" applyAlignment="1">
      <alignment horizontal="distributed" vertical="center" justifyLastLine="1"/>
    </xf>
    <xf numFmtId="0" fontId="8" fillId="0" borderId="7" xfId="0" applyFont="1" applyBorder="1" applyAlignment="1">
      <alignment horizontal="distributed" vertical="center" justifyLastLine="1"/>
    </xf>
    <xf numFmtId="0" fontId="0" fillId="2" borderId="2" xfId="0" applyFill="1" applyBorder="1" applyAlignment="1">
      <alignment horizontal="center"/>
    </xf>
    <xf numFmtId="0" fontId="6" fillId="0" borderId="3" xfId="0" applyFont="1" applyBorder="1" applyAlignment="1">
      <alignment horizontal="center" vertical="center" justifyLastLine="1"/>
    </xf>
    <xf numFmtId="0" fontId="6" fillId="0" borderId="4" xfId="0" applyFont="1" applyBorder="1" applyAlignment="1">
      <alignment horizontal="center" vertical="center" justifyLastLine="1"/>
    </xf>
    <xf numFmtId="0" fontId="6" fillId="0" borderId="3" xfId="0" applyFont="1" applyBorder="1" applyAlignment="1">
      <alignment horizontal="distributed" vertical="center"/>
    </xf>
    <xf numFmtId="0" fontId="6" fillId="0" borderId="4" xfId="0" applyFont="1" applyBorder="1" applyAlignment="1">
      <alignment horizontal="distributed" vertical="center"/>
    </xf>
    <xf numFmtId="0" fontId="7" fillId="2" borderId="0" xfId="0" applyFont="1" applyFill="1" applyAlignment="1">
      <alignment horizontal="center" shrinkToFit="1"/>
    </xf>
    <xf numFmtId="0" fontId="7" fillId="2" borderId="2" xfId="0" applyFont="1" applyFill="1" applyBorder="1" applyAlignment="1">
      <alignment horizontal="center" shrinkToFit="1"/>
    </xf>
    <xf numFmtId="0" fontId="6" fillId="0" borderId="42" xfId="0" applyFont="1" applyBorder="1" applyAlignment="1">
      <alignment horizontal="distributed" vertical="center" justifyLastLine="1"/>
    </xf>
    <xf numFmtId="192" fontId="11" fillId="0" borderId="2" xfId="0" applyNumberFormat="1" applyFont="1" applyBorder="1" applyAlignment="1">
      <alignment horizontal="right" vertical="center"/>
    </xf>
    <xf numFmtId="0" fontId="3" fillId="0" borderId="9" xfId="0" applyFont="1" applyBorder="1" applyAlignment="1">
      <alignment horizontal="center"/>
    </xf>
    <xf numFmtId="0" fontId="3" fillId="0" borderId="0" xfId="0" applyFont="1" applyAlignment="1">
      <alignment horizontal="center"/>
    </xf>
    <xf numFmtId="0" fontId="6" fillId="0" borderId="46" xfId="0" applyFont="1" applyBorder="1" applyAlignment="1">
      <alignment horizontal="distributed" vertical="center" justifyLastLine="1"/>
    </xf>
    <xf numFmtId="38" fontId="0" fillId="0" borderId="52" xfId="1" applyFont="1" applyBorder="1" applyAlignment="1">
      <alignment horizontal="right" vertical="center"/>
    </xf>
    <xf numFmtId="38" fontId="0" fillId="0" borderId="50" xfId="1" applyFont="1" applyBorder="1" applyAlignment="1">
      <alignment horizontal="right" vertical="center"/>
    </xf>
    <xf numFmtId="38" fontId="0" fillId="0" borderId="51" xfId="1" applyFont="1" applyBorder="1" applyAlignment="1">
      <alignment horizontal="right" vertical="center"/>
    </xf>
    <xf numFmtId="38" fontId="0" fillId="0" borderId="3" xfId="1" applyFont="1" applyBorder="1" applyAlignment="1">
      <alignment horizontal="right" vertical="center"/>
    </xf>
    <xf numFmtId="38" fontId="0" fillId="0" borderId="4" xfId="1" applyFont="1" applyBorder="1" applyAlignment="1">
      <alignment horizontal="right" vertical="center"/>
    </xf>
    <xf numFmtId="38" fontId="0" fillId="0" borderId="5" xfId="1" applyFont="1" applyBorder="1" applyAlignment="1">
      <alignment horizontal="right" vertical="center"/>
    </xf>
    <xf numFmtId="0" fontId="3" fillId="0" borderId="8" xfId="0" applyFont="1" applyBorder="1" applyAlignment="1">
      <alignment horizontal="left" vertical="center" wrapText="1" shrinkToFit="1"/>
    </xf>
    <xf numFmtId="0" fontId="3" fillId="0" borderId="9" xfId="0" applyFont="1" applyBorder="1" applyAlignment="1">
      <alignment horizontal="left" vertical="center" wrapText="1" shrinkToFit="1"/>
    </xf>
    <xf numFmtId="0" fontId="3" fillId="0" borderId="10" xfId="0" applyFont="1" applyBorder="1" applyAlignment="1">
      <alignment horizontal="left" vertical="center" wrapText="1" shrinkToFit="1"/>
    </xf>
    <xf numFmtId="0" fontId="4" fillId="0" borderId="60" xfId="0" applyFont="1" applyBorder="1" applyAlignment="1">
      <alignment horizontal="left" vertical="center" wrapText="1" shrinkToFit="1"/>
    </xf>
    <xf numFmtId="0" fontId="4" fillId="0" borderId="0" xfId="0" applyFont="1" applyAlignment="1">
      <alignment horizontal="left" vertical="center" wrapText="1" shrinkToFit="1"/>
    </xf>
    <xf numFmtId="0" fontId="4" fillId="0" borderId="11" xfId="0" applyFont="1" applyBorder="1" applyAlignment="1">
      <alignment horizontal="left" vertical="center" wrapText="1" shrinkToFit="1"/>
    </xf>
    <xf numFmtId="0" fontId="40" fillId="0" borderId="4" xfId="0" applyFont="1" applyBorder="1" applyAlignment="1">
      <alignment horizontal="center" vertical="center"/>
    </xf>
    <xf numFmtId="0" fontId="4" fillId="0" borderId="3" xfId="0" applyFont="1" applyBorder="1" applyAlignment="1">
      <alignment horizontal="right" vertical="center"/>
    </xf>
    <xf numFmtId="0" fontId="4" fillId="0" borderId="4" xfId="0" applyFont="1" applyBorder="1" applyAlignment="1">
      <alignment horizontal="right" vertical="center"/>
    </xf>
    <xf numFmtId="0" fontId="8" fillId="0" borderId="0" xfId="0" applyFont="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47" xfId="0" applyBorder="1" applyAlignment="1">
      <alignment horizontal="center" vertical="center"/>
    </xf>
    <xf numFmtId="0" fontId="0" fillId="0" borderId="52" xfId="0" applyBorder="1" applyAlignment="1">
      <alignment horizontal="center" vertical="center"/>
    </xf>
    <xf numFmtId="0" fontId="0" fillId="0" borderId="50" xfId="0" applyBorder="1" applyAlignment="1">
      <alignment horizontal="center" vertical="center"/>
    </xf>
    <xf numFmtId="0" fontId="0" fillId="0" borderId="51" xfId="0" applyBorder="1" applyAlignment="1">
      <alignment horizontal="center" vertical="center"/>
    </xf>
    <xf numFmtId="0" fontId="0" fillId="0" borderId="49" xfId="0" applyBorder="1" applyAlignment="1">
      <alignment horizontal="center" vertical="center"/>
    </xf>
    <xf numFmtId="0" fontId="8" fillId="0" borderId="52" xfId="0" applyFont="1" applyBorder="1" applyAlignment="1">
      <alignment horizontal="distributed" vertical="center" justifyLastLine="1"/>
    </xf>
    <xf numFmtId="0" fontId="8" fillId="0" borderId="50" xfId="0" applyFont="1" applyBorder="1" applyAlignment="1">
      <alignment horizontal="distributed" vertical="center" justifyLastLine="1"/>
    </xf>
    <xf numFmtId="0" fontId="8" fillId="0" borderId="51" xfId="0" applyFont="1" applyBorder="1" applyAlignment="1">
      <alignment horizontal="distributed" vertical="center" justifyLastLine="1"/>
    </xf>
    <xf numFmtId="0" fontId="3" fillId="0" borderId="60" xfId="0" applyFont="1" applyBorder="1" applyAlignment="1">
      <alignment horizontal="left" vertical="center" shrinkToFit="1"/>
    </xf>
    <xf numFmtId="0" fontId="3" fillId="0" borderId="0" xfId="0" applyFont="1" applyAlignment="1">
      <alignment horizontal="left" vertical="center" shrinkToFit="1"/>
    </xf>
    <xf numFmtId="0" fontId="3" fillId="0" borderId="11" xfId="0" applyFont="1" applyBorder="1" applyAlignment="1">
      <alignment horizontal="left" vertical="center" shrinkToFit="1"/>
    </xf>
    <xf numFmtId="0" fontId="18" fillId="0" borderId="9" xfId="0" applyFont="1" applyBorder="1" applyAlignment="1">
      <alignment horizontal="center" vertical="center" shrinkToFit="1"/>
    </xf>
    <xf numFmtId="0" fontId="18" fillId="0" borderId="10" xfId="0" applyFont="1" applyBorder="1" applyAlignment="1">
      <alignment horizontal="center" vertical="center" shrinkToFit="1"/>
    </xf>
    <xf numFmtId="0" fontId="18" fillId="0" borderId="2" xfId="0" applyFont="1" applyBorder="1" applyAlignment="1">
      <alignment horizontal="center" vertical="center" shrinkToFit="1"/>
    </xf>
    <xf numFmtId="0" fontId="18" fillId="0" borderId="12" xfId="0" applyFont="1" applyBorder="1" applyAlignment="1">
      <alignment horizontal="center" vertical="center" shrinkToFit="1"/>
    </xf>
    <xf numFmtId="0" fontId="17" fillId="0" borderId="8" xfId="0" applyFont="1" applyBorder="1" applyAlignment="1">
      <alignment horizontal="center" vertical="center" shrinkToFit="1"/>
    </xf>
    <xf numFmtId="0" fontId="17" fillId="0" borderId="10" xfId="0" applyFont="1" applyBorder="1" applyAlignment="1">
      <alignment horizontal="center" vertical="center" shrinkToFit="1"/>
    </xf>
    <xf numFmtId="0" fontId="17" fillId="0" borderId="13" xfId="0" applyFont="1" applyBorder="1" applyAlignment="1">
      <alignment horizontal="center" vertical="center" shrinkToFit="1"/>
    </xf>
    <xf numFmtId="0" fontId="17" fillId="0" borderId="12" xfId="0" applyFont="1" applyBorder="1" applyAlignment="1">
      <alignment horizontal="center" vertical="center" shrinkToFit="1"/>
    </xf>
    <xf numFmtId="0" fontId="17" fillId="0" borderId="8" xfId="0" applyFont="1" applyBorder="1" applyAlignment="1">
      <alignment horizontal="distributed" vertical="center" justifyLastLine="1"/>
    </xf>
    <xf numFmtId="0" fontId="17" fillId="0" borderId="9" xfId="0" applyFont="1" applyBorder="1" applyAlignment="1">
      <alignment horizontal="distributed" vertical="center" justifyLastLine="1"/>
    </xf>
    <xf numFmtId="0" fontId="17" fillId="0" borderId="10" xfId="0" applyFont="1" applyBorder="1" applyAlignment="1">
      <alignment horizontal="distributed" vertical="center" justifyLastLine="1"/>
    </xf>
    <xf numFmtId="0" fontId="17" fillId="0" borderId="13" xfId="0" applyFont="1" applyBorder="1" applyAlignment="1">
      <alignment horizontal="distributed" vertical="center" justifyLastLine="1"/>
    </xf>
    <xf numFmtId="0" fontId="17" fillId="0" borderId="2" xfId="0" applyFont="1" applyBorder="1" applyAlignment="1">
      <alignment horizontal="distributed" vertical="center" justifyLastLine="1"/>
    </xf>
    <xf numFmtId="0" fontId="17" fillId="0" borderId="12" xfId="0" applyFont="1" applyBorder="1" applyAlignment="1">
      <alignment horizontal="distributed" vertical="center" justifyLastLine="1"/>
    </xf>
    <xf numFmtId="0" fontId="36" fillId="0" borderId="13" xfId="0" applyFont="1" applyBorder="1" applyAlignment="1">
      <alignment horizontal="left" vertical="center" shrinkToFit="1"/>
    </xf>
    <xf numFmtId="0" fontId="36" fillId="0" borderId="2" xfId="0" applyFont="1" applyBorder="1" applyAlignment="1">
      <alignment horizontal="left" vertical="center" shrinkToFit="1"/>
    </xf>
    <xf numFmtId="0" fontId="36" fillId="0" borderId="12" xfId="0" applyFont="1" applyBorder="1" applyAlignment="1">
      <alignment horizontal="left" vertical="center" shrinkToFit="1"/>
    </xf>
    <xf numFmtId="0" fontId="17" fillId="0" borderId="8" xfId="0" applyFont="1" applyBorder="1" applyAlignment="1">
      <alignment horizontal="center" vertical="center" justifyLastLine="1"/>
    </xf>
    <xf numFmtId="0" fontId="17" fillId="0" borderId="9" xfId="0" applyFont="1" applyBorder="1" applyAlignment="1">
      <alignment horizontal="center" vertical="center" justifyLastLine="1"/>
    </xf>
    <xf numFmtId="0" fontId="17" fillId="0" borderId="10" xfId="0" applyFont="1" applyBorder="1" applyAlignment="1">
      <alignment horizontal="center" vertical="center" justifyLastLine="1"/>
    </xf>
    <xf numFmtId="0" fontId="17" fillId="0" borderId="13" xfId="0" applyFont="1" applyBorder="1" applyAlignment="1">
      <alignment horizontal="center" vertical="center" justifyLastLine="1"/>
    </xf>
    <xf numFmtId="0" fontId="17" fillId="0" borderId="2" xfId="0" applyFont="1" applyBorder="1" applyAlignment="1">
      <alignment horizontal="center" vertical="center" justifyLastLine="1"/>
    </xf>
    <xf numFmtId="0" fontId="17" fillId="0" borderId="12" xfId="0" applyFont="1" applyBorder="1" applyAlignment="1">
      <alignment horizontal="center" vertical="center" justifyLastLine="1"/>
    </xf>
    <xf numFmtId="178" fontId="0" fillId="0" borderId="3" xfId="1" applyNumberFormat="1" applyFont="1" applyFill="1" applyBorder="1" applyAlignment="1" applyProtection="1">
      <alignment horizontal="right" vertical="center"/>
      <protection locked="0"/>
    </xf>
    <xf numFmtId="178" fontId="0" fillId="0" borderId="5" xfId="1" applyNumberFormat="1" applyFont="1" applyFill="1" applyBorder="1" applyAlignment="1" applyProtection="1">
      <alignment horizontal="right" vertical="center"/>
      <protection locked="0"/>
    </xf>
    <xf numFmtId="0" fontId="0" fillId="0" borderId="1"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2" borderId="1" xfId="0" applyFill="1" applyBorder="1" applyAlignment="1" applyProtection="1">
      <alignment horizontal="center" vertical="center"/>
      <protection locked="0"/>
    </xf>
    <xf numFmtId="0" fontId="0" fillId="2" borderId="8" xfId="0" applyFill="1" applyBorder="1" applyAlignment="1">
      <alignment horizontal="center" vertical="center"/>
    </xf>
    <xf numFmtId="0" fontId="0" fillId="2" borderId="10" xfId="0" applyFill="1" applyBorder="1" applyAlignment="1">
      <alignment horizontal="center" vertical="center"/>
    </xf>
    <xf numFmtId="0" fontId="0" fillId="2" borderId="13" xfId="0" applyFill="1" applyBorder="1" applyAlignment="1">
      <alignment horizontal="center" vertical="center"/>
    </xf>
    <xf numFmtId="0" fontId="0" fillId="2" borderId="12" xfId="0" applyFill="1" applyBorder="1" applyAlignment="1">
      <alignment horizontal="center" vertical="center"/>
    </xf>
    <xf numFmtId="49" fontId="0" fillId="3" borderId="52" xfId="0" applyNumberFormat="1" applyFill="1" applyBorder="1" applyAlignment="1" applyProtection="1">
      <alignment horizontal="left" vertical="center"/>
      <protection locked="0"/>
    </xf>
    <xf numFmtId="49" fontId="0" fillId="3" borderId="50" xfId="0" applyNumberFormat="1" applyFill="1" applyBorder="1" applyAlignment="1" applyProtection="1">
      <alignment horizontal="left" vertical="center"/>
      <protection locked="0"/>
    </xf>
    <xf numFmtId="49" fontId="0" fillId="3" borderId="51" xfId="0" applyNumberFormat="1" applyFill="1" applyBorder="1" applyAlignment="1" applyProtection="1">
      <alignment horizontal="left" vertical="center"/>
      <protection locked="0"/>
    </xf>
    <xf numFmtId="49" fontId="0" fillId="3" borderId="3" xfId="0" applyNumberFormat="1" applyFill="1" applyBorder="1" applyAlignment="1" applyProtection="1">
      <alignment horizontal="left" vertical="center"/>
      <protection locked="0"/>
    </xf>
    <xf numFmtId="49" fontId="0" fillId="3" borderId="4" xfId="0" applyNumberFormat="1" applyFill="1" applyBorder="1" applyAlignment="1" applyProtection="1">
      <alignment horizontal="left" vertical="center"/>
      <protection locked="0"/>
    </xf>
    <xf numFmtId="49" fontId="0" fillId="3" borderId="5" xfId="0" applyNumberFormat="1" applyFill="1" applyBorder="1" applyAlignment="1" applyProtection="1">
      <alignment horizontal="left" vertical="center"/>
      <protection locked="0"/>
    </xf>
    <xf numFmtId="38" fontId="30" fillId="4" borderId="0" xfId="0" applyNumberFormat="1" applyFont="1" applyFill="1" applyAlignment="1">
      <alignment horizontal="left" vertical="center"/>
    </xf>
    <xf numFmtId="0" fontId="0" fillId="10" borderId="0" xfId="0" applyFill="1" applyAlignment="1">
      <alignment horizontal="left" vertical="center"/>
    </xf>
    <xf numFmtId="0" fontId="0" fillId="4" borderId="76" xfId="0" applyFill="1" applyBorder="1" applyAlignment="1">
      <alignment horizontal="left" vertical="center" shrinkToFit="1"/>
    </xf>
    <xf numFmtId="0" fontId="0" fillId="4" borderId="0" xfId="0" applyFill="1" applyAlignment="1">
      <alignment horizontal="left" vertical="center" shrinkToFit="1"/>
    </xf>
    <xf numFmtId="0" fontId="88" fillId="4" borderId="0" xfId="0" applyFont="1" applyFill="1" applyAlignment="1">
      <alignment horizontal="center" vertical="center" wrapText="1" shrinkToFit="1"/>
    </xf>
    <xf numFmtId="0" fontId="0" fillId="0" borderId="45" xfId="0" applyBorder="1" applyAlignment="1">
      <alignment horizontal="center" vertical="center" shrinkToFit="1"/>
    </xf>
    <xf numFmtId="0" fontId="0" fillId="0" borderId="118" xfId="0" applyBorder="1" applyAlignment="1">
      <alignment horizontal="center" vertical="center" shrinkToFit="1"/>
    </xf>
    <xf numFmtId="0" fontId="4" fillId="0" borderId="4" xfId="0" applyFont="1" applyBorder="1" applyAlignment="1">
      <alignment horizontal="left" vertical="center"/>
    </xf>
    <xf numFmtId="0" fontId="4" fillId="0" borderId="5" xfId="0" applyFont="1" applyBorder="1" applyAlignment="1">
      <alignment horizontal="left" vertical="center"/>
    </xf>
    <xf numFmtId="38" fontId="0" fillId="3" borderId="8" xfId="1" applyFont="1" applyFill="1" applyBorder="1" applyAlignment="1" applyProtection="1">
      <alignment horizontal="right" vertical="center"/>
      <protection locked="0"/>
    </xf>
    <xf numFmtId="38" fontId="0" fillId="3" borderId="10" xfId="1" applyFont="1" applyFill="1" applyBorder="1" applyAlignment="1" applyProtection="1">
      <alignment horizontal="right" vertical="center"/>
      <protection locked="0"/>
    </xf>
    <xf numFmtId="38" fontId="0" fillId="3" borderId="13" xfId="1" applyFont="1" applyFill="1" applyBorder="1" applyAlignment="1" applyProtection="1">
      <alignment horizontal="right" vertical="center"/>
      <protection locked="0"/>
    </xf>
    <xf numFmtId="38" fontId="0" fillId="3" borderId="12" xfId="1" applyFont="1" applyFill="1" applyBorder="1" applyAlignment="1" applyProtection="1">
      <alignment horizontal="right" vertical="center"/>
      <protection locked="0"/>
    </xf>
    <xf numFmtId="0" fontId="46" fillId="5" borderId="60" xfId="0" applyFont="1" applyFill="1" applyBorder="1" applyAlignment="1">
      <alignment horizontal="left" vertical="center" wrapText="1"/>
    </xf>
    <xf numFmtId="0" fontId="46" fillId="5" borderId="0" xfId="0" applyFont="1" applyFill="1" applyAlignment="1">
      <alignment horizontal="left" vertical="center" wrapText="1"/>
    </xf>
    <xf numFmtId="0" fontId="32" fillId="4" borderId="0" xfId="0" applyFont="1" applyFill="1" applyAlignment="1">
      <alignment horizontal="center" vertical="center"/>
    </xf>
    <xf numFmtId="38" fontId="93" fillId="4" borderId="0" xfId="1" applyFont="1" applyFill="1" applyAlignment="1" applyProtection="1">
      <alignment horizontal="right" vertical="center"/>
      <protection locked="0"/>
    </xf>
    <xf numFmtId="0" fontId="77" fillId="4" borderId="0" xfId="0" applyFont="1" applyFill="1" applyAlignment="1">
      <alignment horizontal="center" vertical="center" textRotation="255" shrinkToFit="1"/>
    </xf>
    <xf numFmtId="38" fontId="93" fillId="4" borderId="0" xfId="1" applyFont="1" applyFill="1" applyBorder="1" applyAlignment="1" applyProtection="1">
      <alignment horizontal="right" vertical="center"/>
      <protection locked="0"/>
    </xf>
    <xf numFmtId="0" fontId="0" fillId="4" borderId="0" xfId="0" applyFill="1" applyAlignment="1">
      <alignment horizontal="center" vertical="center"/>
    </xf>
    <xf numFmtId="0" fontId="81" fillId="5" borderId="96" xfId="0" applyFont="1" applyFill="1" applyBorder="1" applyAlignment="1" applyProtection="1">
      <alignment horizontal="center" vertical="center"/>
      <protection locked="0"/>
    </xf>
    <xf numFmtId="0" fontId="81" fillId="5" borderId="101" xfId="0" applyFont="1" applyFill="1" applyBorder="1" applyAlignment="1" applyProtection="1">
      <alignment horizontal="center" vertical="center"/>
      <protection locked="0"/>
    </xf>
    <xf numFmtId="0" fontId="0" fillId="2" borderId="0" xfId="0" applyFill="1" applyAlignment="1">
      <alignment horizontal="left" vertical="center"/>
    </xf>
    <xf numFmtId="0" fontId="78" fillId="2" borderId="0" xfId="0" applyFont="1" applyFill="1" applyAlignment="1">
      <alignment horizontal="left" vertical="center"/>
    </xf>
    <xf numFmtId="0" fontId="5" fillId="12" borderId="14" xfId="0" applyFont="1" applyFill="1" applyBorder="1" applyAlignment="1">
      <alignment horizontal="center" vertical="center" wrapText="1"/>
    </xf>
    <xf numFmtId="0" fontId="5" fillId="12" borderId="15" xfId="0" applyFont="1" applyFill="1" applyBorder="1" applyAlignment="1">
      <alignment horizontal="center" vertical="center" wrapText="1"/>
    </xf>
    <xf numFmtId="0" fontId="0" fillId="2" borderId="78" xfId="0" applyFill="1" applyBorder="1" applyAlignment="1">
      <alignment horizontal="center" vertical="center"/>
    </xf>
    <xf numFmtId="0" fontId="0" fillId="8" borderId="0" xfId="0" applyFill="1" applyAlignment="1">
      <alignment horizontal="left" vertical="center" shrinkToFit="1"/>
    </xf>
    <xf numFmtId="186" fontId="60" fillId="31" borderId="14" xfId="3" applyNumberFormat="1" applyFont="1" applyFill="1" applyBorder="1" applyAlignment="1">
      <alignment horizontal="center" vertical="center" wrapText="1"/>
    </xf>
    <xf numFmtId="186" fontId="60" fillId="31" borderId="15" xfId="3" applyNumberFormat="1" applyFont="1" applyFill="1" applyBorder="1" applyAlignment="1">
      <alignment horizontal="center" vertical="center" wrapText="1"/>
    </xf>
    <xf numFmtId="0" fontId="0" fillId="35" borderId="8" xfId="0" applyFill="1" applyBorder="1" applyAlignment="1">
      <alignment horizontal="center" vertical="center"/>
    </xf>
    <xf numFmtId="0" fontId="0" fillId="35" borderId="9" xfId="0" applyFill="1" applyBorder="1" applyAlignment="1">
      <alignment horizontal="center" vertical="center"/>
    </xf>
    <xf numFmtId="0" fontId="0" fillId="35" borderId="10" xfId="0" applyFill="1" applyBorder="1" applyAlignment="1">
      <alignment horizontal="center" vertical="center"/>
    </xf>
    <xf numFmtId="186" fontId="60" fillId="2" borderId="14" xfId="3" applyNumberFormat="1" applyFont="1" applyFill="1" applyBorder="1" applyAlignment="1">
      <alignment horizontal="center" vertical="center" wrapText="1"/>
    </xf>
    <xf numFmtId="186" fontId="60" fillId="2" borderId="15" xfId="3" applyNumberFormat="1" applyFont="1" applyFill="1" applyBorder="1" applyAlignment="1">
      <alignment horizontal="center" vertical="center" wrapText="1"/>
    </xf>
    <xf numFmtId="0" fontId="0" fillId="2" borderId="1" xfId="0" applyFill="1" applyBorder="1" applyAlignment="1">
      <alignment horizontal="center" vertical="center" wrapText="1"/>
    </xf>
    <xf numFmtId="0" fontId="0" fillId="27" borderId="14" xfId="0" applyFill="1" applyBorder="1" applyAlignment="1">
      <alignment horizontal="center" vertical="center" wrapText="1"/>
    </xf>
    <xf numFmtId="0" fontId="0" fillId="27" borderId="15" xfId="0" applyFill="1" applyBorder="1" applyAlignment="1">
      <alignment horizontal="center" vertical="center"/>
    </xf>
    <xf numFmtId="0" fontId="56" fillId="10" borderId="14" xfId="0" applyFont="1" applyFill="1" applyBorder="1" applyAlignment="1">
      <alignment horizontal="center" vertical="center"/>
    </xf>
    <xf numFmtId="0" fontId="56" fillId="10" borderId="15" xfId="0" applyFont="1" applyFill="1" applyBorder="1" applyAlignment="1">
      <alignment horizontal="center" vertical="center"/>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0" fillId="2" borderId="3" xfId="0" applyFill="1" applyBorder="1" applyAlignment="1">
      <alignment horizontal="left" vertical="center" shrinkToFit="1"/>
    </xf>
    <xf numFmtId="0" fontId="0" fillId="2" borderId="4" xfId="0" applyFill="1" applyBorder="1" applyAlignment="1">
      <alignment horizontal="left" vertical="center" shrinkToFit="1"/>
    </xf>
    <xf numFmtId="0" fontId="0" fillId="2" borderId="5" xfId="0" applyFill="1" applyBorder="1" applyAlignment="1">
      <alignment horizontal="left" vertical="center" shrinkToFit="1"/>
    </xf>
    <xf numFmtId="0" fontId="0" fillId="9" borderId="1" xfId="0" applyFill="1" applyBorder="1" applyAlignment="1">
      <alignment horizontal="left" vertical="center"/>
    </xf>
    <xf numFmtId="0" fontId="60" fillId="2" borderId="3" xfId="0" applyFont="1" applyFill="1" applyBorder="1" applyAlignment="1">
      <alignment horizontal="center" vertical="center"/>
    </xf>
    <xf numFmtId="0" fontId="60" fillId="2" borderId="5" xfId="0" applyFont="1" applyFill="1" applyBorder="1" applyAlignment="1">
      <alignment horizontal="center" vertical="center"/>
    </xf>
    <xf numFmtId="0" fontId="0" fillId="8" borderId="8" xfId="0" applyFill="1" applyBorder="1" applyAlignment="1">
      <alignment horizontal="center" vertical="center" wrapText="1"/>
    </xf>
    <xf numFmtId="0" fontId="0" fillId="8" borderId="10" xfId="0" applyFill="1" applyBorder="1" applyAlignment="1">
      <alignment horizontal="center" vertical="center" wrapText="1"/>
    </xf>
    <xf numFmtId="0" fontId="0" fillId="8" borderId="13" xfId="0" applyFill="1" applyBorder="1" applyAlignment="1">
      <alignment horizontal="center" vertical="center" wrapText="1"/>
    </xf>
    <xf numFmtId="0" fontId="0" fillId="8" borderId="12" xfId="0" applyFill="1" applyBorder="1" applyAlignment="1">
      <alignment horizontal="center" vertical="center" wrapText="1"/>
    </xf>
    <xf numFmtId="0" fontId="0" fillId="8" borderId="3" xfId="0" applyFill="1" applyBorder="1" applyAlignment="1">
      <alignment horizontal="center" vertical="center"/>
    </xf>
    <xf numFmtId="0" fontId="0" fillId="8" borderId="1" xfId="0" applyFill="1" applyBorder="1" applyAlignment="1">
      <alignment horizontal="center" vertical="center"/>
    </xf>
    <xf numFmtId="38" fontId="0" fillId="0" borderId="3" xfId="1" applyFont="1" applyFill="1" applyBorder="1" applyAlignment="1" applyProtection="1">
      <alignment horizontal="right" vertical="center"/>
    </xf>
    <xf numFmtId="38" fontId="0" fillId="0" borderId="5" xfId="1" applyFont="1" applyFill="1" applyBorder="1" applyAlignment="1" applyProtection="1">
      <alignment horizontal="right" vertical="center"/>
    </xf>
    <xf numFmtId="38" fontId="38" fillId="5" borderId="49" xfId="4" applyFont="1" applyFill="1" applyBorder="1" applyAlignment="1" applyProtection="1">
      <alignment horizontal="center" vertical="center" shrinkToFit="1"/>
    </xf>
    <xf numFmtId="38" fontId="38" fillId="5" borderId="50" xfId="4" applyFont="1" applyFill="1" applyBorder="1" applyAlignment="1" applyProtection="1">
      <alignment horizontal="center" vertical="center" shrinkToFit="1"/>
    </xf>
    <xf numFmtId="38" fontId="38" fillId="5" borderId="51" xfId="4" applyFont="1" applyFill="1" applyBorder="1" applyAlignment="1" applyProtection="1">
      <alignment horizontal="center" vertical="center" shrinkToFit="1"/>
    </xf>
    <xf numFmtId="0" fontId="24" fillId="0" borderId="75" xfId="3" applyFont="1" applyBorder="1" applyAlignment="1">
      <alignment horizontal="left" vertical="center" shrinkToFit="1"/>
    </xf>
    <xf numFmtId="177" fontId="28" fillId="6" borderId="0" xfId="3" applyNumberFormat="1" applyFont="1" applyFill="1" applyAlignment="1">
      <alignment horizontal="center" vertical="center" shrinkToFit="1"/>
    </xf>
    <xf numFmtId="38" fontId="25" fillId="0" borderId="51" xfId="4" applyFont="1" applyFill="1" applyBorder="1" applyAlignment="1" applyProtection="1">
      <alignment horizontal="distributed" vertical="center" justifyLastLine="1" shrinkToFit="1"/>
    </xf>
    <xf numFmtId="38" fontId="25" fillId="0" borderId="82" xfId="4" applyFont="1" applyFill="1" applyBorder="1" applyAlignment="1" applyProtection="1">
      <alignment horizontal="distributed" vertical="center" justifyLastLine="1" shrinkToFit="1"/>
    </xf>
    <xf numFmtId="38" fontId="25" fillId="0" borderId="5" xfId="4" applyFont="1" applyFill="1" applyBorder="1" applyAlignment="1" applyProtection="1">
      <alignment horizontal="distributed" vertical="center" justifyLastLine="1" shrinkToFit="1"/>
    </xf>
    <xf numFmtId="38" fontId="25" fillId="0" borderId="1" xfId="4" applyFont="1" applyFill="1" applyBorder="1" applyAlignment="1" applyProtection="1">
      <alignment horizontal="distributed" vertical="center" justifyLastLine="1" shrinkToFit="1"/>
    </xf>
    <xf numFmtId="38" fontId="25" fillId="0" borderId="44" xfId="4" applyFont="1" applyFill="1" applyBorder="1" applyAlignment="1" applyProtection="1">
      <alignment horizontal="distributed" justifyLastLine="1" shrinkToFit="1"/>
    </xf>
    <xf numFmtId="0" fontId="0" fillId="0" borderId="78" xfId="0" applyBorder="1" applyAlignment="1">
      <alignment horizontal="distributed" vertical="center" justifyLastLine="1" shrinkToFit="1"/>
    </xf>
    <xf numFmtId="38" fontId="25" fillId="0" borderId="89" xfId="4" applyFont="1" applyFill="1" applyBorder="1" applyAlignment="1" applyProtection="1">
      <alignment horizontal="center" shrinkToFit="1"/>
    </xf>
    <xf numFmtId="38" fontId="25" fillId="0" borderId="6" xfId="4" applyFont="1" applyFill="1" applyBorder="1" applyAlignment="1" applyProtection="1">
      <alignment horizontal="center" shrinkToFit="1"/>
    </xf>
    <xf numFmtId="38" fontId="25" fillId="0" borderId="90" xfId="4" applyFont="1" applyFill="1" applyBorder="1" applyAlignment="1" applyProtection="1">
      <alignment horizontal="center" shrinkToFit="1"/>
    </xf>
    <xf numFmtId="0" fontId="0" fillId="34" borderId="14" xfId="0" applyFill="1" applyBorder="1" applyAlignment="1">
      <alignment horizontal="center" vertical="center" wrapText="1"/>
    </xf>
    <xf numFmtId="0" fontId="0" fillId="34" borderId="15" xfId="0" applyFill="1" applyBorder="1" applyAlignment="1">
      <alignment horizontal="center" vertical="center" wrapText="1"/>
    </xf>
    <xf numFmtId="0" fontId="0" fillId="5" borderId="92" xfId="0" applyFill="1" applyBorder="1" applyAlignment="1">
      <alignment horizontal="center" vertical="center"/>
    </xf>
    <xf numFmtId="0" fontId="0" fillId="5" borderId="93" xfId="0" applyFill="1" applyBorder="1" applyAlignment="1">
      <alignment horizontal="center" vertical="center"/>
    </xf>
    <xf numFmtId="0" fontId="0" fillId="5" borderId="95" xfId="0" applyFill="1" applyBorder="1" applyAlignment="1">
      <alignment horizontal="center" vertical="center"/>
    </xf>
    <xf numFmtId="0" fontId="24" fillId="0" borderId="0" xfId="3" applyFont="1" applyAlignment="1">
      <alignment horizontal="left" vertical="center" shrinkToFit="1"/>
    </xf>
    <xf numFmtId="191" fontId="26" fillId="0" borderId="0" xfId="3" applyNumberFormat="1" applyFont="1" applyAlignment="1">
      <alignment horizontal="center" vertical="center"/>
    </xf>
    <xf numFmtId="38" fontId="51" fillId="0" borderId="47" xfId="4" applyFont="1" applyFill="1" applyBorder="1" applyAlignment="1" applyProtection="1">
      <alignment horizontal="center" vertical="center" shrinkToFit="1"/>
    </xf>
    <xf numFmtId="38" fontId="51" fillId="0" borderId="4" xfId="4" applyFont="1" applyFill="1" applyBorder="1" applyAlignment="1" applyProtection="1">
      <alignment horizontal="center" vertical="center" shrinkToFit="1"/>
    </xf>
    <xf numFmtId="38" fontId="51" fillId="0" borderId="5" xfId="4" applyFont="1" applyFill="1" applyBorder="1" applyAlignment="1" applyProtection="1">
      <alignment horizontal="center" vertical="center" shrinkToFit="1"/>
    </xf>
    <xf numFmtId="38" fontId="51" fillId="0" borderId="79" xfId="4" applyFont="1" applyFill="1" applyBorder="1" applyAlignment="1" applyProtection="1">
      <alignment horizontal="center" vertical="center" shrinkToFit="1"/>
    </xf>
    <xf numFmtId="38" fontId="51" fillId="0" borderId="1" xfId="4" applyFont="1" applyFill="1" applyBorder="1" applyAlignment="1" applyProtection="1">
      <alignment horizontal="center" vertical="center" shrinkToFit="1"/>
    </xf>
    <xf numFmtId="38" fontId="51" fillId="0" borderId="85" xfId="4" applyFont="1" applyFill="1" applyBorder="1" applyAlignment="1" applyProtection="1">
      <alignment horizontal="center" vertical="center" shrinkToFit="1"/>
    </xf>
    <xf numFmtId="38" fontId="51" fillId="0" borderId="82" xfId="4" applyFont="1" applyFill="1" applyBorder="1" applyAlignment="1" applyProtection="1">
      <alignment horizontal="center" vertical="center" shrinkToFit="1"/>
    </xf>
    <xf numFmtId="0" fontId="0" fillId="27" borderId="15" xfId="0" applyFill="1" applyBorder="1" applyAlignment="1">
      <alignment horizontal="center" vertical="center" wrapText="1"/>
    </xf>
    <xf numFmtId="0" fontId="48" fillId="0" borderId="75" xfId="0" applyFont="1" applyBorder="1" applyAlignment="1">
      <alignment horizontal="left" vertical="center" shrinkToFit="1"/>
    </xf>
    <xf numFmtId="0" fontId="0" fillId="2" borderId="14" xfId="0" applyFill="1" applyBorder="1" applyAlignment="1">
      <alignment horizontal="center" vertical="center" wrapText="1"/>
    </xf>
    <xf numFmtId="0" fontId="0" fillId="2" borderId="15" xfId="0" applyFill="1" applyBorder="1" applyAlignment="1">
      <alignment horizontal="center" vertical="center" wrapText="1"/>
    </xf>
    <xf numFmtId="0" fontId="71" fillId="17" borderId="0" xfId="0" applyFont="1" applyFill="1" applyAlignment="1">
      <alignment horizontal="left" vertical="center"/>
    </xf>
    <xf numFmtId="0" fontId="71" fillId="19" borderId="0" xfId="0" applyFont="1" applyFill="1" applyAlignment="1">
      <alignment horizontal="left" vertical="center" shrinkToFit="1"/>
    </xf>
    <xf numFmtId="0" fontId="8" fillId="2" borderId="1" xfId="0" applyFont="1" applyFill="1" applyBorder="1" applyAlignment="1">
      <alignment horizontal="center" vertical="center"/>
    </xf>
    <xf numFmtId="38" fontId="8" fillId="2" borderId="1" xfId="0" applyNumberFormat="1" applyFont="1" applyFill="1" applyBorder="1" applyAlignment="1">
      <alignment horizontal="right" vertical="center"/>
    </xf>
    <xf numFmtId="0" fontId="8" fillId="2" borderId="1" xfId="0" applyFont="1" applyFill="1" applyBorder="1" applyAlignment="1">
      <alignment horizontal="right" vertical="center"/>
    </xf>
    <xf numFmtId="38" fontId="48" fillId="2" borderId="1" xfId="1" applyFont="1" applyFill="1" applyBorder="1" applyAlignment="1" applyProtection="1">
      <alignment horizontal="center" vertical="center"/>
    </xf>
    <xf numFmtId="38" fontId="48" fillId="2" borderId="3" xfId="1" applyFont="1" applyFill="1" applyBorder="1" applyAlignment="1" applyProtection="1">
      <alignment horizontal="center" vertical="center"/>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64" fillId="19" borderId="0" xfId="0" applyFont="1" applyFill="1" applyAlignment="1">
      <alignment horizontal="left" vertical="center" shrinkToFit="1"/>
    </xf>
    <xf numFmtId="0" fontId="64" fillId="19" borderId="11" xfId="0" applyFont="1" applyFill="1" applyBorder="1" applyAlignment="1">
      <alignment horizontal="left" vertical="center" shrinkToFit="1"/>
    </xf>
    <xf numFmtId="0" fontId="8" fillId="19" borderId="0" xfId="0" applyFont="1" applyFill="1" applyAlignment="1">
      <alignment horizontal="center" wrapText="1"/>
    </xf>
    <xf numFmtId="0" fontId="8" fillId="19" borderId="2" xfId="0" applyFont="1" applyFill="1" applyBorder="1" applyAlignment="1">
      <alignment horizontal="center" wrapText="1"/>
    </xf>
    <xf numFmtId="38" fontId="51" fillId="19" borderId="9" xfId="1" applyFont="1" applyFill="1" applyBorder="1" applyAlignment="1" applyProtection="1">
      <alignment horizontal="left" vertical="center" shrinkToFit="1"/>
    </xf>
    <xf numFmtId="0" fontId="94" fillId="17" borderId="0" xfId="0" applyFont="1" applyFill="1" applyAlignment="1">
      <alignment horizontal="left" vertical="center" wrapText="1"/>
    </xf>
    <xf numFmtId="0" fontId="94" fillId="17" borderId="11" xfId="0" applyFont="1" applyFill="1" applyBorder="1" applyAlignment="1">
      <alignment horizontal="left" vertical="center" wrapText="1"/>
    </xf>
    <xf numFmtId="0" fontId="0" fillId="31" borderId="0" xfId="0" applyFill="1" applyAlignment="1">
      <alignment horizontal="left" vertical="center"/>
    </xf>
    <xf numFmtId="0" fontId="0" fillId="27" borderId="0" xfId="0" applyFill="1" applyAlignment="1">
      <alignment horizontal="left" vertical="center"/>
    </xf>
    <xf numFmtId="0" fontId="0" fillId="34" borderId="0" xfId="0" applyFill="1" applyAlignment="1">
      <alignment horizontal="center" vertical="center" shrinkToFit="1"/>
    </xf>
    <xf numFmtId="0" fontId="0" fillId="33" borderId="92" xfId="0" applyFill="1" applyBorder="1" applyAlignment="1">
      <alignment horizontal="center" vertical="center" shrinkToFit="1"/>
    </xf>
    <xf numFmtId="0" fontId="0" fillId="33" borderId="93" xfId="0" applyFill="1" applyBorder="1" applyAlignment="1">
      <alignment horizontal="center" vertical="center" shrinkToFit="1"/>
    </xf>
    <xf numFmtId="0" fontId="0" fillId="33" borderId="95" xfId="0" applyFill="1" applyBorder="1" applyAlignment="1">
      <alignment horizontal="center" vertical="center" shrinkToFit="1"/>
    </xf>
    <xf numFmtId="0" fontId="95" fillId="36" borderId="0" xfId="0" applyFont="1" applyFill="1" applyAlignment="1">
      <alignment horizontal="center" vertical="center" wrapText="1"/>
    </xf>
    <xf numFmtId="0" fontId="0" fillId="4" borderId="0" xfId="0" applyFill="1" applyAlignment="1">
      <alignment horizontal="center" vertical="center" shrinkToFit="1"/>
    </xf>
    <xf numFmtId="38" fontId="0" fillId="4" borderId="0" xfId="1" applyFont="1" applyFill="1" applyBorder="1" applyAlignment="1">
      <alignment horizontal="right" vertical="center"/>
    </xf>
    <xf numFmtId="0" fontId="89" fillId="9" borderId="0" xfId="0" applyFont="1" applyFill="1" applyAlignment="1">
      <alignment horizontal="center" vertical="center" shrinkToFit="1"/>
    </xf>
    <xf numFmtId="0" fontId="5" fillId="9" borderId="0" xfId="0" applyFont="1" applyFill="1" applyAlignment="1">
      <alignment horizontal="center" vertical="center" wrapText="1" shrinkToFit="1"/>
    </xf>
    <xf numFmtId="0" fontId="0" fillId="2" borderId="77" xfId="0" applyFill="1" applyBorder="1" applyAlignment="1">
      <alignment horizontal="center" vertical="center"/>
    </xf>
    <xf numFmtId="0" fontId="0" fillId="2" borderId="72" xfId="0" applyFill="1" applyBorder="1" applyAlignment="1">
      <alignment horizontal="center" vertical="center"/>
    </xf>
  </cellXfs>
  <cellStyles count="6">
    <cellStyle name="パーセント" xfId="2" builtinId="5"/>
    <cellStyle name="ハイパーリンク" xfId="5" builtinId="8"/>
    <cellStyle name="桁区切り" xfId="1" builtinId="6"/>
    <cellStyle name="桁区切り 2" xfId="4" xr:uid="{0D24A1B2-30A4-4263-9A41-A64FB96AB3AF}"/>
    <cellStyle name="標準" xfId="0" builtinId="0"/>
    <cellStyle name="標準 2" xfId="3" xr:uid="{A5D0DABB-DCC9-49F7-A8B5-F7DB228DF2E9}"/>
  </cellStyles>
  <dxfs count="158">
    <dxf>
      <font>
        <color theme="0" tint="-0.14996795556505021"/>
      </font>
      <fill>
        <patternFill>
          <bgColor theme="0" tint="-0.14996795556505021"/>
        </patternFill>
      </fill>
      <border>
        <left/>
        <right/>
        <top/>
        <bottom/>
        <vertical/>
        <horizontal/>
      </border>
    </dxf>
    <dxf>
      <fill>
        <patternFill>
          <bgColor theme="0" tint="-0.14996795556505021"/>
        </patternFill>
      </fill>
    </dxf>
    <dxf>
      <font>
        <color theme="0" tint="-0.14996795556505021"/>
      </font>
      <fill>
        <patternFill>
          <bgColor theme="0" tint="-0.14996795556505021"/>
        </patternFill>
      </fill>
      <border>
        <left/>
        <right/>
        <top/>
        <bottom/>
        <vertical/>
        <horizontal/>
      </border>
    </dxf>
    <dxf>
      <fill>
        <patternFill>
          <bgColor theme="0" tint="-0.14996795556505021"/>
        </patternFill>
      </fill>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patternType="none">
          <bgColor auto="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0000"/>
        </patternFill>
      </fill>
    </dxf>
    <dxf>
      <font>
        <b/>
        <i val="0"/>
        <color theme="0"/>
      </font>
      <fill>
        <patternFill>
          <bgColor rgb="FFFF0000"/>
        </patternFill>
      </fill>
    </dxf>
    <dxf>
      <fill>
        <patternFill>
          <bgColor theme="0"/>
        </patternFill>
      </fill>
    </dxf>
    <dxf>
      <fill>
        <patternFill>
          <bgColor rgb="FFFFFFCC"/>
        </patternFill>
      </fill>
    </dxf>
    <dxf>
      <font>
        <strike val="0"/>
        <color theme="0" tint="-0.14996795556505021"/>
      </font>
      <fill>
        <patternFill>
          <bgColor theme="0" tint="-0.14996795556505021"/>
        </patternFill>
      </fill>
      <border>
        <left/>
        <right/>
        <top/>
        <bottom/>
      </border>
    </dxf>
    <dxf>
      <font>
        <b/>
        <i val="0"/>
        <color theme="0"/>
      </font>
      <fill>
        <patternFill>
          <bgColor rgb="FFFF0000"/>
        </patternFill>
      </fill>
    </dxf>
    <dxf>
      <font>
        <color theme="0" tint="-0.14996795556505021"/>
      </font>
      <fill>
        <patternFill>
          <bgColor theme="0" tint="-0.14996795556505021"/>
        </patternFill>
      </fill>
      <border>
        <left/>
        <right/>
        <top/>
        <bottom/>
        <vertical/>
        <horizontal/>
      </border>
    </dxf>
    <dxf>
      <numFmt numFmtId="0" formatCode="General"/>
      <fill>
        <patternFill>
          <bgColor rgb="FFE2F0FF"/>
        </patternFill>
      </fill>
    </dxf>
    <dxf>
      <numFmt numFmtId="0" formatCode="General"/>
      <fill>
        <patternFill>
          <bgColor rgb="FFDFF1E3"/>
        </patternFill>
      </fill>
    </dxf>
    <dxf>
      <numFmt numFmtId="0" formatCode="General"/>
      <fill>
        <patternFill>
          <bgColor rgb="FFEEE9F7"/>
        </patternFill>
      </fill>
    </dxf>
    <dxf>
      <numFmt numFmtId="0" formatCode="General"/>
      <fill>
        <patternFill>
          <bgColor rgb="FFFFEBDD"/>
        </patternFill>
      </fill>
    </dxf>
    <dxf>
      <numFmt numFmtId="0" formatCode="General"/>
      <fill>
        <patternFill>
          <bgColor rgb="FFEAF4E2"/>
        </patternFill>
      </fill>
    </dxf>
    <dxf>
      <numFmt numFmtId="0" formatCode="General"/>
      <fill>
        <patternFill>
          <bgColor rgb="FFE9D5C0"/>
        </patternFill>
      </fill>
    </dxf>
    <dxf>
      <numFmt numFmtId="0" formatCode="General"/>
      <fill>
        <patternFill>
          <bgColor rgb="FFFDE4E4"/>
        </patternFill>
      </fill>
    </dxf>
    <dxf>
      <numFmt numFmtId="0" formatCode="General"/>
      <fill>
        <patternFill>
          <bgColor rgb="FFE8EFFA"/>
        </patternFill>
      </fill>
    </dxf>
    <dxf>
      <numFmt numFmtId="0" formatCode="General"/>
      <fill>
        <patternFill>
          <bgColor rgb="FFF3E6EF"/>
        </patternFill>
      </fill>
    </dxf>
    <dxf>
      <numFmt numFmtId="0" formatCode="General"/>
      <fill>
        <patternFill>
          <bgColor rgb="FFE5F7E5"/>
        </patternFill>
      </fill>
    </dxf>
    <dxf>
      <numFmt numFmtId="0" formatCode="General"/>
      <fill>
        <patternFill>
          <bgColor rgb="FFF4F8FC"/>
        </patternFill>
      </fill>
    </dxf>
    <dxf>
      <numFmt numFmtId="0" formatCode="General"/>
      <fill>
        <patternFill>
          <bgColor rgb="FFF9F0E8"/>
        </patternFill>
      </fill>
    </dxf>
    <dxf>
      <numFmt numFmtId="0" formatCode="General"/>
      <fill>
        <patternFill>
          <bgColor theme="0"/>
        </patternFill>
      </fill>
    </dxf>
    <dxf>
      <font>
        <color rgb="FFEAF4E2"/>
      </font>
      <fill>
        <patternFill>
          <bgColor rgb="FFEAF4E2"/>
        </patternFill>
      </fill>
      <border>
        <left style="thin">
          <color auto="1"/>
        </left>
        <right/>
        <top/>
        <bottom/>
      </border>
    </dxf>
    <dxf>
      <fill>
        <patternFill>
          <bgColor rgb="FF92D050"/>
        </patternFill>
      </fill>
    </dxf>
    <dxf>
      <font>
        <color auto="1"/>
      </font>
      <fill>
        <patternFill>
          <bgColor rgb="FFFFFF00"/>
        </patternFill>
      </fill>
      <border>
        <left style="thin">
          <color auto="1"/>
        </left>
        <right style="thin">
          <color auto="1"/>
        </right>
        <top style="thin">
          <color auto="1"/>
        </top>
        <bottom style="thin">
          <color auto="1"/>
        </bottom>
      </border>
    </dxf>
    <dxf>
      <font>
        <color rgb="FFEEE9F7"/>
      </font>
      <fill>
        <patternFill>
          <bgColor rgb="FFEEE9F7"/>
        </patternFill>
      </fill>
      <border>
        <left/>
        <right/>
        <top/>
        <bottom/>
        <vertical/>
        <horizontal/>
      </border>
    </dxf>
    <dxf>
      <font>
        <color rgb="FFEAF4E2"/>
      </font>
      <fill>
        <patternFill>
          <bgColor rgb="FFEAF4E2"/>
        </patternFill>
      </fill>
      <border>
        <left style="thin">
          <color auto="1"/>
        </left>
        <right/>
        <top/>
        <bottom style="thin">
          <color auto="1"/>
        </bottom>
        <vertical/>
        <horizontal/>
      </border>
    </dxf>
    <dxf>
      <font>
        <color rgb="FFEAF4E2"/>
      </font>
      <fill>
        <patternFill>
          <bgColor rgb="FFEAF4E2"/>
        </patternFill>
      </fill>
      <border>
        <left style="thin">
          <color auto="1"/>
        </left>
        <right/>
        <top/>
        <bottom/>
        <vertical/>
        <horizontal/>
      </border>
    </dxf>
    <dxf>
      <font>
        <color auto="1"/>
      </font>
      <fill>
        <patternFill>
          <bgColor theme="8" tint="0.79998168889431442"/>
        </patternFill>
      </fill>
      <border>
        <left style="thin">
          <color auto="1"/>
        </left>
        <right style="thin">
          <color auto="1"/>
        </right>
        <top style="thin">
          <color auto="1"/>
        </top>
        <bottom style="thin">
          <color auto="1"/>
        </bottom>
      </border>
    </dxf>
    <dxf>
      <font>
        <b/>
        <i val="0"/>
        <color theme="0"/>
      </font>
      <fill>
        <patternFill>
          <bgColor rgb="FFFF0000"/>
        </patternFill>
      </fill>
    </dxf>
    <dxf>
      <font>
        <b/>
        <i val="0"/>
        <strike val="0"/>
        <color theme="0"/>
      </font>
      <fill>
        <patternFill>
          <bgColor rgb="FFFF0000"/>
        </patternFill>
      </fill>
    </dxf>
    <dxf>
      <font>
        <color rgb="FFEEE9F7"/>
      </font>
      <fill>
        <patternFill>
          <bgColor rgb="FFEEE9F7"/>
        </patternFill>
      </fill>
      <border>
        <left/>
        <right/>
        <top style="thin">
          <color auto="1"/>
        </top>
        <bottom/>
      </border>
    </dxf>
    <dxf>
      <font>
        <color theme="0" tint="-0.14996795556505021"/>
      </font>
      <fill>
        <patternFill>
          <bgColor theme="0" tint="-0.14996795556505021"/>
        </patternFill>
      </fill>
      <border>
        <left/>
        <right/>
        <top/>
        <bottom/>
        <vertical/>
        <horizontal/>
      </border>
    </dxf>
    <dxf>
      <font>
        <b/>
        <i val="0"/>
        <color theme="0"/>
      </font>
      <fill>
        <patternFill>
          <bgColor rgb="FFFF0000"/>
        </patternFill>
      </fill>
    </dxf>
    <dxf>
      <fill>
        <patternFill>
          <bgColor rgb="FFFFFF00"/>
        </patternFill>
      </fill>
    </dxf>
    <dxf>
      <font>
        <b/>
        <i val="0"/>
        <color theme="0"/>
      </font>
      <fill>
        <patternFill>
          <bgColor rgb="FFFF0000"/>
        </patternFill>
      </fill>
    </dxf>
    <dxf>
      <fill>
        <patternFill>
          <bgColor rgb="FFFFFFCC"/>
        </patternFill>
      </fill>
    </dxf>
    <dxf>
      <font>
        <b/>
        <i val="0"/>
        <color theme="0"/>
      </font>
      <fill>
        <patternFill>
          <bgColor theme="9"/>
        </patternFill>
      </fill>
    </dxf>
    <dxf>
      <fill>
        <patternFill>
          <bgColor theme="5" tint="0.39994506668294322"/>
        </patternFill>
      </fill>
    </dxf>
    <dxf>
      <fill>
        <patternFill>
          <bgColor rgb="FFFF0000"/>
        </patternFill>
      </fill>
    </dxf>
    <dxf>
      <fill>
        <patternFill>
          <bgColor rgb="FFFF0000"/>
        </patternFill>
      </fill>
    </dxf>
    <dxf>
      <font>
        <color auto="1"/>
      </font>
      <fill>
        <patternFill>
          <bgColor rgb="FFFFFFCC"/>
        </patternFill>
      </fill>
    </dxf>
    <dxf>
      <fill>
        <patternFill>
          <bgColor theme="0"/>
        </patternFill>
      </fill>
    </dxf>
    <dxf>
      <fill>
        <patternFill>
          <bgColor rgb="FFFF0000"/>
        </patternFill>
      </fill>
    </dxf>
    <dxf>
      <fill>
        <patternFill>
          <bgColor rgb="FFFFFFCC"/>
        </patternFill>
      </fill>
    </dxf>
    <dxf>
      <font>
        <color rgb="FFFFFFCC"/>
      </font>
      <fill>
        <patternFill>
          <bgColor rgb="FFFFFFCC"/>
        </patternFill>
      </fill>
    </dxf>
    <dxf>
      <fill>
        <patternFill>
          <bgColor rgb="FFCCFFFF"/>
        </patternFill>
      </fill>
    </dxf>
    <dxf>
      <fill>
        <patternFill>
          <bgColor rgb="FFFF0000"/>
        </patternFill>
      </fill>
    </dxf>
    <dxf>
      <font>
        <b/>
        <i val="0"/>
        <color theme="0"/>
      </font>
      <fill>
        <patternFill>
          <bgColor rgb="FFFF0000"/>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right/>
        <top/>
        <bottom/>
      </border>
    </dxf>
    <dxf>
      <font>
        <b/>
        <i val="0"/>
      </font>
      <fill>
        <patternFill>
          <bgColor rgb="FFFFFFCC"/>
        </patternFill>
      </fill>
    </dxf>
    <dxf>
      <font>
        <color theme="0" tint="-0.14996795556505021"/>
      </font>
      <fill>
        <patternFill>
          <bgColor theme="0" tint="-0.14996795556505021"/>
        </patternFill>
      </fill>
      <border>
        <left/>
        <right/>
        <top/>
        <bottom/>
      </border>
    </dxf>
    <dxf>
      <font>
        <b/>
        <i val="0"/>
        <color theme="0"/>
      </font>
      <fill>
        <patternFill>
          <bgColor rgb="FFFF0000"/>
        </patternFill>
      </fill>
      <border>
        <left style="thin">
          <color auto="1"/>
        </left>
        <right style="thin">
          <color auto="1"/>
        </right>
        <top style="thin">
          <color auto="1"/>
        </top>
        <bottom style="thin">
          <color auto="1"/>
        </bottom>
      </border>
    </dxf>
    <dxf>
      <font>
        <b/>
        <i val="0"/>
      </font>
      <fill>
        <patternFill>
          <bgColor rgb="FFFFFF00"/>
        </patternFill>
      </fill>
    </dxf>
    <dxf>
      <font>
        <b/>
        <i val="0"/>
        <strike val="0"/>
        <color theme="0"/>
      </font>
      <fill>
        <patternFill>
          <bgColor rgb="FFFF0000"/>
        </patternFill>
      </fill>
      <border>
        <left style="thin">
          <color auto="1"/>
        </left>
        <right style="thin">
          <color auto="1"/>
        </right>
        <top style="thin">
          <color auto="1"/>
        </top>
        <bottom style="thin">
          <color auto="1"/>
        </bottom>
      </border>
    </dxf>
    <dxf>
      <fill>
        <patternFill>
          <bgColor rgb="FFFFFF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color theme="0" tint="-0.14996795556505021"/>
      </font>
      <fill>
        <patternFill>
          <bgColor theme="0" tint="-0.14996795556505021"/>
        </patternFill>
      </fill>
      <border>
        <top/>
        <bottom/>
      </border>
    </dxf>
    <dxf>
      <font>
        <color theme="0" tint="-0.14996795556505021"/>
      </font>
      <fill>
        <patternFill>
          <bgColor theme="0" tint="-0.14996795556505021"/>
        </patternFill>
      </fill>
      <border>
        <bottom/>
      </border>
    </dxf>
    <dxf>
      <font>
        <b/>
        <i val="0"/>
      </font>
      <fill>
        <patternFill>
          <bgColor rgb="FFFFFFCC"/>
        </patternFill>
      </fill>
    </dxf>
    <dxf>
      <font>
        <b/>
        <i val="0"/>
        <color theme="0"/>
      </font>
      <fill>
        <patternFill>
          <bgColor rgb="FFFF0000"/>
        </patternFill>
      </fill>
    </dxf>
    <dxf>
      <font>
        <b/>
        <i val="0"/>
        <color theme="0"/>
      </font>
      <fill>
        <patternFill>
          <bgColor rgb="FFFF0000"/>
        </patternFill>
      </fill>
    </dxf>
    <dxf>
      <font>
        <color rgb="FFFF0000"/>
      </font>
      <fill>
        <patternFill>
          <bgColor rgb="FFFFFF00"/>
        </patternFill>
      </fill>
    </dxf>
    <dxf>
      <fill>
        <patternFill>
          <bgColor rgb="FFFF0000"/>
        </patternFill>
      </fill>
    </dxf>
    <dxf>
      <fill>
        <patternFill>
          <bgColor rgb="FFFF0000"/>
        </patternFill>
      </fill>
    </dxf>
    <dxf>
      <fill>
        <patternFill>
          <bgColor theme="0"/>
        </patternFill>
      </fill>
    </dxf>
    <dxf>
      <fill>
        <patternFill>
          <bgColor rgb="FFFF0000"/>
        </patternFill>
      </fill>
    </dxf>
    <dxf>
      <font>
        <color auto="1"/>
      </font>
      <fill>
        <patternFill>
          <bgColor rgb="FFFFFFCC"/>
        </patternFill>
      </fill>
    </dxf>
    <dxf>
      <fill>
        <patternFill>
          <bgColor rgb="FFFFFFCC"/>
        </patternFill>
      </fill>
    </dxf>
    <dxf>
      <font>
        <color rgb="FFFFFFCC"/>
      </font>
      <fill>
        <patternFill>
          <bgColor rgb="FFFFFFCC"/>
        </patternFill>
      </fill>
    </dxf>
    <dxf>
      <fill>
        <patternFill>
          <bgColor rgb="FFFFFF00"/>
        </patternFill>
      </fill>
    </dxf>
    <dxf>
      <fill>
        <patternFill>
          <bgColor rgb="FFFF0000"/>
        </patternFill>
      </fill>
    </dxf>
    <dxf>
      <fill>
        <patternFill>
          <bgColor rgb="FFCCFFFF"/>
        </patternFill>
      </fill>
    </dxf>
    <dxf>
      <fill>
        <patternFill>
          <bgColor rgb="FFFF0000"/>
        </patternFill>
      </fill>
    </dxf>
    <dxf>
      <fill>
        <patternFill>
          <bgColor rgb="FFFF0000"/>
        </patternFill>
      </fill>
    </dxf>
    <dxf>
      <font>
        <color theme="1"/>
      </font>
      <fill>
        <patternFill>
          <bgColor rgb="FFFFFF00"/>
        </patternFill>
      </fill>
    </dxf>
    <dxf>
      <fill>
        <patternFill>
          <bgColor rgb="FFFFFF00"/>
        </patternFill>
      </fill>
    </dxf>
    <dxf>
      <font>
        <color rgb="FFFFFF00"/>
      </font>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FFCC"/>
        </patternFill>
      </fill>
    </dxf>
    <dxf>
      <fill>
        <patternFill>
          <bgColor rgb="FFFF0000"/>
        </patternFill>
      </fill>
    </dxf>
    <dxf>
      <font>
        <color theme="1"/>
      </font>
      <fill>
        <patternFill>
          <bgColor theme="0"/>
        </patternFill>
      </fill>
    </dxf>
    <dxf>
      <fill>
        <patternFill>
          <bgColor theme="0" tint="-0.14996795556505021"/>
        </patternFill>
      </fill>
    </dxf>
    <dxf>
      <fill>
        <patternFill>
          <bgColor theme="0"/>
        </patternFill>
      </fill>
    </dxf>
    <dxf>
      <fill>
        <patternFill>
          <bgColor rgb="FFFFFFCC"/>
        </patternFill>
      </fill>
    </dxf>
    <dxf>
      <fill>
        <patternFill>
          <bgColor rgb="FFFFC000"/>
        </patternFill>
      </fill>
    </dxf>
    <dxf>
      <font>
        <color theme="0" tint="-0.14996795556505021"/>
      </font>
      <fill>
        <patternFill>
          <bgColor theme="0" tint="-0.14996795556505021"/>
        </patternFill>
      </fill>
      <border>
        <left/>
        <right/>
        <top/>
        <bottom/>
        <vertical/>
        <horizontal/>
      </border>
    </dxf>
    <dxf>
      <fill>
        <patternFill>
          <bgColor rgb="FFFFFF00"/>
        </patternFill>
      </fill>
    </dxf>
    <dxf>
      <fill>
        <patternFill>
          <bgColor theme="0"/>
        </patternFill>
      </fill>
    </dxf>
    <dxf>
      <fill>
        <patternFill>
          <bgColor rgb="FFFFFF00"/>
        </patternFill>
      </fill>
    </dxf>
    <dxf>
      <fill>
        <patternFill>
          <bgColor rgb="FFEE0000"/>
        </patternFill>
      </fill>
    </dxf>
    <dxf>
      <fill>
        <patternFill>
          <bgColor rgb="FFFF0000"/>
        </patternFill>
      </fill>
    </dxf>
    <dxf>
      <fill>
        <patternFill>
          <bgColor theme="0"/>
        </patternFill>
      </fill>
    </dxf>
    <dxf>
      <font>
        <color theme="1"/>
      </font>
      <fill>
        <patternFill>
          <bgColor rgb="FFFFFFCC"/>
        </patternFill>
      </fill>
      <border>
        <left style="thin">
          <color auto="1"/>
        </left>
        <right style="thin">
          <color auto="1"/>
        </right>
        <top style="thin">
          <color auto="1"/>
        </top>
        <bottom style="thin">
          <color auto="1"/>
        </bottom>
        <vertical/>
        <horizontal/>
      </border>
    </dxf>
    <dxf>
      <fill>
        <patternFill>
          <bgColor rgb="FFFF0000"/>
        </patternFill>
      </fill>
    </dxf>
    <dxf>
      <fill>
        <patternFill>
          <bgColor theme="0"/>
        </patternFill>
      </fill>
      <border>
        <left style="thin">
          <color auto="1"/>
        </left>
        <right style="thin">
          <color auto="1"/>
        </right>
        <top/>
        <bottom style="thin">
          <color auto="1"/>
        </bottom>
      </border>
    </dxf>
    <dxf>
      <fill>
        <patternFill>
          <bgColor theme="0"/>
        </patternFill>
      </fill>
      <border>
        <left style="thin">
          <color auto="1"/>
        </left>
        <right style="thin">
          <color auto="1"/>
        </right>
        <top style="thin">
          <color auto="1"/>
        </top>
        <bottom/>
      </border>
    </dxf>
    <dxf>
      <font>
        <color theme="0" tint="-0.14996795556505021"/>
      </font>
      <fill>
        <patternFill>
          <bgColor theme="0" tint="-0.14996795556505021"/>
        </patternFill>
      </fill>
      <border>
        <left/>
        <right/>
        <top/>
        <bottom/>
        <vertical/>
        <horizontal/>
      </border>
    </dxf>
    <dxf>
      <font>
        <color theme="1"/>
      </font>
      <fill>
        <patternFill>
          <bgColor theme="0"/>
        </patternFill>
      </fill>
      <border>
        <left style="thin">
          <color auto="1"/>
        </left>
        <right style="thin">
          <color auto="1"/>
        </right>
        <top style="thin">
          <color auto="1"/>
        </top>
        <bottom style="thin">
          <color auto="1"/>
        </bottom>
        <vertical/>
        <horizontal/>
      </border>
    </dxf>
    <dxf>
      <font>
        <color theme="1"/>
      </font>
      <fill>
        <patternFill>
          <bgColor theme="9" tint="0.59996337778862885"/>
        </patternFill>
      </fill>
      <border>
        <left style="thin">
          <color auto="1"/>
        </left>
        <right style="thin">
          <color auto="1"/>
        </right>
        <top style="thin">
          <color auto="1"/>
        </top>
        <bottom style="thin">
          <color auto="1"/>
        </bottom>
      </border>
    </dxf>
    <dxf>
      <font>
        <b/>
        <i val="0"/>
        <color theme="0"/>
      </font>
      <fill>
        <patternFill>
          <bgColor rgb="FFFF0000"/>
        </patternFill>
      </fill>
    </dxf>
    <dxf>
      <font>
        <b/>
        <i val="0"/>
        <color theme="0"/>
      </font>
      <fill>
        <patternFill>
          <bgColor rgb="FFFF0000"/>
        </patternFill>
      </fill>
    </dxf>
    <dxf>
      <font>
        <color theme="0"/>
      </font>
      <fill>
        <patternFill>
          <bgColor theme="0"/>
        </patternFill>
      </fill>
      <border>
        <left style="thin">
          <color theme="0"/>
        </left>
        <right style="thin">
          <color theme="0"/>
        </right>
        <top style="thin">
          <color theme="1"/>
        </top>
        <bottom style="thin">
          <color theme="0"/>
        </bottom>
        <vertical/>
        <horizontal/>
      </border>
    </dxf>
    <dxf>
      <fill>
        <patternFill>
          <bgColor rgb="FFFF0000"/>
        </patternFill>
      </fill>
    </dxf>
    <dxf>
      <fill>
        <patternFill>
          <bgColor theme="0"/>
        </patternFill>
      </fill>
    </dxf>
    <dxf>
      <fill>
        <patternFill>
          <bgColor rgb="FFFF0000"/>
        </patternFill>
      </fill>
    </dxf>
    <dxf>
      <font>
        <color theme="0"/>
      </font>
      <fill>
        <patternFill>
          <bgColor theme="0"/>
        </patternFill>
      </fill>
      <border>
        <left style="thin">
          <color theme="0"/>
        </left>
        <right style="thin">
          <color theme="0"/>
        </right>
        <top style="thin">
          <color theme="0"/>
        </top>
        <bottom style="thin">
          <color theme="0"/>
        </bottom>
        <vertical/>
        <horizontal/>
      </border>
    </dxf>
    <dxf>
      <fill>
        <patternFill>
          <bgColor rgb="FFFF0000"/>
        </patternFill>
      </fill>
    </dxf>
    <dxf>
      <fill>
        <patternFill>
          <bgColor rgb="FFEE0000"/>
        </patternFill>
      </fill>
    </dxf>
    <dxf>
      <font>
        <color auto="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theme="0" tint="-0.14996795556505021"/>
        </patternFill>
      </fill>
      <border>
        <left/>
        <right/>
        <top/>
        <bottom/>
        <vertical/>
        <horizontal/>
      </border>
    </dxf>
    <dxf>
      <fill>
        <patternFill>
          <bgColor theme="0" tint="-0.14996795556505021"/>
        </patternFill>
      </fill>
      <border>
        <left/>
        <right/>
        <top style="thin">
          <color auto="1"/>
        </top>
        <bottom style="thin">
          <color theme="0" tint="-0.14996795556505021"/>
        </bottom>
        <vertical/>
        <horizontal/>
      </border>
    </dxf>
    <dxf>
      <font>
        <b/>
        <i val="0"/>
        <color theme="0"/>
      </font>
      <fill>
        <patternFill>
          <bgColor rgb="FFFF0000"/>
        </patternFill>
      </fill>
    </dxf>
    <dxf>
      <fill>
        <patternFill>
          <bgColor rgb="FFFFFF00"/>
        </patternFill>
      </fill>
    </dxf>
    <dxf>
      <fill>
        <patternFill>
          <bgColor rgb="FFFF0000"/>
        </patternFill>
      </fill>
    </dxf>
    <dxf>
      <font>
        <color auto="1"/>
      </font>
      <fill>
        <patternFill patternType="solid">
          <bgColor rgb="FFFFFFCC"/>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ont>
        <color theme="0" tint="-0.14996795556505021"/>
      </font>
      <fill>
        <patternFill>
          <bgColor theme="0" tint="-0.14996795556505021"/>
        </patternFill>
      </fill>
      <border>
        <left/>
        <right/>
        <bottom/>
        <vertical/>
        <horizontal/>
      </border>
    </dxf>
    <dxf>
      <font>
        <color theme="0" tint="-0.14996795556505021"/>
      </font>
      <fill>
        <patternFill>
          <bgColor theme="0" tint="-0.14996795556505021"/>
        </patternFill>
      </fill>
      <border>
        <left/>
        <right/>
        <top style="thin">
          <color theme="0" tint="-0.14996795556505021"/>
        </top>
        <bottom/>
      </border>
    </dxf>
    <dxf>
      <font>
        <color auto="1"/>
      </font>
      <fill>
        <patternFill patternType="solid">
          <bgColor theme="0"/>
        </patternFill>
      </fill>
      <border>
        <left style="thin">
          <color auto="1"/>
        </left>
        <right style="thin">
          <color auto="1"/>
        </right>
        <top style="thin">
          <color auto="1"/>
        </top>
        <bottom style="thin">
          <color auto="1"/>
        </bottom>
      </border>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colors>
    <mruColors>
      <color rgb="FFFFFF00"/>
      <color rgb="FFFFFFCC"/>
      <color rgb="FFEEE9F7"/>
      <color rgb="FFE9F7FD"/>
      <color rgb="FFF7E1F5"/>
      <color rgb="FF0000FF"/>
      <color rgb="FF663300"/>
      <color rgb="FFF2CEEF"/>
      <color rgb="FFEAF4E2"/>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onnections" Target="connection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trlProps/ctrlProp1.xml><?xml version="1.0" encoding="utf-8"?>
<formControlPr xmlns="http://schemas.microsoft.com/office/spreadsheetml/2009/9/main" objectType="CheckBox" fmlaLink="Sheet2!$B$11" noThreeD="1"/>
</file>

<file path=xl/ctrlProps/ctrlProp10.xml><?xml version="1.0" encoding="utf-8"?>
<formControlPr xmlns="http://schemas.microsoft.com/office/spreadsheetml/2009/9/main" objectType="CheckBox" fmlaLink="AT25" lockText="1" noThreeD="1"/>
</file>

<file path=xl/ctrlProps/ctrlProp100.xml><?xml version="1.0" encoding="utf-8"?>
<formControlPr xmlns="http://schemas.microsoft.com/office/spreadsheetml/2009/9/main" objectType="CheckBox" fmlaLink="$K$18" lockText="1" noThreeD="1"/>
</file>

<file path=xl/ctrlProps/ctrlProp101.xml><?xml version="1.0" encoding="utf-8"?>
<formControlPr xmlns="http://schemas.microsoft.com/office/spreadsheetml/2009/9/main" objectType="CheckBox" fmlaLink="$K$25" lockText="1" noThreeD="1"/>
</file>

<file path=xl/ctrlProps/ctrlProp102.xml><?xml version="1.0" encoding="utf-8"?>
<formControlPr xmlns="http://schemas.microsoft.com/office/spreadsheetml/2009/9/main" objectType="CheckBox" fmlaLink="$K$26" lockText="1" noThreeD="1"/>
</file>

<file path=xl/ctrlProps/ctrlProp103.xml><?xml version="1.0" encoding="utf-8"?>
<formControlPr xmlns="http://schemas.microsoft.com/office/spreadsheetml/2009/9/main" objectType="CheckBox" fmlaLink="$K$25" lockText="1" noThreeD="1"/>
</file>

<file path=xl/ctrlProps/ctrlProp104.xml><?xml version="1.0" encoding="utf-8"?>
<formControlPr xmlns="http://schemas.microsoft.com/office/spreadsheetml/2009/9/main" objectType="CheckBox" fmlaLink="$K$24" lockText="1" noThreeD="1"/>
</file>

<file path=xl/ctrlProps/ctrlProp105.xml><?xml version="1.0" encoding="utf-8"?>
<formControlPr xmlns="http://schemas.microsoft.com/office/spreadsheetml/2009/9/main" objectType="CheckBox" fmlaLink="$K$23" lockText="1" noThreeD="1"/>
</file>

<file path=xl/ctrlProps/ctrlProp106.xml><?xml version="1.0" encoding="utf-8"?>
<formControlPr xmlns="http://schemas.microsoft.com/office/spreadsheetml/2009/9/main" objectType="CheckBox" fmlaLink="$K$22" lockText="1" noThreeD="1"/>
</file>

<file path=xl/ctrlProps/ctrlProp107.xml><?xml version="1.0" encoding="utf-8"?>
<formControlPr xmlns="http://schemas.microsoft.com/office/spreadsheetml/2009/9/main" objectType="CheckBox" fmlaLink="$K$21" lockText="1" noThreeD="1"/>
</file>

<file path=xl/ctrlProps/ctrlProp108.xml><?xml version="1.0" encoding="utf-8"?>
<formControlPr xmlns="http://schemas.microsoft.com/office/spreadsheetml/2009/9/main" objectType="CheckBox" fmlaLink="$K$20" lockText="1" noThreeD="1"/>
</file>

<file path=xl/ctrlProps/ctrlProp109.xml><?xml version="1.0" encoding="utf-8"?>
<formControlPr xmlns="http://schemas.microsoft.com/office/spreadsheetml/2009/9/main" objectType="CheckBox" fmlaLink="$K$19" lockText="1" noThreeD="1"/>
</file>

<file path=xl/ctrlProps/ctrlProp11.xml><?xml version="1.0" encoding="utf-8"?>
<formControlPr xmlns="http://schemas.microsoft.com/office/spreadsheetml/2009/9/main" objectType="CheckBox" fmlaLink="AT26" lockText="1" noThreeD="1"/>
</file>

<file path=xl/ctrlProps/ctrlProp110.xml><?xml version="1.0" encoding="utf-8"?>
<formControlPr xmlns="http://schemas.microsoft.com/office/spreadsheetml/2009/9/main" objectType="CheckBox" fmlaLink="$K$18" lockText="1" noThreeD="1"/>
</file>

<file path=xl/ctrlProps/ctrlProp111.xml><?xml version="1.0" encoding="utf-8"?>
<formControlPr xmlns="http://schemas.microsoft.com/office/spreadsheetml/2009/9/main" objectType="CheckBox" fmlaLink="$K$26" lockText="1" noThreeD="1"/>
</file>

<file path=xl/ctrlProps/ctrlProp112.xml><?xml version="1.0" encoding="utf-8"?>
<formControlPr xmlns="http://schemas.microsoft.com/office/spreadsheetml/2009/9/main" objectType="CheckBox" fmlaLink="$K$27" lockText="1" noThreeD="1"/>
</file>

<file path=xl/ctrlProps/ctrlProp113.xml><?xml version="1.0" encoding="utf-8"?>
<formControlPr xmlns="http://schemas.microsoft.com/office/spreadsheetml/2009/9/main" objectType="CheckBox" fmlaLink="$K$26" lockText="1" noThreeD="1"/>
</file>

<file path=xl/ctrlProps/ctrlProp114.xml><?xml version="1.0" encoding="utf-8"?>
<formControlPr xmlns="http://schemas.microsoft.com/office/spreadsheetml/2009/9/main" objectType="CheckBox" fmlaLink="$K$25" lockText="1" noThreeD="1"/>
</file>

<file path=xl/ctrlProps/ctrlProp115.xml><?xml version="1.0" encoding="utf-8"?>
<formControlPr xmlns="http://schemas.microsoft.com/office/spreadsheetml/2009/9/main" objectType="CheckBox" fmlaLink="$K$24" lockText="1" noThreeD="1"/>
</file>

<file path=xl/ctrlProps/ctrlProp116.xml><?xml version="1.0" encoding="utf-8"?>
<formControlPr xmlns="http://schemas.microsoft.com/office/spreadsheetml/2009/9/main" objectType="CheckBox" fmlaLink="$K$23" lockText="1" noThreeD="1"/>
</file>

<file path=xl/ctrlProps/ctrlProp117.xml><?xml version="1.0" encoding="utf-8"?>
<formControlPr xmlns="http://schemas.microsoft.com/office/spreadsheetml/2009/9/main" objectType="CheckBox" fmlaLink="$K$22" lockText="1" noThreeD="1"/>
</file>

<file path=xl/ctrlProps/ctrlProp118.xml><?xml version="1.0" encoding="utf-8"?>
<formControlPr xmlns="http://schemas.microsoft.com/office/spreadsheetml/2009/9/main" objectType="CheckBox" fmlaLink="$K$21" lockText="1" noThreeD="1"/>
</file>

<file path=xl/ctrlProps/ctrlProp119.xml><?xml version="1.0" encoding="utf-8"?>
<formControlPr xmlns="http://schemas.microsoft.com/office/spreadsheetml/2009/9/main" objectType="CheckBox" fmlaLink="$K$20" lockText="1" noThreeD="1"/>
</file>

<file path=xl/ctrlProps/ctrlProp12.xml><?xml version="1.0" encoding="utf-8"?>
<formControlPr xmlns="http://schemas.microsoft.com/office/spreadsheetml/2009/9/main" objectType="CheckBox" fmlaLink="AT27" lockText="1" noThreeD="1"/>
</file>

<file path=xl/ctrlProps/ctrlProp120.xml><?xml version="1.0" encoding="utf-8"?>
<formControlPr xmlns="http://schemas.microsoft.com/office/spreadsheetml/2009/9/main" objectType="CheckBox" fmlaLink="$K$19" lockText="1" noThreeD="1"/>
</file>

<file path=xl/ctrlProps/ctrlProp121.xml><?xml version="1.0" encoding="utf-8"?>
<formControlPr xmlns="http://schemas.microsoft.com/office/spreadsheetml/2009/9/main" objectType="CheckBox" fmlaLink="$K$18" lockText="1" noThreeD="1"/>
</file>

<file path=xl/ctrlProps/ctrlProp122.xml><?xml version="1.0" encoding="utf-8"?>
<formControlPr xmlns="http://schemas.microsoft.com/office/spreadsheetml/2009/9/main" objectType="CheckBox" fmlaLink="$K$27" lockText="1" noThreeD="1"/>
</file>

<file path=xl/ctrlProps/ctrlProp123.xml><?xml version="1.0" encoding="utf-8"?>
<formControlPr xmlns="http://schemas.microsoft.com/office/spreadsheetml/2009/9/main" objectType="CheckBox" fmlaLink="$K$28" lockText="1" noThreeD="1"/>
</file>

<file path=xl/ctrlProps/ctrlProp124.xml><?xml version="1.0" encoding="utf-8"?>
<formControlPr xmlns="http://schemas.microsoft.com/office/spreadsheetml/2009/9/main" objectType="CheckBox" fmlaLink="$K$27" lockText="1" noThreeD="1"/>
</file>

<file path=xl/ctrlProps/ctrlProp125.xml><?xml version="1.0" encoding="utf-8"?>
<formControlPr xmlns="http://schemas.microsoft.com/office/spreadsheetml/2009/9/main" objectType="CheckBox" fmlaLink="$K$26" lockText="1" noThreeD="1"/>
</file>

<file path=xl/ctrlProps/ctrlProp126.xml><?xml version="1.0" encoding="utf-8"?>
<formControlPr xmlns="http://schemas.microsoft.com/office/spreadsheetml/2009/9/main" objectType="CheckBox" fmlaLink="$K$25" lockText="1" noThreeD="1"/>
</file>

<file path=xl/ctrlProps/ctrlProp127.xml><?xml version="1.0" encoding="utf-8"?>
<formControlPr xmlns="http://schemas.microsoft.com/office/spreadsheetml/2009/9/main" objectType="CheckBox" fmlaLink="$K$24" lockText="1" noThreeD="1"/>
</file>

<file path=xl/ctrlProps/ctrlProp128.xml><?xml version="1.0" encoding="utf-8"?>
<formControlPr xmlns="http://schemas.microsoft.com/office/spreadsheetml/2009/9/main" objectType="CheckBox" fmlaLink="$K$23" lockText="1" noThreeD="1"/>
</file>

<file path=xl/ctrlProps/ctrlProp129.xml><?xml version="1.0" encoding="utf-8"?>
<formControlPr xmlns="http://schemas.microsoft.com/office/spreadsheetml/2009/9/main" objectType="CheckBox" fmlaLink="$K$22" lockText="1" noThreeD="1"/>
</file>

<file path=xl/ctrlProps/ctrlProp13.xml><?xml version="1.0" encoding="utf-8"?>
<formControlPr xmlns="http://schemas.microsoft.com/office/spreadsheetml/2009/9/main" objectType="CheckBox" fmlaLink="$BC$20" lockText="1" noThreeD="1"/>
</file>

<file path=xl/ctrlProps/ctrlProp130.xml><?xml version="1.0" encoding="utf-8"?>
<formControlPr xmlns="http://schemas.microsoft.com/office/spreadsheetml/2009/9/main" objectType="CheckBox" fmlaLink="$K$21" lockText="1" noThreeD="1"/>
</file>

<file path=xl/ctrlProps/ctrlProp131.xml><?xml version="1.0" encoding="utf-8"?>
<formControlPr xmlns="http://schemas.microsoft.com/office/spreadsheetml/2009/9/main" objectType="CheckBox" fmlaLink="$K$20" lockText="1" noThreeD="1"/>
</file>

<file path=xl/ctrlProps/ctrlProp132.xml><?xml version="1.0" encoding="utf-8"?>
<formControlPr xmlns="http://schemas.microsoft.com/office/spreadsheetml/2009/9/main" objectType="CheckBox" fmlaLink="$K$19" lockText="1" noThreeD="1"/>
</file>

<file path=xl/ctrlProps/ctrlProp133.xml><?xml version="1.0" encoding="utf-8"?>
<formControlPr xmlns="http://schemas.microsoft.com/office/spreadsheetml/2009/9/main" objectType="CheckBox" fmlaLink="$K$18" lockText="1" noThreeD="1"/>
</file>

<file path=xl/ctrlProps/ctrlProp134.xml><?xml version="1.0" encoding="utf-8"?>
<formControlPr xmlns="http://schemas.microsoft.com/office/spreadsheetml/2009/9/main" objectType="CheckBox" fmlaLink="$K$28" lockText="1" noThreeD="1"/>
</file>

<file path=xl/ctrlProps/ctrlProp135.xml><?xml version="1.0" encoding="utf-8"?>
<formControlPr xmlns="http://schemas.microsoft.com/office/spreadsheetml/2009/9/main" objectType="CheckBox" fmlaLink="$K$29" lockText="1" noThreeD="1"/>
</file>

<file path=xl/ctrlProps/ctrlProp136.xml><?xml version="1.0" encoding="utf-8"?>
<formControlPr xmlns="http://schemas.microsoft.com/office/spreadsheetml/2009/9/main" objectType="CheckBox" fmlaLink="$K$28" lockText="1" noThreeD="1"/>
</file>

<file path=xl/ctrlProps/ctrlProp137.xml><?xml version="1.0" encoding="utf-8"?>
<formControlPr xmlns="http://schemas.microsoft.com/office/spreadsheetml/2009/9/main" objectType="CheckBox" fmlaLink="$K$27" lockText="1" noThreeD="1"/>
</file>

<file path=xl/ctrlProps/ctrlProp138.xml><?xml version="1.0" encoding="utf-8"?>
<formControlPr xmlns="http://schemas.microsoft.com/office/spreadsheetml/2009/9/main" objectType="CheckBox" fmlaLink="$K$26" lockText="1" noThreeD="1"/>
</file>

<file path=xl/ctrlProps/ctrlProp139.xml><?xml version="1.0" encoding="utf-8"?>
<formControlPr xmlns="http://schemas.microsoft.com/office/spreadsheetml/2009/9/main" objectType="CheckBox" fmlaLink="$K$25" lockText="1" noThreeD="1"/>
</file>

<file path=xl/ctrlProps/ctrlProp14.xml><?xml version="1.0" encoding="utf-8"?>
<formControlPr xmlns="http://schemas.microsoft.com/office/spreadsheetml/2009/9/main" objectType="CheckBox" fmlaLink="$BC$21" lockText="1" noThreeD="1"/>
</file>

<file path=xl/ctrlProps/ctrlProp140.xml><?xml version="1.0" encoding="utf-8"?>
<formControlPr xmlns="http://schemas.microsoft.com/office/spreadsheetml/2009/9/main" objectType="CheckBox" fmlaLink="$K$24" lockText="1" noThreeD="1"/>
</file>

<file path=xl/ctrlProps/ctrlProp141.xml><?xml version="1.0" encoding="utf-8"?>
<formControlPr xmlns="http://schemas.microsoft.com/office/spreadsheetml/2009/9/main" objectType="CheckBox" fmlaLink="$K$23" lockText="1" noThreeD="1"/>
</file>

<file path=xl/ctrlProps/ctrlProp142.xml><?xml version="1.0" encoding="utf-8"?>
<formControlPr xmlns="http://schemas.microsoft.com/office/spreadsheetml/2009/9/main" objectType="CheckBox" fmlaLink="$K$22" lockText="1" noThreeD="1"/>
</file>

<file path=xl/ctrlProps/ctrlProp143.xml><?xml version="1.0" encoding="utf-8"?>
<formControlPr xmlns="http://schemas.microsoft.com/office/spreadsheetml/2009/9/main" objectType="CheckBox" fmlaLink="$K$21" lockText="1" noThreeD="1"/>
</file>

<file path=xl/ctrlProps/ctrlProp144.xml><?xml version="1.0" encoding="utf-8"?>
<formControlPr xmlns="http://schemas.microsoft.com/office/spreadsheetml/2009/9/main" objectType="CheckBox" fmlaLink="$K$20" lockText="1" noThreeD="1"/>
</file>

<file path=xl/ctrlProps/ctrlProp145.xml><?xml version="1.0" encoding="utf-8"?>
<formControlPr xmlns="http://schemas.microsoft.com/office/spreadsheetml/2009/9/main" objectType="CheckBox" fmlaLink="$K$19" lockText="1" noThreeD="1"/>
</file>

<file path=xl/ctrlProps/ctrlProp146.xml><?xml version="1.0" encoding="utf-8"?>
<formControlPr xmlns="http://schemas.microsoft.com/office/spreadsheetml/2009/9/main" objectType="CheckBox" fmlaLink="$K$18" lockText="1" noThreeD="1"/>
</file>

<file path=xl/ctrlProps/ctrlProp147.xml><?xml version="1.0" encoding="utf-8"?>
<formControlPr xmlns="http://schemas.microsoft.com/office/spreadsheetml/2009/9/main" objectType="CheckBox" fmlaLink="$K$29" lockText="1" noThreeD="1"/>
</file>

<file path=xl/ctrlProps/ctrlProp148.xml><?xml version="1.0" encoding="utf-8"?>
<formControlPr xmlns="http://schemas.microsoft.com/office/spreadsheetml/2009/9/main" objectType="CheckBox" fmlaLink="$K$29" lockText="1" noThreeD="1"/>
</file>

<file path=xl/ctrlProps/ctrlProp149.xml><?xml version="1.0" encoding="utf-8"?>
<formControlPr xmlns="http://schemas.microsoft.com/office/spreadsheetml/2009/9/main" objectType="CheckBox" fmlaLink="$K$28" lockText="1" noThreeD="1"/>
</file>

<file path=xl/ctrlProps/ctrlProp15.xml><?xml version="1.0" encoding="utf-8"?>
<formControlPr xmlns="http://schemas.microsoft.com/office/spreadsheetml/2009/9/main" objectType="CheckBox" fmlaLink="$BC$22" lockText="1" noThreeD="1"/>
</file>

<file path=xl/ctrlProps/ctrlProp150.xml><?xml version="1.0" encoding="utf-8"?>
<formControlPr xmlns="http://schemas.microsoft.com/office/spreadsheetml/2009/9/main" objectType="CheckBox" fmlaLink="$K$27" lockText="1" noThreeD="1"/>
</file>

<file path=xl/ctrlProps/ctrlProp151.xml><?xml version="1.0" encoding="utf-8"?>
<formControlPr xmlns="http://schemas.microsoft.com/office/spreadsheetml/2009/9/main" objectType="CheckBox" fmlaLink="$K$26" lockText="1" noThreeD="1"/>
</file>

<file path=xl/ctrlProps/ctrlProp152.xml><?xml version="1.0" encoding="utf-8"?>
<formControlPr xmlns="http://schemas.microsoft.com/office/spreadsheetml/2009/9/main" objectType="CheckBox" fmlaLink="$K$25" lockText="1" noThreeD="1"/>
</file>

<file path=xl/ctrlProps/ctrlProp153.xml><?xml version="1.0" encoding="utf-8"?>
<formControlPr xmlns="http://schemas.microsoft.com/office/spreadsheetml/2009/9/main" objectType="CheckBox" fmlaLink="$K$24" lockText="1" noThreeD="1"/>
</file>

<file path=xl/ctrlProps/ctrlProp154.xml><?xml version="1.0" encoding="utf-8"?>
<formControlPr xmlns="http://schemas.microsoft.com/office/spreadsheetml/2009/9/main" objectType="CheckBox" fmlaLink="$K$23" lockText="1" noThreeD="1"/>
</file>

<file path=xl/ctrlProps/ctrlProp155.xml><?xml version="1.0" encoding="utf-8"?>
<formControlPr xmlns="http://schemas.microsoft.com/office/spreadsheetml/2009/9/main" objectType="CheckBox" fmlaLink="$K$22" lockText="1" noThreeD="1"/>
</file>

<file path=xl/ctrlProps/ctrlProp156.xml><?xml version="1.0" encoding="utf-8"?>
<formControlPr xmlns="http://schemas.microsoft.com/office/spreadsheetml/2009/9/main" objectType="CheckBox" fmlaLink="$K$21" lockText="1" noThreeD="1"/>
</file>

<file path=xl/ctrlProps/ctrlProp157.xml><?xml version="1.0" encoding="utf-8"?>
<formControlPr xmlns="http://schemas.microsoft.com/office/spreadsheetml/2009/9/main" objectType="CheckBox" fmlaLink="$K$20" lockText="1" noThreeD="1"/>
</file>

<file path=xl/ctrlProps/ctrlProp158.xml><?xml version="1.0" encoding="utf-8"?>
<formControlPr xmlns="http://schemas.microsoft.com/office/spreadsheetml/2009/9/main" objectType="CheckBox" fmlaLink="$K$19" lockText="1" noThreeD="1"/>
</file>

<file path=xl/ctrlProps/ctrlProp159.xml><?xml version="1.0" encoding="utf-8"?>
<formControlPr xmlns="http://schemas.microsoft.com/office/spreadsheetml/2009/9/main" objectType="CheckBox" fmlaLink="$K$18" lockText="1" noThreeD="1"/>
</file>

<file path=xl/ctrlProps/ctrlProp16.xml><?xml version="1.0" encoding="utf-8"?>
<formControlPr xmlns="http://schemas.microsoft.com/office/spreadsheetml/2009/9/main" objectType="CheckBox" fmlaLink="$BC$23" lockText="1" noThreeD="1"/>
</file>

<file path=xl/ctrlProps/ctrlProp160.xml><?xml version="1.0" encoding="utf-8"?>
<formControlPr xmlns="http://schemas.microsoft.com/office/spreadsheetml/2009/9/main" objectType="CheckBox" fmlaLink="$K$30" lockText="1" noThreeD="1"/>
</file>

<file path=xl/ctrlProps/ctrlProp161.xml><?xml version="1.0" encoding="utf-8"?>
<formControlPr xmlns="http://schemas.microsoft.com/office/spreadsheetml/2009/9/main" objectType="CheckBox" fmlaLink="$K$29" lockText="1" noThreeD="1"/>
</file>

<file path=xl/ctrlProps/ctrlProp162.xml><?xml version="1.0" encoding="utf-8"?>
<formControlPr xmlns="http://schemas.microsoft.com/office/spreadsheetml/2009/9/main" objectType="CheckBox" fmlaLink="$K$28" lockText="1" noThreeD="1"/>
</file>

<file path=xl/ctrlProps/ctrlProp163.xml><?xml version="1.0" encoding="utf-8"?>
<formControlPr xmlns="http://schemas.microsoft.com/office/spreadsheetml/2009/9/main" objectType="CheckBox" fmlaLink="$K$27" lockText="1" noThreeD="1"/>
</file>

<file path=xl/ctrlProps/ctrlProp164.xml><?xml version="1.0" encoding="utf-8"?>
<formControlPr xmlns="http://schemas.microsoft.com/office/spreadsheetml/2009/9/main" objectType="CheckBox" fmlaLink="$K$26" lockText="1" noThreeD="1"/>
</file>

<file path=xl/ctrlProps/ctrlProp165.xml><?xml version="1.0" encoding="utf-8"?>
<formControlPr xmlns="http://schemas.microsoft.com/office/spreadsheetml/2009/9/main" objectType="CheckBox" fmlaLink="$K$25" lockText="1" noThreeD="1"/>
</file>

<file path=xl/ctrlProps/ctrlProp166.xml><?xml version="1.0" encoding="utf-8"?>
<formControlPr xmlns="http://schemas.microsoft.com/office/spreadsheetml/2009/9/main" objectType="CheckBox" fmlaLink="$K$24" lockText="1" noThreeD="1"/>
</file>

<file path=xl/ctrlProps/ctrlProp167.xml><?xml version="1.0" encoding="utf-8"?>
<formControlPr xmlns="http://schemas.microsoft.com/office/spreadsheetml/2009/9/main" objectType="CheckBox" fmlaLink="$K$23" lockText="1" noThreeD="1"/>
</file>

<file path=xl/ctrlProps/ctrlProp168.xml><?xml version="1.0" encoding="utf-8"?>
<formControlPr xmlns="http://schemas.microsoft.com/office/spreadsheetml/2009/9/main" objectType="CheckBox" fmlaLink="$K$22" lockText="1" noThreeD="1"/>
</file>

<file path=xl/ctrlProps/ctrlProp169.xml><?xml version="1.0" encoding="utf-8"?>
<formControlPr xmlns="http://schemas.microsoft.com/office/spreadsheetml/2009/9/main" objectType="CheckBox" fmlaLink="$K$21" lockText="1" noThreeD="1"/>
</file>

<file path=xl/ctrlProps/ctrlProp17.xml><?xml version="1.0" encoding="utf-8"?>
<formControlPr xmlns="http://schemas.microsoft.com/office/spreadsheetml/2009/9/main" objectType="CheckBox" fmlaLink="$BC$24" lockText="1" noThreeD="1"/>
</file>

<file path=xl/ctrlProps/ctrlProp170.xml><?xml version="1.0" encoding="utf-8"?>
<formControlPr xmlns="http://schemas.microsoft.com/office/spreadsheetml/2009/9/main" objectType="CheckBox" fmlaLink="$K$20" lockText="1" noThreeD="1"/>
</file>

<file path=xl/ctrlProps/ctrlProp171.xml><?xml version="1.0" encoding="utf-8"?>
<formControlPr xmlns="http://schemas.microsoft.com/office/spreadsheetml/2009/9/main" objectType="CheckBox" fmlaLink="$K$19" lockText="1" noThreeD="1"/>
</file>

<file path=xl/ctrlProps/ctrlProp172.xml><?xml version="1.0" encoding="utf-8"?>
<formControlPr xmlns="http://schemas.microsoft.com/office/spreadsheetml/2009/9/main" objectType="CheckBox" fmlaLink="$K$18" lockText="1" noThreeD="1"/>
</file>

<file path=xl/ctrlProps/ctrlProp173.xml><?xml version="1.0" encoding="utf-8"?>
<formControlPr xmlns="http://schemas.microsoft.com/office/spreadsheetml/2009/9/main" objectType="CheckBox" fmlaLink="$K$28" lockText="1" noThreeD="1"/>
</file>

<file path=xl/ctrlProps/ctrlProp174.xml><?xml version="1.0" encoding="utf-8"?>
<formControlPr xmlns="http://schemas.microsoft.com/office/spreadsheetml/2009/9/main" objectType="CheckBox" fmlaLink="$K$28" lockText="1" noThreeD="1"/>
</file>

<file path=xl/ctrlProps/ctrlProp175.xml><?xml version="1.0" encoding="utf-8"?>
<formControlPr xmlns="http://schemas.microsoft.com/office/spreadsheetml/2009/9/main" objectType="CheckBox" fmlaLink="$K$27" lockText="1" noThreeD="1"/>
</file>

<file path=xl/ctrlProps/ctrlProp176.xml><?xml version="1.0" encoding="utf-8"?>
<formControlPr xmlns="http://schemas.microsoft.com/office/spreadsheetml/2009/9/main" objectType="CheckBox" fmlaLink="$K$26" lockText="1" noThreeD="1"/>
</file>

<file path=xl/ctrlProps/ctrlProp177.xml><?xml version="1.0" encoding="utf-8"?>
<formControlPr xmlns="http://schemas.microsoft.com/office/spreadsheetml/2009/9/main" objectType="CheckBox" fmlaLink="$K$25" lockText="1" noThreeD="1"/>
</file>

<file path=xl/ctrlProps/ctrlProp178.xml><?xml version="1.0" encoding="utf-8"?>
<formControlPr xmlns="http://schemas.microsoft.com/office/spreadsheetml/2009/9/main" objectType="CheckBox" fmlaLink="$K$24" lockText="1" noThreeD="1"/>
</file>

<file path=xl/ctrlProps/ctrlProp179.xml><?xml version="1.0" encoding="utf-8"?>
<formControlPr xmlns="http://schemas.microsoft.com/office/spreadsheetml/2009/9/main" objectType="CheckBox" fmlaLink="$K$23" lockText="1" noThreeD="1"/>
</file>

<file path=xl/ctrlProps/ctrlProp18.xml><?xml version="1.0" encoding="utf-8"?>
<formControlPr xmlns="http://schemas.microsoft.com/office/spreadsheetml/2009/9/main" objectType="CheckBox" fmlaLink="$BC$25" lockText="1" noThreeD="1"/>
</file>

<file path=xl/ctrlProps/ctrlProp180.xml><?xml version="1.0" encoding="utf-8"?>
<formControlPr xmlns="http://schemas.microsoft.com/office/spreadsheetml/2009/9/main" objectType="CheckBox" fmlaLink="$K$22" lockText="1" noThreeD="1"/>
</file>

<file path=xl/ctrlProps/ctrlProp181.xml><?xml version="1.0" encoding="utf-8"?>
<formControlPr xmlns="http://schemas.microsoft.com/office/spreadsheetml/2009/9/main" objectType="CheckBox" fmlaLink="$K$21" lockText="1" noThreeD="1"/>
</file>

<file path=xl/ctrlProps/ctrlProp182.xml><?xml version="1.0" encoding="utf-8"?>
<formControlPr xmlns="http://schemas.microsoft.com/office/spreadsheetml/2009/9/main" objectType="CheckBox" fmlaLink="$K$20" lockText="1" noThreeD="1"/>
</file>

<file path=xl/ctrlProps/ctrlProp183.xml><?xml version="1.0" encoding="utf-8"?>
<formControlPr xmlns="http://schemas.microsoft.com/office/spreadsheetml/2009/9/main" objectType="CheckBox" fmlaLink="$K$19" lockText="1" noThreeD="1"/>
</file>

<file path=xl/ctrlProps/ctrlProp184.xml><?xml version="1.0" encoding="utf-8"?>
<formControlPr xmlns="http://schemas.microsoft.com/office/spreadsheetml/2009/9/main" objectType="CheckBox" fmlaLink="$K$18" lockText="1" noThreeD="1"/>
</file>

<file path=xl/ctrlProps/ctrlProp185.xml><?xml version="1.0" encoding="utf-8"?>
<formControlPr xmlns="http://schemas.microsoft.com/office/spreadsheetml/2009/9/main" objectType="CheckBox" fmlaLink="$K$31" lockText="1" noThreeD="1"/>
</file>

<file path=xl/ctrlProps/ctrlProp186.xml><?xml version="1.0" encoding="utf-8"?>
<formControlPr xmlns="http://schemas.microsoft.com/office/spreadsheetml/2009/9/main" objectType="CheckBox" fmlaLink="$K$29" lockText="1" noThreeD="1"/>
</file>

<file path=xl/ctrlProps/ctrlProp187.xml><?xml version="1.0" encoding="utf-8"?>
<formControlPr xmlns="http://schemas.microsoft.com/office/spreadsheetml/2009/9/main" objectType="CheckBox" fmlaLink="$K$28" lockText="1" noThreeD="1"/>
</file>

<file path=xl/ctrlProps/ctrlProp188.xml><?xml version="1.0" encoding="utf-8"?>
<formControlPr xmlns="http://schemas.microsoft.com/office/spreadsheetml/2009/9/main" objectType="CheckBox" fmlaLink="$K$27" lockText="1" noThreeD="1"/>
</file>

<file path=xl/ctrlProps/ctrlProp189.xml><?xml version="1.0" encoding="utf-8"?>
<formControlPr xmlns="http://schemas.microsoft.com/office/spreadsheetml/2009/9/main" objectType="CheckBox" fmlaLink="$K$26" lockText="1" noThreeD="1"/>
</file>

<file path=xl/ctrlProps/ctrlProp19.xml><?xml version="1.0" encoding="utf-8"?>
<formControlPr xmlns="http://schemas.microsoft.com/office/spreadsheetml/2009/9/main" objectType="CheckBox" fmlaLink="$BC$26" lockText="1" noThreeD="1"/>
</file>

<file path=xl/ctrlProps/ctrlProp190.xml><?xml version="1.0" encoding="utf-8"?>
<formControlPr xmlns="http://schemas.microsoft.com/office/spreadsheetml/2009/9/main" objectType="CheckBox" fmlaLink="$K$25" lockText="1" noThreeD="1"/>
</file>

<file path=xl/ctrlProps/ctrlProp191.xml><?xml version="1.0" encoding="utf-8"?>
<formControlPr xmlns="http://schemas.microsoft.com/office/spreadsheetml/2009/9/main" objectType="CheckBox" fmlaLink="$K$24" lockText="1" noThreeD="1"/>
</file>

<file path=xl/ctrlProps/ctrlProp192.xml><?xml version="1.0" encoding="utf-8"?>
<formControlPr xmlns="http://schemas.microsoft.com/office/spreadsheetml/2009/9/main" objectType="CheckBox" fmlaLink="$K$23" lockText="1" noThreeD="1"/>
</file>

<file path=xl/ctrlProps/ctrlProp193.xml><?xml version="1.0" encoding="utf-8"?>
<formControlPr xmlns="http://schemas.microsoft.com/office/spreadsheetml/2009/9/main" objectType="CheckBox" fmlaLink="$K$22" lockText="1" noThreeD="1"/>
</file>

<file path=xl/ctrlProps/ctrlProp194.xml><?xml version="1.0" encoding="utf-8"?>
<formControlPr xmlns="http://schemas.microsoft.com/office/spreadsheetml/2009/9/main" objectType="CheckBox" fmlaLink="$K$21" lockText="1" noThreeD="1"/>
</file>

<file path=xl/ctrlProps/ctrlProp195.xml><?xml version="1.0" encoding="utf-8"?>
<formControlPr xmlns="http://schemas.microsoft.com/office/spreadsheetml/2009/9/main" objectType="CheckBox" fmlaLink="$K$20" lockText="1" noThreeD="1"/>
</file>

<file path=xl/ctrlProps/ctrlProp196.xml><?xml version="1.0" encoding="utf-8"?>
<formControlPr xmlns="http://schemas.microsoft.com/office/spreadsheetml/2009/9/main" objectType="CheckBox" fmlaLink="$K$19" lockText="1" noThreeD="1"/>
</file>

<file path=xl/ctrlProps/ctrlProp197.xml><?xml version="1.0" encoding="utf-8"?>
<formControlPr xmlns="http://schemas.microsoft.com/office/spreadsheetml/2009/9/main" objectType="CheckBox" fmlaLink="$K$18" lockText="1" noThreeD="1"/>
</file>

<file path=xl/ctrlProps/ctrlProp198.xml><?xml version="1.0" encoding="utf-8"?>
<formControlPr xmlns="http://schemas.microsoft.com/office/spreadsheetml/2009/9/main" objectType="CheckBox" fmlaLink="$K$28" lockText="1" noThreeD="1"/>
</file>

<file path=xl/ctrlProps/ctrlProp199.xml><?xml version="1.0" encoding="utf-8"?>
<formControlPr xmlns="http://schemas.microsoft.com/office/spreadsheetml/2009/9/main" objectType="CheckBox" fmlaLink="$K$28" lockText="1" noThreeD="1"/>
</file>

<file path=xl/ctrlProps/ctrlProp2.xml><?xml version="1.0" encoding="utf-8"?>
<formControlPr xmlns="http://schemas.microsoft.com/office/spreadsheetml/2009/9/main" objectType="Radio" firstButton="1" fmlaLink="G16" lockText="1" noThreeD="1"/>
</file>

<file path=xl/ctrlProps/ctrlProp20.xml><?xml version="1.0" encoding="utf-8"?>
<formControlPr xmlns="http://schemas.microsoft.com/office/spreadsheetml/2009/9/main" objectType="CheckBox" fmlaLink="$BC$27" lockText="1" noThreeD="1"/>
</file>

<file path=xl/ctrlProps/ctrlProp200.xml><?xml version="1.0" encoding="utf-8"?>
<formControlPr xmlns="http://schemas.microsoft.com/office/spreadsheetml/2009/9/main" objectType="CheckBox" fmlaLink="$K$27" lockText="1" noThreeD="1"/>
</file>

<file path=xl/ctrlProps/ctrlProp201.xml><?xml version="1.0" encoding="utf-8"?>
<formControlPr xmlns="http://schemas.microsoft.com/office/spreadsheetml/2009/9/main" objectType="CheckBox" fmlaLink="$K$26" lockText="1" noThreeD="1"/>
</file>

<file path=xl/ctrlProps/ctrlProp202.xml><?xml version="1.0" encoding="utf-8"?>
<formControlPr xmlns="http://schemas.microsoft.com/office/spreadsheetml/2009/9/main" objectType="CheckBox" fmlaLink="$K$25" lockText="1" noThreeD="1"/>
</file>

<file path=xl/ctrlProps/ctrlProp203.xml><?xml version="1.0" encoding="utf-8"?>
<formControlPr xmlns="http://schemas.microsoft.com/office/spreadsheetml/2009/9/main" objectType="CheckBox" fmlaLink="$K$24" lockText="1" noThreeD="1"/>
</file>

<file path=xl/ctrlProps/ctrlProp204.xml><?xml version="1.0" encoding="utf-8"?>
<formControlPr xmlns="http://schemas.microsoft.com/office/spreadsheetml/2009/9/main" objectType="CheckBox" fmlaLink="$K$23" lockText="1" noThreeD="1"/>
</file>

<file path=xl/ctrlProps/ctrlProp205.xml><?xml version="1.0" encoding="utf-8"?>
<formControlPr xmlns="http://schemas.microsoft.com/office/spreadsheetml/2009/9/main" objectType="CheckBox" fmlaLink="$K$22" lockText="1" noThreeD="1"/>
</file>

<file path=xl/ctrlProps/ctrlProp206.xml><?xml version="1.0" encoding="utf-8"?>
<formControlPr xmlns="http://schemas.microsoft.com/office/spreadsheetml/2009/9/main" objectType="CheckBox" fmlaLink="$K$21" lockText="1" noThreeD="1"/>
</file>

<file path=xl/ctrlProps/ctrlProp207.xml><?xml version="1.0" encoding="utf-8"?>
<formControlPr xmlns="http://schemas.microsoft.com/office/spreadsheetml/2009/9/main" objectType="CheckBox" fmlaLink="$K$20" lockText="1" noThreeD="1"/>
</file>

<file path=xl/ctrlProps/ctrlProp208.xml><?xml version="1.0" encoding="utf-8"?>
<formControlPr xmlns="http://schemas.microsoft.com/office/spreadsheetml/2009/9/main" objectType="CheckBox" fmlaLink="$K$19" lockText="1" noThreeD="1"/>
</file>

<file path=xl/ctrlProps/ctrlProp209.xml><?xml version="1.0" encoding="utf-8"?>
<formControlPr xmlns="http://schemas.microsoft.com/office/spreadsheetml/2009/9/main" objectType="CheckBox" fmlaLink="$K$18" lockText="1" noThreeD="1"/>
</file>

<file path=xl/ctrlProps/ctrlProp21.xml><?xml version="1.0" encoding="utf-8"?>
<formControlPr xmlns="http://schemas.microsoft.com/office/spreadsheetml/2009/9/main" objectType="CheckBox" fmlaLink="$AZ$20" lockText="1" noThreeD="1"/>
</file>

<file path=xl/ctrlProps/ctrlProp210.xml><?xml version="1.0" encoding="utf-8"?>
<formControlPr xmlns="http://schemas.microsoft.com/office/spreadsheetml/2009/9/main" objectType="CheckBox" fmlaLink="$K$32" lockText="1" noThreeD="1"/>
</file>

<file path=xl/ctrlProps/ctrlProp211.xml><?xml version="1.0" encoding="utf-8"?>
<formControlPr xmlns="http://schemas.microsoft.com/office/spreadsheetml/2009/9/main" objectType="CheckBox" fmlaLink="$K$29" lockText="1" noThreeD="1"/>
</file>

<file path=xl/ctrlProps/ctrlProp212.xml><?xml version="1.0" encoding="utf-8"?>
<formControlPr xmlns="http://schemas.microsoft.com/office/spreadsheetml/2009/9/main" objectType="CheckBox" fmlaLink="$K$28" lockText="1" noThreeD="1"/>
</file>

<file path=xl/ctrlProps/ctrlProp213.xml><?xml version="1.0" encoding="utf-8"?>
<formControlPr xmlns="http://schemas.microsoft.com/office/spreadsheetml/2009/9/main" objectType="CheckBox" fmlaLink="$K$27" lockText="1" noThreeD="1"/>
</file>

<file path=xl/ctrlProps/ctrlProp214.xml><?xml version="1.0" encoding="utf-8"?>
<formControlPr xmlns="http://schemas.microsoft.com/office/spreadsheetml/2009/9/main" objectType="CheckBox" fmlaLink="$K$26" lockText="1" noThreeD="1"/>
</file>

<file path=xl/ctrlProps/ctrlProp215.xml><?xml version="1.0" encoding="utf-8"?>
<formControlPr xmlns="http://schemas.microsoft.com/office/spreadsheetml/2009/9/main" objectType="CheckBox" fmlaLink="$K$25" lockText="1" noThreeD="1"/>
</file>

<file path=xl/ctrlProps/ctrlProp216.xml><?xml version="1.0" encoding="utf-8"?>
<formControlPr xmlns="http://schemas.microsoft.com/office/spreadsheetml/2009/9/main" objectType="CheckBox" fmlaLink="$K$24" lockText="1" noThreeD="1"/>
</file>

<file path=xl/ctrlProps/ctrlProp217.xml><?xml version="1.0" encoding="utf-8"?>
<formControlPr xmlns="http://schemas.microsoft.com/office/spreadsheetml/2009/9/main" objectType="CheckBox" fmlaLink="$K$23" lockText="1" noThreeD="1"/>
</file>

<file path=xl/ctrlProps/ctrlProp218.xml><?xml version="1.0" encoding="utf-8"?>
<formControlPr xmlns="http://schemas.microsoft.com/office/spreadsheetml/2009/9/main" objectType="CheckBox" fmlaLink="$K$22" lockText="1" noThreeD="1"/>
</file>

<file path=xl/ctrlProps/ctrlProp219.xml><?xml version="1.0" encoding="utf-8"?>
<formControlPr xmlns="http://schemas.microsoft.com/office/spreadsheetml/2009/9/main" objectType="CheckBox" fmlaLink="$K$21" lockText="1" noThreeD="1"/>
</file>

<file path=xl/ctrlProps/ctrlProp22.xml><?xml version="1.0" encoding="utf-8"?>
<formControlPr xmlns="http://schemas.microsoft.com/office/spreadsheetml/2009/9/main" objectType="CheckBox" fmlaLink="$AZ$21" lockText="1" noThreeD="1"/>
</file>

<file path=xl/ctrlProps/ctrlProp220.xml><?xml version="1.0" encoding="utf-8"?>
<formControlPr xmlns="http://schemas.microsoft.com/office/spreadsheetml/2009/9/main" objectType="CheckBox" fmlaLink="$K$20" lockText="1" noThreeD="1"/>
</file>

<file path=xl/ctrlProps/ctrlProp221.xml><?xml version="1.0" encoding="utf-8"?>
<formControlPr xmlns="http://schemas.microsoft.com/office/spreadsheetml/2009/9/main" objectType="CheckBox" fmlaLink="$K$19" lockText="1" noThreeD="1"/>
</file>

<file path=xl/ctrlProps/ctrlProp222.xml><?xml version="1.0" encoding="utf-8"?>
<formControlPr xmlns="http://schemas.microsoft.com/office/spreadsheetml/2009/9/main" objectType="CheckBox" fmlaLink="$K$18" lockText="1" noThreeD="1"/>
</file>

<file path=xl/ctrlProps/ctrlProp223.xml><?xml version="1.0" encoding="utf-8"?>
<formControlPr xmlns="http://schemas.microsoft.com/office/spreadsheetml/2009/9/main" objectType="CheckBox" fmlaLink="$K$28" lockText="1" noThreeD="1"/>
</file>

<file path=xl/ctrlProps/ctrlProp224.xml><?xml version="1.0" encoding="utf-8"?>
<formControlPr xmlns="http://schemas.microsoft.com/office/spreadsheetml/2009/9/main" objectType="CheckBox" fmlaLink="$K$28" lockText="1" noThreeD="1"/>
</file>

<file path=xl/ctrlProps/ctrlProp225.xml><?xml version="1.0" encoding="utf-8"?>
<formControlPr xmlns="http://schemas.microsoft.com/office/spreadsheetml/2009/9/main" objectType="CheckBox" fmlaLink="$K$27" lockText="1" noThreeD="1"/>
</file>

<file path=xl/ctrlProps/ctrlProp226.xml><?xml version="1.0" encoding="utf-8"?>
<formControlPr xmlns="http://schemas.microsoft.com/office/spreadsheetml/2009/9/main" objectType="CheckBox" fmlaLink="$K$26" lockText="1" noThreeD="1"/>
</file>

<file path=xl/ctrlProps/ctrlProp227.xml><?xml version="1.0" encoding="utf-8"?>
<formControlPr xmlns="http://schemas.microsoft.com/office/spreadsheetml/2009/9/main" objectType="CheckBox" fmlaLink="$K$25" lockText="1" noThreeD="1"/>
</file>

<file path=xl/ctrlProps/ctrlProp228.xml><?xml version="1.0" encoding="utf-8"?>
<formControlPr xmlns="http://schemas.microsoft.com/office/spreadsheetml/2009/9/main" objectType="CheckBox" fmlaLink="$K$24" lockText="1" noThreeD="1"/>
</file>

<file path=xl/ctrlProps/ctrlProp229.xml><?xml version="1.0" encoding="utf-8"?>
<formControlPr xmlns="http://schemas.microsoft.com/office/spreadsheetml/2009/9/main" objectType="CheckBox" fmlaLink="$K$23" lockText="1" noThreeD="1"/>
</file>

<file path=xl/ctrlProps/ctrlProp23.xml><?xml version="1.0" encoding="utf-8"?>
<formControlPr xmlns="http://schemas.microsoft.com/office/spreadsheetml/2009/9/main" objectType="CheckBox" fmlaLink="$AZ$22" lockText="1" noThreeD="1"/>
</file>

<file path=xl/ctrlProps/ctrlProp230.xml><?xml version="1.0" encoding="utf-8"?>
<formControlPr xmlns="http://schemas.microsoft.com/office/spreadsheetml/2009/9/main" objectType="CheckBox" fmlaLink="$K$22" lockText="1" noThreeD="1"/>
</file>

<file path=xl/ctrlProps/ctrlProp231.xml><?xml version="1.0" encoding="utf-8"?>
<formControlPr xmlns="http://schemas.microsoft.com/office/spreadsheetml/2009/9/main" objectType="CheckBox" fmlaLink="$K$21" lockText="1" noThreeD="1"/>
</file>

<file path=xl/ctrlProps/ctrlProp232.xml><?xml version="1.0" encoding="utf-8"?>
<formControlPr xmlns="http://schemas.microsoft.com/office/spreadsheetml/2009/9/main" objectType="CheckBox" fmlaLink="$K$20" lockText="1" noThreeD="1"/>
</file>

<file path=xl/ctrlProps/ctrlProp233.xml><?xml version="1.0" encoding="utf-8"?>
<formControlPr xmlns="http://schemas.microsoft.com/office/spreadsheetml/2009/9/main" objectType="CheckBox" fmlaLink="$K$19" lockText="1" noThreeD="1"/>
</file>

<file path=xl/ctrlProps/ctrlProp234.xml><?xml version="1.0" encoding="utf-8"?>
<formControlPr xmlns="http://schemas.microsoft.com/office/spreadsheetml/2009/9/main" objectType="CheckBox" fmlaLink="$K$18" lockText="1" noThreeD="1"/>
</file>

<file path=xl/ctrlProps/ctrlProp235.xml><?xml version="1.0" encoding="utf-8"?>
<formControlPr xmlns="http://schemas.microsoft.com/office/spreadsheetml/2009/9/main" objectType="CheckBox" fmlaLink="$K$33" lockText="1" noThreeD="1"/>
</file>

<file path=xl/ctrlProps/ctrlProp236.xml><?xml version="1.0" encoding="utf-8"?>
<formControlPr xmlns="http://schemas.microsoft.com/office/spreadsheetml/2009/9/main" objectType="CheckBox" fmlaLink="$K$29" lockText="1" noThreeD="1"/>
</file>

<file path=xl/ctrlProps/ctrlProp237.xml><?xml version="1.0" encoding="utf-8"?>
<formControlPr xmlns="http://schemas.microsoft.com/office/spreadsheetml/2009/9/main" objectType="CheckBox" fmlaLink="$K$28" lockText="1" noThreeD="1"/>
</file>

<file path=xl/ctrlProps/ctrlProp238.xml><?xml version="1.0" encoding="utf-8"?>
<formControlPr xmlns="http://schemas.microsoft.com/office/spreadsheetml/2009/9/main" objectType="CheckBox" fmlaLink="$K$27" lockText="1" noThreeD="1"/>
</file>

<file path=xl/ctrlProps/ctrlProp239.xml><?xml version="1.0" encoding="utf-8"?>
<formControlPr xmlns="http://schemas.microsoft.com/office/spreadsheetml/2009/9/main" objectType="CheckBox" fmlaLink="$K$26" lockText="1" noThreeD="1"/>
</file>

<file path=xl/ctrlProps/ctrlProp24.xml><?xml version="1.0" encoding="utf-8"?>
<formControlPr xmlns="http://schemas.microsoft.com/office/spreadsheetml/2009/9/main" objectType="CheckBox" fmlaLink="$AZ$23" lockText="1" noThreeD="1"/>
</file>

<file path=xl/ctrlProps/ctrlProp240.xml><?xml version="1.0" encoding="utf-8"?>
<formControlPr xmlns="http://schemas.microsoft.com/office/spreadsheetml/2009/9/main" objectType="CheckBox" fmlaLink="$K$25" lockText="1" noThreeD="1"/>
</file>

<file path=xl/ctrlProps/ctrlProp241.xml><?xml version="1.0" encoding="utf-8"?>
<formControlPr xmlns="http://schemas.microsoft.com/office/spreadsheetml/2009/9/main" objectType="CheckBox" fmlaLink="$K$24" lockText="1" noThreeD="1"/>
</file>

<file path=xl/ctrlProps/ctrlProp242.xml><?xml version="1.0" encoding="utf-8"?>
<formControlPr xmlns="http://schemas.microsoft.com/office/spreadsheetml/2009/9/main" objectType="CheckBox" fmlaLink="$K$23" lockText="1" noThreeD="1"/>
</file>

<file path=xl/ctrlProps/ctrlProp243.xml><?xml version="1.0" encoding="utf-8"?>
<formControlPr xmlns="http://schemas.microsoft.com/office/spreadsheetml/2009/9/main" objectType="CheckBox" fmlaLink="$K$22" lockText="1" noThreeD="1"/>
</file>

<file path=xl/ctrlProps/ctrlProp244.xml><?xml version="1.0" encoding="utf-8"?>
<formControlPr xmlns="http://schemas.microsoft.com/office/spreadsheetml/2009/9/main" objectType="CheckBox" fmlaLink="$K$21" lockText="1" noThreeD="1"/>
</file>

<file path=xl/ctrlProps/ctrlProp245.xml><?xml version="1.0" encoding="utf-8"?>
<formControlPr xmlns="http://schemas.microsoft.com/office/spreadsheetml/2009/9/main" objectType="CheckBox" fmlaLink="$K$20" lockText="1" noThreeD="1"/>
</file>

<file path=xl/ctrlProps/ctrlProp246.xml><?xml version="1.0" encoding="utf-8"?>
<formControlPr xmlns="http://schemas.microsoft.com/office/spreadsheetml/2009/9/main" objectType="CheckBox" fmlaLink="$K$19" lockText="1" noThreeD="1"/>
</file>

<file path=xl/ctrlProps/ctrlProp247.xml><?xml version="1.0" encoding="utf-8"?>
<formControlPr xmlns="http://schemas.microsoft.com/office/spreadsheetml/2009/9/main" objectType="CheckBox" fmlaLink="$K$18" lockText="1" noThreeD="1"/>
</file>

<file path=xl/ctrlProps/ctrlProp248.xml><?xml version="1.0" encoding="utf-8"?>
<formControlPr xmlns="http://schemas.microsoft.com/office/spreadsheetml/2009/9/main" objectType="CheckBox" fmlaLink="$K$28" lockText="1" noThreeD="1"/>
</file>

<file path=xl/ctrlProps/ctrlProp249.xml><?xml version="1.0" encoding="utf-8"?>
<formControlPr xmlns="http://schemas.microsoft.com/office/spreadsheetml/2009/9/main" objectType="CheckBox" fmlaLink="$K$28" lockText="1" noThreeD="1"/>
</file>

<file path=xl/ctrlProps/ctrlProp25.xml><?xml version="1.0" encoding="utf-8"?>
<formControlPr xmlns="http://schemas.microsoft.com/office/spreadsheetml/2009/9/main" objectType="CheckBox" fmlaLink="$AZ$24" lockText="1" noThreeD="1"/>
</file>

<file path=xl/ctrlProps/ctrlProp250.xml><?xml version="1.0" encoding="utf-8"?>
<formControlPr xmlns="http://schemas.microsoft.com/office/spreadsheetml/2009/9/main" objectType="CheckBox" fmlaLink="$K$27" lockText="1" noThreeD="1"/>
</file>

<file path=xl/ctrlProps/ctrlProp251.xml><?xml version="1.0" encoding="utf-8"?>
<formControlPr xmlns="http://schemas.microsoft.com/office/spreadsheetml/2009/9/main" objectType="CheckBox" fmlaLink="$K$26" lockText="1" noThreeD="1"/>
</file>

<file path=xl/ctrlProps/ctrlProp252.xml><?xml version="1.0" encoding="utf-8"?>
<formControlPr xmlns="http://schemas.microsoft.com/office/spreadsheetml/2009/9/main" objectType="CheckBox" fmlaLink="$K$25" lockText="1" noThreeD="1"/>
</file>

<file path=xl/ctrlProps/ctrlProp253.xml><?xml version="1.0" encoding="utf-8"?>
<formControlPr xmlns="http://schemas.microsoft.com/office/spreadsheetml/2009/9/main" objectType="CheckBox" fmlaLink="$K$24" lockText="1" noThreeD="1"/>
</file>

<file path=xl/ctrlProps/ctrlProp254.xml><?xml version="1.0" encoding="utf-8"?>
<formControlPr xmlns="http://schemas.microsoft.com/office/spreadsheetml/2009/9/main" objectType="CheckBox" fmlaLink="$K$23" lockText="1" noThreeD="1"/>
</file>

<file path=xl/ctrlProps/ctrlProp255.xml><?xml version="1.0" encoding="utf-8"?>
<formControlPr xmlns="http://schemas.microsoft.com/office/spreadsheetml/2009/9/main" objectType="CheckBox" fmlaLink="$K$22" lockText="1" noThreeD="1"/>
</file>

<file path=xl/ctrlProps/ctrlProp256.xml><?xml version="1.0" encoding="utf-8"?>
<formControlPr xmlns="http://schemas.microsoft.com/office/spreadsheetml/2009/9/main" objectType="CheckBox" fmlaLink="$K$21" lockText="1" noThreeD="1"/>
</file>

<file path=xl/ctrlProps/ctrlProp257.xml><?xml version="1.0" encoding="utf-8"?>
<formControlPr xmlns="http://schemas.microsoft.com/office/spreadsheetml/2009/9/main" objectType="CheckBox" fmlaLink="$K$20" lockText="1" noThreeD="1"/>
</file>

<file path=xl/ctrlProps/ctrlProp258.xml><?xml version="1.0" encoding="utf-8"?>
<formControlPr xmlns="http://schemas.microsoft.com/office/spreadsheetml/2009/9/main" objectType="CheckBox" fmlaLink="$K$19" lockText="1" noThreeD="1"/>
</file>

<file path=xl/ctrlProps/ctrlProp259.xml><?xml version="1.0" encoding="utf-8"?>
<formControlPr xmlns="http://schemas.microsoft.com/office/spreadsheetml/2009/9/main" objectType="CheckBox" fmlaLink="$K$18" lockText="1" noThreeD="1"/>
</file>

<file path=xl/ctrlProps/ctrlProp26.xml><?xml version="1.0" encoding="utf-8"?>
<formControlPr xmlns="http://schemas.microsoft.com/office/spreadsheetml/2009/9/main" objectType="CheckBox" fmlaLink="$AZ$25" lockText="1" noThreeD="1"/>
</file>

<file path=xl/ctrlProps/ctrlProp260.xml><?xml version="1.0" encoding="utf-8"?>
<formControlPr xmlns="http://schemas.microsoft.com/office/spreadsheetml/2009/9/main" objectType="CheckBox" fmlaLink="$K$34" lockText="1" noThreeD="1"/>
</file>

<file path=xl/ctrlProps/ctrlProp261.xml><?xml version="1.0" encoding="utf-8"?>
<formControlPr xmlns="http://schemas.microsoft.com/office/spreadsheetml/2009/9/main" objectType="CheckBox" fmlaLink="$K$29" lockText="1" noThreeD="1"/>
</file>

<file path=xl/ctrlProps/ctrlProp262.xml><?xml version="1.0" encoding="utf-8"?>
<formControlPr xmlns="http://schemas.microsoft.com/office/spreadsheetml/2009/9/main" objectType="CheckBox" fmlaLink="$K$28" lockText="1" noThreeD="1"/>
</file>

<file path=xl/ctrlProps/ctrlProp263.xml><?xml version="1.0" encoding="utf-8"?>
<formControlPr xmlns="http://schemas.microsoft.com/office/spreadsheetml/2009/9/main" objectType="CheckBox" fmlaLink="$K$27" lockText="1" noThreeD="1"/>
</file>

<file path=xl/ctrlProps/ctrlProp264.xml><?xml version="1.0" encoding="utf-8"?>
<formControlPr xmlns="http://schemas.microsoft.com/office/spreadsheetml/2009/9/main" objectType="CheckBox" fmlaLink="$K$26" lockText="1" noThreeD="1"/>
</file>

<file path=xl/ctrlProps/ctrlProp265.xml><?xml version="1.0" encoding="utf-8"?>
<formControlPr xmlns="http://schemas.microsoft.com/office/spreadsheetml/2009/9/main" objectType="CheckBox" fmlaLink="$K$25" lockText="1" noThreeD="1"/>
</file>

<file path=xl/ctrlProps/ctrlProp266.xml><?xml version="1.0" encoding="utf-8"?>
<formControlPr xmlns="http://schemas.microsoft.com/office/spreadsheetml/2009/9/main" objectType="CheckBox" fmlaLink="$K$24" lockText="1" noThreeD="1"/>
</file>

<file path=xl/ctrlProps/ctrlProp267.xml><?xml version="1.0" encoding="utf-8"?>
<formControlPr xmlns="http://schemas.microsoft.com/office/spreadsheetml/2009/9/main" objectType="CheckBox" fmlaLink="$K$23" lockText="1" noThreeD="1"/>
</file>

<file path=xl/ctrlProps/ctrlProp268.xml><?xml version="1.0" encoding="utf-8"?>
<formControlPr xmlns="http://schemas.microsoft.com/office/spreadsheetml/2009/9/main" objectType="CheckBox" fmlaLink="$K$22" lockText="1" noThreeD="1"/>
</file>

<file path=xl/ctrlProps/ctrlProp269.xml><?xml version="1.0" encoding="utf-8"?>
<formControlPr xmlns="http://schemas.microsoft.com/office/spreadsheetml/2009/9/main" objectType="CheckBox" fmlaLink="$K$21" lockText="1" noThreeD="1"/>
</file>

<file path=xl/ctrlProps/ctrlProp27.xml><?xml version="1.0" encoding="utf-8"?>
<formControlPr xmlns="http://schemas.microsoft.com/office/spreadsheetml/2009/9/main" objectType="CheckBox" fmlaLink="$AZ$26" lockText="1" noThreeD="1"/>
</file>

<file path=xl/ctrlProps/ctrlProp270.xml><?xml version="1.0" encoding="utf-8"?>
<formControlPr xmlns="http://schemas.microsoft.com/office/spreadsheetml/2009/9/main" objectType="CheckBox" fmlaLink="$K$20" lockText="1" noThreeD="1"/>
</file>

<file path=xl/ctrlProps/ctrlProp271.xml><?xml version="1.0" encoding="utf-8"?>
<formControlPr xmlns="http://schemas.microsoft.com/office/spreadsheetml/2009/9/main" objectType="CheckBox" fmlaLink="$K$19" lockText="1" noThreeD="1"/>
</file>

<file path=xl/ctrlProps/ctrlProp272.xml><?xml version="1.0" encoding="utf-8"?>
<formControlPr xmlns="http://schemas.microsoft.com/office/spreadsheetml/2009/9/main" objectType="CheckBox" fmlaLink="$K$18" lockText="1" noThreeD="1"/>
</file>

<file path=xl/ctrlProps/ctrlProp273.xml><?xml version="1.0" encoding="utf-8"?>
<formControlPr xmlns="http://schemas.microsoft.com/office/spreadsheetml/2009/9/main" objectType="CheckBox" fmlaLink="$K$28" lockText="1" noThreeD="1"/>
</file>

<file path=xl/ctrlProps/ctrlProp274.xml><?xml version="1.0" encoding="utf-8"?>
<formControlPr xmlns="http://schemas.microsoft.com/office/spreadsheetml/2009/9/main" objectType="CheckBox" fmlaLink="$K$28" lockText="1" noThreeD="1"/>
</file>

<file path=xl/ctrlProps/ctrlProp275.xml><?xml version="1.0" encoding="utf-8"?>
<formControlPr xmlns="http://schemas.microsoft.com/office/spreadsheetml/2009/9/main" objectType="CheckBox" fmlaLink="$K$27" lockText="1" noThreeD="1"/>
</file>

<file path=xl/ctrlProps/ctrlProp276.xml><?xml version="1.0" encoding="utf-8"?>
<formControlPr xmlns="http://schemas.microsoft.com/office/spreadsheetml/2009/9/main" objectType="CheckBox" fmlaLink="$K$26" lockText="1" noThreeD="1"/>
</file>

<file path=xl/ctrlProps/ctrlProp277.xml><?xml version="1.0" encoding="utf-8"?>
<formControlPr xmlns="http://schemas.microsoft.com/office/spreadsheetml/2009/9/main" objectType="CheckBox" fmlaLink="$K$25" lockText="1" noThreeD="1"/>
</file>

<file path=xl/ctrlProps/ctrlProp278.xml><?xml version="1.0" encoding="utf-8"?>
<formControlPr xmlns="http://schemas.microsoft.com/office/spreadsheetml/2009/9/main" objectType="CheckBox" fmlaLink="$K$24" lockText="1" noThreeD="1"/>
</file>

<file path=xl/ctrlProps/ctrlProp279.xml><?xml version="1.0" encoding="utf-8"?>
<formControlPr xmlns="http://schemas.microsoft.com/office/spreadsheetml/2009/9/main" objectType="CheckBox" fmlaLink="$K$23" lockText="1" noThreeD="1"/>
</file>

<file path=xl/ctrlProps/ctrlProp28.xml><?xml version="1.0" encoding="utf-8"?>
<formControlPr xmlns="http://schemas.microsoft.com/office/spreadsheetml/2009/9/main" objectType="CheckBox" fmlaLink="$AZ$27" lockText="1" noThreeD="1"/>
</file>

<file path=xl/ctrlProps/ctrlProp280.xml><?xml version="1.0" encoding="utf-8"?>
<formControlPr xmlns="http://schemas.microsoft.com/office/spreadsheetml/2009/9/main" objectType="CheckBox" fmlaLink="$K$22" lockText="1" noThreeD="1"/>
</file>

<file path=xl/ctrlProps/ctrlProp281.xml><?xml version="1.0" encoding="utf-8"?>
<formControlPr xmlns="http://schemas.microsoft.com/office/spreadsheetml/2009/9/main" objectType="CheckBox" fmlaLink="$K$21" lockText="1" noThreeD="1"/>
</file>

<file path=xl/ctrlProps/ctrlProp282.xml><?xml version="1.0" encoding="utf-8"?>
<formControlPr xmlns="http://schemas.microsoft.com/office/spreadsheetml/2009/9/main" objectType="CheckBox" fmlaLink="$K$20" lockText="1" noThreeD="1"/>
</file>

<file path=xl/ctrlProps/ctrlProp283.xml><?xml version="1.0" encoding="utf-8"?>
<formControlPr xmlns="http://schemas.microsoft.com/office/spreadsheetml/2009/9/main" objectType="CheckBox" fmlaLink="$K$19" lockText="1" noThreeD="1"/>
</file>

<file path=xl/ctrlProps/ctrlProp284.xml><?xml version="1.0" encoding="utf-8"?>
<formControlPr xmlns="http://schemas.microsoft.com/office/spreadsheetml/2009/9/main" objectType="CheckBox" fmlaLink="$K$18" lockText="1" noThreeD="1"/>
</file>

<file path=xl/ctrlProps/ctrlProp285.xml><?xml version="1.0" encoding="utf-8"?>
<formControlPr xmlns="http://schemas.microsoft.com/office/spreadsheetml/2009/9/main" objectType="CheckBox" fmlaLink="$K$35" lockText="1" noThreeD="1"/>
</file>

<file path=xl/ctrlProps/ctrlProp286.xml><?xml version="1.0" encoding="utf-8"?>
<formControlPr xmlns="http://schemas.microsoft.com/office/spreadsheetml/2009/9/main" objectType="CheckBox" fmlaLink="$K$29" lockText="1" noThreeD="1"/>
</file>

<file path=xl/ctrlProps/ctrlProp287.xml><?xml version="1.0" encoding="utf-8"?>
<formControlPr xmlns="http://schemas.microsoft.com/office/spreadsheetml/2009/9/main" objectType="CheckBox" fmlaLink="$K$28" lockText="1" noThreeD="1"/>
</file>

<file path=xl/ctrlProps/ctrlProp288.xml><?xml version="1.0" encoding="utf-8"?>
<formControlPr xmlns="http://schemas.microsoft.com/office/spreadsheetml/2009/9/main" objectType="CheckBox" fmlaLink="$K$27" lockText="1" noThreeD="1"/>
</file>

<file path=xl/ctrlProps/ctrlProp289.xml><?xml version="1.0" encoding="utf-8"?>
<formControlPr xmlns="http://schemas.microsoft.com/office/spreadsheetml/2009/9/main" objectType="CheckBox" fmlaLink="$K$26" lockText="1" noThreeD="1"/>
</file>

<file path=xl/ctrlProps/ctrlProp29.xml><?xml version="1.0" encoding="utf-8"?>
<formControlPr xmlns="http://schemas.microsoft.com/office/spreadsheetml/2009/9/main" objectType="CheckBox" fmlaLink="$AR$39" lockText="1" noThreeD="1"/>
</file>

<file path=xl/ctrlProps/ctrlProp290.xml><?xml version="1.0" encoding="utf-8"?>
<formControlPr xmlns="http://schemas.microsoft.com/office/spreadsheetml/2009/9/main" objectType="CheckBox" fmlaLink="$K$25" lockText="1" noThreeD="1"/>
</file>

<file path=xl/ctrlProps/ctrlProp291.xml><?xml version="1.0" encoding="utf-8"?>
<formControlPr xmlns="http://schemas.microsoft.com/office/spreadsheetml/2009/9/main" objectType="CheckBox" fmlaLink="$K$24" lockText="1" noThreeD="1"/>
</file>

<file path=xl/ctrlProps/ctrlProp292.xml><?xml version="1.0" encoding="utf-8"?>
<formControlPr xmlns="http://schemas.microsoft.com/office/spreadsheetml/2009/9/main" objectType="CheckBox" fmlaLink="$K$23" lockText="1" noThreeD="1"/>
</file>

<file path=xl/ctrlProps/ctrlProp293.xml><?xml version="1.0" encoding="utf-8"?>
<formControlPr xmlns="http://schemas.microsoft.com/office/spreadsheetml/2009/9/main" objectType="CheckBox" fmlaLink="$K$22" lockText="1" noThreeD="1"/>
</file>

<file path=xl/ctrlProps/ctrlProp294.xml><?xml version="1.0" encoding="utf-8"?>
<formControlPr xmlns="http://schemas.microsoft.com/office/spreadsheetml/2009/9/main" objectType="CheckBox" fmlaLink="$K$21" lockText="1" noThreeD="1"/>
</file>

<file path=xl/ctrlProps/ctrlProp295.xml><?xml version="1.0" encoding="utf-8"?>
<formControlPr xmlns="http://schemas.microsoft.com/office/spreadsheetml/2009/9/main" objectType="CheckBox" fmlaLink="$K$20" lockText="1" noThreeD="1"/>
</file>

<file path=xl/ctrlProps/ctrlProp296.xml><?xml version="1.0" encoding="utf-8"?>
<formControlPr xmlns="http://schemas.microsoft.com/office/spreadsheetml/2009/9/main" objectType="CheckBox" fmlaLink="$K$19" lockText="1" noThreeD="1"/>
</file>

<file path=xl/ctrlProps/ctrlProp297.xml><?xml version="1.0" encoding="utf-8"?>
<formControlPr xmlns="http://schemas.microsoft.com/office/spreadsheetml/2009/9/main" objectType="CheckBox" fmlaLink="$K$18" lockText="1" noThreeD="1"/>
</file>

<file path=xl/ctrlProps/ctrlProp298.xml><?xml version="1.0" encoding="utf-8"?>
<formControlPr xmlns="http://schemas.microsoft.com/office/spreadsheetml/2009/9/main" objectType="CheckBox" fmlaLink="$K$28" lockText="1" noThreeD="1"/>
</file>

<file path=xl/ctrlProps/ctrlProp299.xml><?xml version="1.0" encoding="utf-8"?>
<formControlPr xmlns="http://schemas.microsoft.com/office/spreadsheetml/2009/9/main" objectType="CheckBox" fmlaLink="$K$28" lockText="1" noThreeD="1"/>
</file>

<file path=xl/ctrlProps/ctrlProp3.xml><?xml version="1.0" encoding="utf-8"?>
<formControlPr xmlns="http://schemas.microsoft.com/office/spreadsheetml/2009/9/main" objectType="Radio" lockText="1" noThreeD="1"/>
</file>

<file path=xl/ctrlProps/ctrlProp30.xml><?xml version="1.0" encoding="utf-8"?>
<formControlPr xmlns="http://schemas.microsoft.com/office/spreadsheetml/2009/9/main" objectType="CheckBox" fmlaLink="$AR$40" lockText="1" noThreeD="1"/>
</file>

<file path=xl/ctrlProps/ctrlProp300.xml><?xml version="1.0" encoding="utf-8"?>
<formControlPr xmlns="http://schemas.microsoft.com/office/spreadsheetml/2009/9/main" objectType="CheckBox" fmlaLink="$K$27" lockText="1" noThreeD="1"/>
</file>

<file path=xl/ctrlProps/ctrlProp301.xml><?xml version="1.0" encoding="utf-8"?>
<formControlPr xmlns="http://schemas.microsoft.com/office/spreadsheetml/2009/9/main" objectType="CheckBox" fmlaLink="$K$26" lockText="1" noThreeD="1"/>
</file>

<file path=xl/ctrlProps/ctrlProp302.xml><?xml version="1.0" encoding="utf-8"?>
<formControlPr xmlns="http://schemas.microsoft.com/office/spreadsheetml/2009/9/main" objectType="CheckBox" fmlaLink="$K$25" lockText="1" noThreeD="1"/>
</file>

<file path=xl/ctrlProps/ctrlProp303.xml><?xml version="1.0" encoding="utf-8"?>
<formControlPr xmlns="http://schemas.microsoft.com/office/spreadsheetml/2009/9/main" objectType="CheckBox" fmlaLink="$K$24" lockText="1" noThreeD="1"/>
</file>

<file path=xl/ctrlProps/ctrlProp304.xml><?xml version="1.0" encoding="utf-8"?>
<formControlPr xmlns="http://schemas.microsoft.com/office/spreadsheetml/2009/9/main" objectType="CheckBox" fmlaLink="$K$23" lockText="1" noThreeD="1"/>
</file>

<file path=xl/ctrlProps/ctrlProp305.xml><?xml version="1.0" encoding="utf-8"?>
<formControlPr xmlns="http://schemas.microsoft.com/office/spreadsheetml/2009/9/main" objectType="CheckBox" fmlaLink="$K$22" lockText="1" noThreeD="1"/>
</file>

<file path=xl/ctrlProps/ctrlProp306.xml><?xml version="1.0" encoding="utf-8"?>
<formControlPr xmlns="http://schemas.microsoft.com/office/spreadsheetml/2009/9/main" objectType="CheckBox" fmlaLink="$K$21" lockText="1" noThreeD="1"/>
</file>

<file path=xl/ctrlProps/ctrlProp307.xml><?xml version="1.0" encoding="utf-8"?>
<formControlPr xmlns="http://schemas.microsoft.com/office/spreadsheetml/2009/9/main" objectType="CheckBox" fmlaLink="$K$20" lockText="1" noThreeD="1"/>
</file>

<file path=xl/ctrlProps/ctrlProp308.xml><?xml version="1.0" encoding="utf-8"?>
<formControlPr xmlns="http://schemas.microsoft.com/office/spreadsheetml/2009/9/main" objectType="CheckBox" fmlaLink="$K$19" lockText="1" noThreeD="1"/>
</file>

<file path=xl/ctrlProps/ctrlProp309.xml><?xml version="1.0" encoding="utf-8"?>
<formControlPr xmlns="http://schemas.microsoft.com/office/spreadsheetml/2009/9/main" objectType="CheckBox" fmlaLink="$K$18" lockText="1" noThreeD="1"/>
</file>

<file path=xl/ctrlProps/ctrlProp31.xml><?xml version="1.0" encoding="utf-8"?>
<formControlPr xmlns="http://schemas.microsoft.com/office/spreadsheetml/2009/9/main" objectType="CheckBox" fmlaLink="$AR$41" lockText="1" noThreeD="1"/>
</file>

<file path=xl/ctrlProps/ctrlProp310.xml><?xml version="1.0" encoding="utf-8"?>
<formControlPr xmlns="http://schemas.microsoft.com/office/spreadsheetml/2009/9/main" objectType="CheckBox" fmlaLink="$K$36" lockText="1" noThreeD="1"/>
</file>

<file path=xl/ctrlProps/ctrlProp311.xml><?xml version="1.0" encoding="utf-8"?>
<formControlPr xmlns="http://schemas.microsoft.com/office/spreadsheetml/2009/9/main" objectType="CheckBox" fmlaLink="$K$29" lockText="1" noThreeD="1"/>
</file>

<file path=xl/ctrlProps/ctrlProp312.xml><?xml version="1.0" encoding="utf-8"?>
<formControlPr xmlns="http://schemas.microsoft.com/office/spreadsheetml/2009/9/main" objectType="CheckBox" fmlaLink="$K$28" lockText="1" noThreeD="1"/>
</file>

<file path=xl/ctrlProps/ctrlProp313.xml><?xml version="1.0" encoding="utf-8"?>
<formControlPr xmlns="http://schemas.microsoft.com/office/spreadsheetml/2009/9/main" objectType="CheckBox" fmlaLink="$K$27" lockText="1" noThreeD="1"/>
</file>

<file path=xl/ctrlProps/ctrlProp314.xml><?xml version="1.0" encoding="utf-8"?>
<formControlPr xmlns="http://schemas.microsoft.com/office/spreadsheetml/2009/9/main" objectType="CheckBox" fmlaLink="$K$26" lockText="1" noThreeD="1"/>
</file>

<file path=xl/ctrlProps/ctrlProp315.xml><?xml version="1.0" encoding="utf-8"?>
<formControlPr xmlns="http://schemas.microsoft.com/office/spreadsheetml/2009/9/main" objectType="CheckBox" fmlaLink="$K$25" lockText="1" noThreeD="1"/>
</file>

<file path=xl/ctrlProps/ctrlProp316.xml><?xml version="1.0" encoding="utf-8"?>
<formControlPr xmlns="http://schemas.microsoft.com/office/spreadsheetml/2009/9/main" objectType="CheckBox" fmlaLink="$K$24" lockText="1" noThreeD="1"/>
</file>

<file path=xl/ctrlProps/ctrlProp317.xml><?xml version="1.0" encoding="utf-8"?>
<formControlPr xmlns="http://schemas.microsoft.com/office/spreadsheetml/2009/9/main" objectType="CheckBox" fmlaLink="$K$23" lockText="1" noThreeD="1"/>
</file>

<file path=xl/ctrlProps/ctrlProp318.xml><?xml version="1.0" encoding="utf-8"?>
<formControlPr xmlns="http://schemas.microsoft.com/office/spreadsheetml/2009/9/main" objectType="CheckBox" fmlaLink="$K$22" lockText="1" noThreeD="1"/>
</file>

<file path=xl/ctrlProps/ctrlProp319.xml><?xml version="1.0" encoding="utf-8"?>
<formControlPr xmlns="http://schemas.microsoft.com/office/spreadsheetml/2009/9/main" objectType="CheckBox" fmlaLink="$K$21" lockText="1" noThreeD="1"/>
</file>

<file path=xl/ctrlProps/ctrlProp32.xml><?xml version="1.0" encoding="utf-8"?>
<formControlPr xmlns="http://schemas.microsoft.com/office/spreadsheetml/2009/9/main" objectType="CheckBox" fmlaLink="$AR$42" lockText="1" noThreeD="1"/>
</file>

<file path=xl/ctrlProps/ctrlProp320.xml><?xml version="1.0" encoding="utf-8"?>
<formControlPr xmlns="http://schemas.microsoft.com/office/spreadsheetml/2009/9/main" objectType="CheckBox" fmlaLink="$K$20" lockText="1" noThreeD="1"/>
</file>

<file path=xl/ctrlProps/ctrlProp321.xml><?xml version="1.0" encoding="utf-8"?>
<formControlPr xmlns="http://schemas.microsoft.com/office/spreadsheetml/2009/9/main" objectType="CheckBox" fmlaLink="$K$19" lockText="1" noThreeD="1"/>
</file>

<file path=xl/ctrlProps/ctrlProp322.xml><?xml version="1.0" encoding="utf-8"?>
<formControlPr xmlns="http://schemas.microsoft.com/office/spreadsheetml/2009/9/main" objectType="CheckBox" fmlaLink="$K$18" lockText="1" noThreeD="1"/>
</file>

<file path=xl/ctrlProps/ctrlProp323.xml><?xml version="1.0" encoding="utf-8"?>
<formControlPr xmlns="http://schemas.microsoft.com/office/spreadsheetml/2009/9/main" objectType="CheckBox" fmlaLink="$K$28" lockText="1" noThreeD="1"/>
</file>

<file path=xl/ctrlProps/ctrlProp324.xml><?xml version="1.0" encoding="utf-8"?>
<formControlPr xmlns="http://schemas.microsoft.com/office/spreadsheetml/2009/9/main" objectType="CheckBox" fmlaLink="$K$28" lockText="1" noThreeD="1"/>
</file>

<file path=xl/ctrlProps/ctrlProp325.xml><?xml version="1.0" encoding="utf-8"?>
<formControlPr xmlns="http://schemas.microsoft.com/office/spreadsheetml/2009/9/main" objectType="CheckBox" fmlaLink="$K$27" lockText="1" noThreeD="1"/>
</file>

<file path=xl/ctrlProps/ctrlProp326.xml><?xml version="1.0" encoding="utf-8"?>
<formControlPr xmlns="http://schemas.microsoft.com/office/spreadsheetml/2009/9/main" objectType="CheckBox" fmlaLink="$K$26" lockText="1" noThreeD="1"/>
</file>

<file path=xl/ctrlProps/ctrlProp327.xml><?xml version="1.0" encoding="utf-8"?>
<formControlPr xmlns="http://schemas.microsoft.com/office/spreadsheetml/2009/9/main" objectType="CheckBox" fmlaLink="$K$25" lockText="1" noThreeD="1"/>
</file>

<file path=xl/ctrlProps/ctrlProp328.xml><?xml version="1.0" encoding="utf-8"?>
<formControlPr xmlns="http://schemas.microsoft.com/office/spreadsheetml/2009/9/main" objectType="CheckBox" fmlaLink="$K$24" lockText="1" noThreeD="1"/>
</file>

<file path=xl/ctrlProps/ctrlProp329.xml><?xml version="1.0" encoding="utf-8"?>
<formControlPr xmlns="http://schemas.microsoft.com/office/spreadsheetml/2009/9/main" objectType="CheckBox" fmlaLink="$K$23" lockText="1" noThreeD="1"/>
</file>

<file path=xl/ctrlProps/ctrlProp33.xml><?xml version="1.0" encoding="utf-8"?>
<formControlPr xmlns="http://schemas.microsoft.com/office/spreadsheetml/2009/9/main" objectType="CheckBox" fmlaLink="$AR$43" lockText="1" noThreeD="1"/>
</file>

<file path=xl/ctrlProps/ctrlProp330.xml><?xml version="1.0" encoding="utf-8"?>
<formControlPr xmlns="http://schemas.microsoft.com/office/spreadsheetml/2009/9/main" objectType="CheckBox" fmlaLink="$K$22" lockText="1" noThreeD="1"/>
</file>

<file path=xl/ctrlProps/ctrlProp331.xml><?xml version="1.0" encoding="utf-8"?>
<formControlPr xmlns="http://schemas.microsoft.com/office/spreadsheetml/2009/9/main" objectType="CheckBox" fmlaLink="$K$21" lockText="1" noThreeD="1"/>
</file>

<file path=xl/ctrlProps/ctrlProp332.xml><?xml version="1.0" encoding="utf-8"?>
<formControlPr xmlns="http://schemas.microsoft.com/office/spreadsheetml/2009/9/main" objectType="CheckBox" fmlaLink="$K$20" lockText="1" noThreeD="1"/>
</file>

<file path=xl/ctrlProps/ctrlProp333.xml><?xml version="1.0" encoding="utf-8"?>
<formControlPr xmlns="http://schemas.microsoft.com/office/spreadsheetml/2009/9/main" objectType="CheckBox" fmlaLink="$K$19" lockText="1" noThreeD="1"/>
</file>

<file path=xl/ctrlProps/ctrlProp334.xml><?xml version="1.0" encoding="utf-8"?>
<formControlPr xmlns="http://schemas.microsoft.com/office/spreadsheetml/2009/9/main" objectType="CheckBox" fmlaLink="$K$18" lockText="1" noThreeD="1"/>
</file>

<file path=xl/ctrlProps/ctrlProp335.xml><?xml version="1.0" encoding="utf-8"?>
<formControlPr xmlns="http://schemas.microsoft.com/office/spreadsheetml/2009/9/main" objectType="CheckBox" fmlaLink="$K$37" lockText="1" noThreeD="1"/>
</file>

<file path=xl/ctrlProps/ctrlProp336.xml><?xml version="1.0" encoding="utf-8"?>
<formControlPr xmlns="http://schemas.microsoft.com/office/spreadsheetml/2009/9/main" objectType="CheckBox" fmlaLink="$K$29" lockText="1" noThreeD="1"/>
</file>

<file path=xl/ctrlProps/ctrlProp337.xml><?xml version="1.0" encoding="utf-8"?>
<formControlPr xmlns="http://schemas.microsoft.com/office/spreadsheetml/2009/9/main" objectType="CheckBox" fmlaLink="$K$28" lockText="1" noThreeD="1"/>
</file>

<file path=xl/ctrlProps/ctrlProp338.xml><?xml version="1.0" encoding="utf-8"?>
<formControlPr xmlns="http://schemas.microsoft.com/office/spreadsheetml/2009/9/main" objectType="CheckBox" fmlaLink="$K$27" lockText="1" noThreeD="1"/>
</file>

<file path=xl/ctrlProps/ctrlProp339.xml><?xml version="1.0" encoding="utf-8"?>
<formControlPr xmlns="http://schemas.microsoft.com/office/spreadsheetml/2009/9/main" objectType="CheckBox" fmlaLink="$K$26" lockText="1" noThreeD="1"/>
</file>

<file path=xl/ctrlProps/ctrlProp34.xml><?xml version="1.0" encoding="utf-8"?>
<formControlPr xmlns="http://schemas.microsoft.com/office/spreadsheetml/2009/9/main" objectType="CheckBox" fmlaLink="$AR$44" lockText="1" noThreeD="1"/>
</file>

<file path=xl/ctrlProps/ctrlProp340.xml><?xml version="1.0" encoding="utf-8"?>
<formControlPr xmlns="http://schemas.microsoft.com/office/spreadsheetml/2009/9/main" objectType="CheckBox" fmlaLink="$K$25" lockText="1" noThreeD="1"/>
</file>

<file path=xl/ctrlProps/ctrlProp341.xml><?xml version="1.0" encoding="utf-8"?>
<formControlPr xmlns="http://schemas.microsoft.com/office/spreadsheetml/2009/9/main" objectType="CheckBox" fmlaLink="$K$24" lockText="1" noThreeD="1"/>
</file>

<file path=xl/ctrlProps/ctrlProp342.xml><?xml version="1.0" encoding="utf-8"?>
<formControlPr xmlns="http://schemas.microsoft.com/office/spreadsheetml/2009/9/main" objectType="CheckBox" fmlaLink="$K$23" lockText="1" noThreeD="1"/>
</file>

<file path=xl/ctrlProps/ctrlProp343.xml><?xml version="1.0" encoding="utf-8"?>
<formControlPr xmlns="http://schemas.microsoft.com/office/spreadsheetml/2009/9/main" objectType="CheckBox" fmlaLink="$K$22" lockText="1" noThreeD="1"/>
</file>

<file path=xl/ctrlProps/ctrlProp344.xml><?xml version="1.0" encoding="utf-8"?>
<formControlPr xmlns="http://schemas.microsoft.com/office/spreadsheetml/2009/9/main" objectType="CheckBox" fmlaLink="$K$21" lockText="1" noThreeD="1"/>
</file>

<file path=xl/ctrlProps/ctrlProp345.xml><?xml version="1.0" encoding="utf-8"?>
<formControlPr xmlns="http://schemas.microsoft.com/office/spreadsheetml/2009/9/main" objectType="CheckBox" fmlaLink="$K$20" lockText="1" noThreeD="1"/>
</file>

<file path=xl/ctrlProps/ctrlProp346.xml><?xml version="1.0" encoding="utf-8"?>
<formControlPr xmlns="http://schemas.microsoft.com/office/spreadsheetml/2009/9/main" objectType="CheckBox" fmlaLink="$K$19" lockText="1" noThreeD="1"/>
</file>

<file path=xl/ctrlProps/ctrlProp347.xml><?xml version="1.0" encoding="utf-8"?>
<formControlPr xmlns="http://schemas.microsoft.com/office/spreadsheetml/2009/9/main" objectType="CheckBox" fmlaLink="$K$18" lockText="1" noThreeD="1"/>
</file>

<file path=xl/ctrlProps/ctrlProp348.xml><?xml version="1.0" encoding="utf-8"?>
<formControlPr xmlns="http://schemas.microsoft.com/office/spreadsheetml/2009/9/main" objectType="CheckBox" fmlaLink="$K$28" lockText="1" noThreeD="1"/>
</file>

<file path=xl/ctrlProps/ctrlProp349.xml><?xml version="1.0" encoding="utf-8"?>
<formControlPr xmlns="http://schemas.microsoft.com/office/spreadsheetml/2009/9/main" objectType="CheckBox" fmlaLink="$K$28" lockText="1" noThreeD="1"/>
</file>

<file path=xl/ctrlProps/ctrlProp35.xml><?xml version="1.0" encoding="utf-8"?>
<formControlPr xmlns="http://schemas.microsoft.com/office/spreadsheetml/2009/9/main" objectType="CheckBox" fmlaLink="$AR$45" lockText="1" noThreeD="1"/>
</file>

<file path=xl/ctrlProps/ctrlProp350.xml><?xml version="1.0" encoding="utf-8"?>
<formControlPr xmlns="http://schemas.microsoft.com/office/spreadsheetml/2009/9/main" objectType="CheckBox" fmlaLink="$K$27" lockText="1" noThreeD="1"/>
</file>

<file path=xl/ctrlProps/ctrlProp351.xml><?xml version="1.0" encoding="utf-8"?>
<formControlPr xmlns="http://schemas.microsoft.com/office/spreadsheetml/2009/9/main" objectType="CheckBox" fmlaLink="$K$26" lockText="1" noThreeD="1"/>
</file>

<file path=xl/ctrlProps/ctrlProp352.xml><?xml version="1.0" encoding="utf-8"?>
<formControlPr xmlns="http://schemas.microsoft.com/office/spreadsheetml/2009/9/main" objectType="CheckBox" fmlaLink="$K$25" lockText="1" noThreeD="1"/>
</file>

<file path=xl/ctrlProps/ctrlProp353.xml><?xml version="1.0" encoding="utf-8"?>
<formControlPr xmlns="http://schemas.microsoft.com/office/spreadsheetml/2009/9/main" objectType="CheckBox" fmlaLink="$K$24" lockText="1" noThreeD="1"/>
</file>

<file path=xl/ctrlProps/ctrlProp354.xml><?xml version="1.0" encoding="utf-8"?>
<formControlPr xmlns="http://schemas.microsoft.com/office/spreadsheetml/2009/9/main" objectType="CheckBox" fmlaLink="$K$23" lockText="1" noThreeD="1"/>
</file>

<file path=xl/ctrlProps/ctrlProp355.xml><?xml version="1.0" encoding="utf-8"?>
<formControlPr xmlns="http://schemas.microsoft.com/office/spreadsheetml/2009/9/main" objectType="CheckBox" fmlaLink="$K$22" lockText="1" noThreeD="1"/>
</file>

<file path=xl/ctrlProps/ctrlProp356.xml><?xml version="1.0" encoding="utf-8"?>
<formControlPr xmlns="http://schemas.microsoft.com/office/spreadsheetml/2009/9/main" objectType="CheckBox" fmlaLink="$K$21" lockText="1" noThreeD="1"/>
</file>

<file path=xl/ctrlProps/ctrlProp357.xml><?xml version="1.0" encoding="utf-8"?>
<formControlPr xmlns="http://schemas.microsoft.com/office/spreadsheetml/2009/9/main" objectType="CheckBox" fmlaLink="$K$20" lockText="1" noThreeD="1"/>
</file>

<file path=xl/ctrlProps/ctrlProp358.xml><?xml version="1.0" encoding="utf-8"?>
<formControlPr xmlns="http://schemas.microsoft.com/office/spreadsheetml/2009/9/main" objectType="CheckBox" fmlaLink="$K$19" lockText="1" noThreeD="1"/>
</file>

<file path=xl/ctrlProps/ctrlProp359.xml><?xml version="1.0" encoding="utf-8"?>
<formControlPr xmlns="http://schemas.microsoft.com/office/spreadsheetml/2009/9/main" objectType="CheckBox" fmlaLink="$K$18" lockText="1" noThreeD="1"/>
</file>

<file path=xl/ctrlProps/ctrlProp36.xml><?xml version="1.0" encoding="utf-8"?>
<formControlPr xmlns="http://schemas.microsoft.com/office/spreadsheetml/2009/9/main" objectType="CheckBox" fmlaLink="$AR$46" lockText="1" noThreeD="1"/>
</file>

<file path=xl/ctrlProps/ctrlProp360.xml><?xml version="1.0" encoding="utf-8"?>
<formControlPr xmlns="http://schemas.microsoft.com/office/spreadsheetml/2009/9/main" objectType="CheckBox" fmlaLink="$K$38" lockText="1" noThreeD="1"/>
</file>

<file path=xl/ctrlProps/ctrlProp361.xml><?xml version="1.0" encoding="utf-8"?>
<formControlPr xmlns="http://schemas.microsoft.com/office/spreadsheetml/2009/9/main" objectType="CheckBox" fmlaLink="$K$29" lockText="1" noThreeD="1"/>
</file>

<file path=xl/ctrlProps/ctrlProp362.xml><?xml version="1.0" encoding="utf-8"?>
<formControlPr xmlns="http://schemas.microsoft.com/office/spreadsheetml/2009/9/main" objectType="CheckBox" fmlaLink="$K$28" lockText="1" noThreeD="1"/>
</file>

<file path=xl/ctrlProps/ctrlProp363.xml><?xml version="1.0" encoding="utf-8"?>
<formControlPr xmlns="http://schemas.microsoft.com/office/spreadsheetml/2009/9/main" objectType="CheckBox" fmlaLink="$K$27" lockText="1" noThreeD="1"/>
</file>

<file path=xl/ctrlProps/ctrlProp364.xml><?xml version="1.0" encoding="utf-8"?>
<formControlPr xmlns="http://schemas.microsoft.com/office/spreadsheetml/2009/9/main" objectType="CheckBox" fmlaLink="$K$26" lockText="1" noThreeD="1"/>
</file>

<file path=xl/ctrlProps/ctrlProp365.xml><?xml version="1.0" encoding="utf-8"?>
<formControlPr xmlns="http://schemas.microsoft.com/office/spreadsheetml/2009/9/main" objectType="CheckBox" fmlaLink="$K$25" lockText="1" noThreeD="1"/>
</file>

<file path=xl/ctrlProps/ctrlProp366.xml><?xml version="1.0" encoding="utf-8"?>
<formControlPr xmlns="http://schemas.microsoft.com/office/spreadsheetml/2009/9/main" objectType="CheckBox" fmlaLink="$K$24" lockText="1" noThreeD="1"/>
</file>

<file path=xl/ctrlProps/ctrlProp367.xml><?xml version="1.0" encoding="utf-8"?>
<formControlPr xmlns="http://schemas.microsoft.com/office/spreadsheetml/2009/9/main" objectType="CheckBox" fmlaLink="$K$23" lockText="1" noThreeD="1"/>
</file>

<file path=xl/ctrlProps/ctrlProp368.xml><?xml version="1.0" encoding="utf-8"?>
<formControlPr xmlns="http://schemas.microsoft.com/office/spreadsheetml/2009/9/main" objectType="CheckBox" fmlaLink="$K$22" lockText="1" noThreeD="1"/>
</file>

<file path=xl/ctrlProps/ctrlProp369.xml><?xml version="1.0" encoding="utf-8"?>
<formControlPr xmlns="http://schemas.microsoft.com/office/spreadsheetml/2009/9/main" objectType="CheckBox" fmlaLink="$K$21" lockText="1" noThreeD="1"/>
</file>

<file path=xl/ctrlProps/ctrlProp37.xml><?xml version="1.0" encoding="utf-8"?>
<formControlPr xmlns="http://schemas.microsoft.com/office/spreadsheetml/2009/9/main" objectType="CheckBox" fmlaLink="$AZ$39" lockText="1" noThreeD="1"/>
</file>

<file path=xl/ctrlProps/ctrlProp370.xml><?xml version="1.0" encoding="utf-8"?>
<formControlPr xmlns="http://schemas.microsoft.com/office/spreadsheetml/2009/9/main" objectType="CheckBox" fmlaLink="$K$20" lockText="1" noThreeD="1"/>
</file>

<file path=xl/ctrlProps/ctrlProp371.xml><?xml version="1.0" encoding="utf-8"?>
<formControlPr xmlns="http://schemas.microsoft.com/office/spreadsheetml/2009/9/main" objectType="CheckBox" fmlaLink="$K$19" lockText="1" noThreeD="1"/>
</file>

<file path=xl/ctrlProps/ctrlProp372.xml><?xml version="1.0" encoding="utf-8"?>
<formControlPr xmlns="http://schemas.microsoft.com/office/spreadsheetml/2009/9/main" objectType="CheckBox" fmlaLink="$K$18" lockText="1" noThreeD="1"/>
</file>

<file path=xl/ctrlProps/ctrlProp373.xml><?xml version="1.0" encoding="utf-8"?>
<formControlPr xmlns="http://schemas.microsoft.com/office/spreadsheetml/2009/9/main" objectType="CheckBox" fmlaLink="$K$28" lockText="1" noThreeD="1"/>
</file>

<file path=xl/ctrlProps/ctrlProp374.xml><?xml version="1.0" encoding="utf-8"?>
<formControlPr xmlns="http://schemas.microsoft.com/office/spreadsheetml/2009/9/main" objectType="CheckBox" fmlaLink="$K$28" lockText="1" noThreeD="1"/>
</file>

<file path=xl/ctrlProps/ctrlProp375.xml><?xml version="1.0" encoding="utf-8"?>
<formControlPr xmlns="http://schemas.microsoft.com/office/spreadsheetml/2009/9/main" objectType="CheckBox" fmlaLink="$K$27" lockText="1" noThreeD="1"/>
</file>

<file path=xl/ctrlProps/ctrlProp376.xml><?xml version="1.0" encoding="utf-8"?>
<formControlPr xmlns="http://schemas.microsoft.com/office/spreadsheetml/2009/9/main" objectType="CheckBox" fmlaLink="$K$26" lockText="1" noThreeD="1"/>
</file>

<file path=xl/ctrlProps/ctrlProp377.xml><?xml version="1.0" encoding="utf-8"?>
<formControlPr xmlns="http://schemas.microsoft.com/office/spreadsheetml/2009/9/main" objectType="CheckBox" fmlaLink="$K$25" lockText="1" noThreeD="1"/>
</file>

<file path=xl/ctrlProps/ctrlProp378.xml><?xml version="1.0" encoding="utf-8"?>
<formControlPr xmlns="http://schemas.microsoft.com/office/spreadsheetml/2009/9/main" objectType="CheckBox" fmlaLink="$K$24" lockText="1" noThreeD="1"/>
</file>

<file path=xl/ctrlProps/ctrlProp379.xml><?xml version="1.0" encoding="utf-8"?>
<formControlPr xmlns="http://schemas.microsoft.com/office/spreadsheetml/2009/9/main" objectType="CheckBox" fmlaLink="$K$23" lockText="1" noThreeD="1"/>
</file>

<file path=xl/ctrlProps/ctrlProp38.xml><?xml version="1.0" encoding="utf-8"?>
<formControlPr xmlns="http://schemas.microsoft.com/office/spreadsheetml/2009/9/main" objectType="CheckBox" fmlaLink="$AZ$40" lockText="1" noThreeD="1"/>
</file>

<file path=xl/ctrlProps/ctrlProp380.xml><?xml version="1.0" encoding="utf-8"?>
<formControlPr xmlns="http://schemas.microsoft.com/office/spreadsheetml/2009/9/main" objectType="CheckBox" fmlaLink="$K$22" lockText="1" noThreeD="1"/>
</file>

<file path=xl/ctrlProps/ctrlProp381.xml><?xml version="1.0" encoding="utf-8"?>
<formControlPr xmlns="http://schemas.microsoft.com/office/spreadsheetml/2009/9/main" objectType="CheckBox" fmlaLink="$K$21" lockText="1" noThreeD="1"/>
</file>

<file path=xl/ctrlProps/ctrlProp382.xml><?xml version="1.0" encoding="utf-8"?>
<formControlPr xmlns="http://schemas.microsoft.com/office/spreadsheetml/2009/9/main" objectType="CheckBox" fmlaLink="$K$20" lockText="1" noThreeD="1"/>
</file>

<file path=xl/ctrlProps/ctrlProp383.xml><?xml version="1.0" encoding="utf-8"?>
<formControlPr xmlns="http://schemas.microsoft.com/office/spreadsheetml/2009/9/main" objectType="CheckBox" fmlaLink="$K$19" lockText="1" noThreeD="1"/>
</file>

<file path=xl/ctrlProps/ctrlProp384.xml><?xml version="1.0" encoding="utf-8"?>
<formControlPr xmlns="http://schemas.microsoft.com/office/spreadsheetml/2009/9/main" objectType="CheckBox" fmlaLink="$K$18" lockText="1" noThreeD="1"/>
</file>

<file path=xl/ctrlProps/ctrlProp385.xml><?xml version="1.0" encoding="utf-8"?>
<formControlPr xmlns="http://schemas.microsoft.com/office/spreadsheetml/2009/9/main" objectType="CheckBox" fmlaLink="$K$39" lockText="1" noThreeD="1"/>
</file>

<file path=xl/ctrlProps/ctrlProp386.xml><?xml version="1.0" encoding="utf-8"?>
<formControlPr xmlns="http://schemas.microsoft.com/office/spreadsheetml/2009/9/main" objectType="CheckBox" fmlaLink="$K$29" lockText="1" noThreeD="1"/>
</file>

<file path=xl/ctrlProps/ctrlProp387.xml><?xml version="1.0" encoding="utf-8"?>
<formControlPr xmlns="http://schemas.microsoft.com/office/spreadsheetml/2009/9/main" objectType="CheckBox" fmlaLink="$K$28" lockText="1" noThreeD="1"/>
</file>

<file path=xl/ctrlProps/ctrlProp388.xml><?xml version="1.0" encoding="utf-8"?>
<formControlPr xmlns="http://schemas.microsoft.com/office/spreadsheetml/2009/9/main" objectType="CheckBox" fmlaLink="$K$27" lockText="1" noThreeD="1"/>
</file>

<file path=xl/ctrlProps/ctrlProp389.xml><?xml version="1.0" encoding="utf-8"?>
<formControlPr xmlns="http://schemas.microsoft.com/office/spreadsheetml/2009/9/main" objectType="CheckBox" fmlaLink="$K$26" lockText="1" noThreeD="1"/>
</file>

<file path=xl/ctrlProps/ctrlProp39.xml><?xml version="1.0" encoding="utf-8"?>
<formControlPr xmlns="http://schemas.microsoft.com/office/spreadsheetml/2009/9/main" objectType="CheckBox" fmlaLink="$AZ$41" lockText="1" noThreeD="1"/>
</file>

<file path=xl/ctrlProps/ctrlProp390.xml><?xml version="1.0" encoding="utf-8"?>
<formControlPr xmlns="http://schemas.microsoft.com/office/spreadsheetml/2009/9/main" objectType="CheckBox" fmlaLink="$K$25" lockText="1" noThreeD="1"/>
</file>

<file path=xl/ctrlProps/ctrlProp391.xml><?xml version="1.0" encoding="utf-8"?>
<formControlPr xmlns="http://schemas.microsoft.com/office/spreadsheetml/2009/9/main" objectType="CheckBox" fmlaLink="$K$24" lockText="1" noThreeD="1"/>
</file>

<file path=xl/ctrlProps/ctrlProp392.xml><?xml version="1.0" encoding="utf-8"?>
<formControlPr xmlns="http://schemas.microsoft.com/office/spreadsheetml/2009/9/main" objectType="CheckBox" fmlaLink="$K$23" lockText="1" noThreeD="1"/>
</file>

<file path=xl/ctrlProps/ctrlProp393.xml><?xml version="1.0" encoding="utf-8"?>
<formControlPr xmlns="http://schemas.microsoft.com/office/spreadsheetml/2009/9/main" objectType="CheckBox" fmlaLink="$K$22" lockText="1" noThreeD="1"/>
</file>

<file path=xl/ctrlProps/ctrlProp394.xml><?xml version="1.0" encoding="utf-8"?>
<formControlPr xmlns="http://schemas.microsoft.com/office/spreadsheetml/2009/9/main" objectType="CheckBox" fmlaLink="$K$21" lockText="1" noThreeD="1"/>
</file>

<file path=xl/ctrlProps/ctrlProp395.xml><?xml version="1.0" encoding="utf-8"?>
<formControlPr xmlns="http://schemas.microsoft.com/office/spreadsheetml/2009/9/main" objectType="CheckBox" fmlaLink="$K$20" lockText="1" noThreeD="1"/>
</file>

<file path=xl/ctrlProps/ctrlProp396.xml><?xml version="1.0" encoding="utf-8"?>
<formControlPr xmlns="http://schemas.microsoft.com/office/spreadsheetml/2009/9/main" objectType="CheckBox" fmlaLink="$K$19" lockText="1" noThreeD="1"/>
</file>

<file path=xl/ctrlProps/ctrlProp397.xml><?xml version="1.0" encoding="utf-8"?>
<formControlPr xmlns="http://schemas.microsoft.com/office/spreadsheetml/2009/9/main" objectType="CheckBox" fmlaLink="$K$18" lockText="1" noThreeD="1"/>
</file>

<file path=xl/ctrlProps/ctrlProp398.xml><?xml version="1.0" encoding="utf-8"?>
<formControlPr xmlns="http://schemas.microsoft.com/office/spreadsheetml/2009/9/main" objectType="CheckBox" fmlaLink="$K$40" lockText="1" noThreeD="1"/>
</file>

<file path=xl/ctrlProps/ctrlProp399.xml><?xml version="1.0" encoding="utf-8"?>
<formControlPr xmlns="http://schemas.microsoft.com/office/spreadsheetml/2009/9/main" objectType="CheckBox" fmlaLink="$K$6" lockText="1" noThreeD="1"/>
</file>

<file path=xl/ctrlProps/ctrlProp4.xml><?xml version="1.0" encoding="utf-8"?>
<formControlPr xmlns="http://schemas.microsoft.com/office/spreadsheetml/2009/9/main" objectType="Radio" checked="Checked" lockText="1" noThreeD="1"/>
</file>

<file path=xl/ctrlProps/ctrlProp40.xml><?xml version="1.0" encoding="utf-8"?>
<formControlPr xmlns="http://schemas.microsoft.com/office/spreadsheetml/2009/9/main" objectType="CheckBox" fmlaLink="$AZ$42" lockText="1" noThreeD="1"/>
</file>

<file path=xl/ctrlProps/ctrlProp400.xml><?xml version="1.0" encoding="utf-8"?>
<formControlPr xmlns="http://schemas.microsoft.com/office/spreadsheetml/2009/9/main" objectType="CheckBox" fmlaLink="$K$7" lockText="1" noThreeD="1"/>
</file>

<file path=xl/ctrlProps/ctrlProp401.xml><?xml version="1.0" encoding="utf-8"?>
<formControlPr xmlns="http://schemas.microsoft.com/office/spreadsheetml/2009/9/main" objectType="CheckBox" fmlaLink="$K$8" lockText="1" noThreeD="1"/>
</file>

<file path=xl/ctrlProps/ctrlProp402.xml><?xml version="1.0" encoding="utf-8"?>
<formControlPr xmlns="http://schemas.microsoft.com/office/spreadsheetml/2009/9/main" objectType="CheckBox" fmlaLink="$K$9" lockText="1" noThreeD="1"/>
</file>

<file path=xl/ctrlProps/ctrlProp403.xml><?xml version="1.0" encoding="utf-8"?>
<formControlPr xmlns="http://schemas.microsoft.com/office/spreadsheetml/2009/9/main" objectType="CheckBox" fmlaLink="$K$10" lockText="1" noThreeD="1"/>
</file>

<file path=xl/ctrlProps/ctrlProp404.xml><?xml version="1.0" encoding="utf-8"?>
<formControlPr xmlns="http://schemas.microsoft.com/office/spreadsheetml/2009/9/main" objectType="CheckBox" fmlaLink="$K$11" lockText="1" noThreeD="1"/>
</file>

<file path=xl/ctrlProps/ctrlProp405.xml><?xml version="1.0" encoding="utf-8"?>
<formControlPr xmlns="http://schemas.microsoft.com/office/spreadsheetml/2009/9/main" objectType="CheckBox" fmlaLink="$K$12" lockText="1" noThreeD="1"/>
</file>

<file path=xl/ctrlProps/ctrlProp406.xml><?xml version="1.0" encoding="utf-8"?>
<formControlPr xmlns="http://schemas.microsoft.com/office/spreadsheetml/2009/9/main" objectType="CheckBox" fmlaLink="$K$13" lockText="1" noThreeD="1"/>
</file>

<file path=xl/ctrlProps/ctrlProp407.xml><?xml version="1.0" encoding="utf-8"?>
<formControlPr xmlns="http://schemas.microsoft.com/office/spreadsheetml/2009/9/main" objectType="CheckBox" fmlaLink="$K$14" lockText="1" noThreeD="1"/>
</file>

<file path=xl/ctrlProps/ctrlProp408.xml><?xml version="1.0" encoding="utf-8"?>
<formControlPr xmlns="http://schemas.microsoft.com/office/spreadsheetml/2009/9/main" objectType="CheckBox" fmlaLink="$K$15" lockText="1" noThreeD="1"/>
</file>

<file path=xl/ctrlProps/ctrlProp409.xml><?xml version="1.0" encoding="utf-8"?>
<formControlPr xmlns="http://schemas.microsoft.com/office/spreadsheetml/2009/9/main" objectType="CheckBox" fmlaLink="$K$16" lockText="1" noThreeD="1"/>
</file>

<file path=xl/ctrlProps/ctrlProp41.xml><?xml version="1.0" encoding="utf-8"?>
<formControlPr xmlns="http://schemas.microsoft.com/office/spreadsheetml/2009/9/main" objectType="CheckBox" fmlaLink="$AZ$43" lockText="1" noThreeD="1"/>
</file>

<file path=xl/ctrlProps/ctrlProp410.xml><?xml version="1.0" encoding="utf-8"?>
<formControlPr xmlns="http://schemas.microsoft.com/office/spreadsheetml/2009/9/main" objectType="CheckBox" fmlaLink="$K$17" lockText="1" noThreeD="1"/>
</file>

<file path=xl/ctrlProps/ctrlProp411.xml><?xml version="1.0" encoding="utf-8"?>
<formControlPr xmlns="http://schemas.microsoft.com/office/spreadsheetml/2009/9/main" objectType="CheckBox" fmlaLink="$K$18" lockText="1" noThreeD="1"/>
</file>

<file path=xl/ctrlProps/ctrlProp412.xml><?xml version="1.0" encoding="utf-8"?>
<formControlPr xmlns="http://schemas.microsoft.com/office/spreadsheetml/2009/9/main" objectType="CheckBox" fmlaLink="$K$19" lockText="1" noThreeD="1"/>
</file>

<file path=xl/ctrlProps/ctrlProp413.xml><?xml version="1.0" encoding="utf-8"?>
<formControlPr xmlns="http://schemas.microsoft.com/office/spreadsheetml/2009/9/main" objectType="CheckBox" fmlaLink="$K$20" lockText="1" noThreeD="1"/>
</file>

<file path=xl/ctrlProps/ctrlProp414.xml><?xml version="1.0" encoding="utf-8"?>
<formControlPr xmlns="http://schemas.microsoft.com/office/spreadsheetml/2009/9/main" objectType="CheckBox" fmlaLink="$K$21" lockText="1" noThreeD="1"/>
</file>

<file path=xl/ctrlProps/ctrlProp415.xml><?xml version="1.0" encoding="utf-8"?>
<formControlPr xmlns="http://schemas.microsoft.com/office/spreadsheetml/2009/9/main" objectType="CheckBox" fmlaLink="$K$22" lockText="1" noThreeD="1"/>
</file>

<file path=xl/ctrlProps/ctrlProp416.xml><?xml version="1.0" encoding="utf-8"?>
<formControlPr xmlns="http://schemas.microsoft.com/office/spreadsheetml/2009/9/main" objectType="CheckBox" fmlaLink="$K$23" lockText="1" noThreeD="1"/>
</file>

<file path=xl/ctrlProps/ctrlProp417.xml><?xml version="1.0" encoding="utf-8"?>
<formControlPr xmlns="http://schemas.microsoft.com/office/spreadsheetml/2009/9/main" objectType="CheckBox" fmlaLink="$K$24" lockText="1" noThreeD="1"/>
</file>

<file path=xl/ctrlProps/ctrlProp418.xml><?xml version="1.0" encoding="utf-8"?>
<formControlPr xmlns="http://schemas.microsoft.com/office/spreadsheetml/2009/9/main" objectType="CheckBox" fmlaLink="$K$25" lockText="1" noThreeD="1"/>
</file>

<file path=xl/ctrlProps/ctrlProp419.xml><?xml version="1.0" encoding="utf-8"?>
<formControlPr xmlns="http://schemas.microsoft.com/office/spreadsheetml/2009/9/main" objectType="CheckBox" fmlaLink="$K$26" lockText="1" noThreeD="1"/>
</file>

<file path=xl/ctrlProps/ctrlProp42.xml><?xml version="1.0" encoding="utf-8"?>
<formControlPr xmlns="http://schemas.microsoft.com/office/spreadsheetml/2009/9/main" objectType="CheckBox" fmlaLink="$AZ$44" lockText="1" noThreeD="1"/>
</file>

<file path=xl/ctrlProps/ctrlProp420.xml><?xml version="1.0" encoding="utf-8"?>
<formControlPr xmlns="http://schemas.microsoft.com/office/spreadsheetml/2009/9/main" objectType="CheckBox" fmlaLink="$K$27" lockText="1" noThreeD="1"/>
</file>

<file path=xl/ctrlProps/ctrlProp421.xml><?xml version="1.0" encoding="utf-8"?>
<formControlPr xmlns="http://schemas.microsoft.com/office/spreadsheetml/2009/9/main" objectType="CheckBox" fmlaLink="$K$28" lockText="1" noThreeD="1"/>
</file>

<file path=xl/ctrlProps/ctrlProp422.xml><?xml version="1.0" encoding="utf-8"?>
<formControlPr xmlns="http://schemas.microsoft.com/office/spreadsheetml/2009/9/main" objectType="CheckBox" fmlaLink="$K$29" lockText="1" noThreeD="1"/>
</file>

<file path=xl/ctrlProps/ctrlProp423.xml><?xml version="1.0" encoding="utf-8"?>
<formControlPr xmlns="http://schemas.microsoft.com/office/spreadsheetml/2009/9/main" objectType="CheckBox" fmlaLink="$K$30" lockText="1" noThreeD="1"/>
</file>

<file path=xl/ctrlProps/ctrlProp424.xml><?xml version="1.0" encoding="utf-8"?>
<formControlPr xmlns="http://schemas.microsoft.com/office/spreadsheetml/2009/9/main" objectType="CheckBox" fmlaLink="$K$31" lockText="1" noThreeD="1"/>
</file>

<file path=xl/ctrlProps/ctrlProp425.xml><?xml version="1.0" encoding="utf-8"?>
<formControlPr xmlns="http://schemas.microsoft.com/office/spreadsheetml/2009/9/main" objectType="CheckBox" fmlaLink="$K$32" lockText="1" noThreeD="1"/>
</file>

<file path=xl/ctrlProps/ctrlProp426.xml><?xml version="1.0" encoding="utf-8"?>
<formControlPr xmlns="http://schemas.microsoft.com/office/spreadsheetml/2009/9/main" objectType="CheckBox" fmlaLink="$K$33" lockText="1" noThreeD="1"/>
</file>

<file path=xl/ctrlProps/ctrlProp427.xml><?xml version="1.0" encoding="utf-8"?>
<formControlPr xmlns="http://schemas.microsoft.com/office/spreadsheetml/2009/9/main" objectType="CheckBox" fmlaLink="$K$34" lockText="1" noThreeD="1"/>
</file>

<file path=xl/ctrlProps/ctrlProp428.xml><?xml version="1.0" encoding="utf-8"?>
<formControlPr xmlns="http://schemas.microsoft.com/office/spreadsheetml/2009/9/main" objectType="CheckBox" fmlaLink="$K$35" lockText="1" noThreeD="1"/>
</file>

<file path=xl/ctrlProps/ctrlProp429.xml><?xml version="1.0" encoding="utf-8"?>
<formControlPr xmlns="http://schemas.microsoft.com/office/spreadsheetml/2009/9/main" objectType="CheckBox" fmlaLink="$K$36" lockText="1" noThreeD="1"/>
</file>

<file path=xl/ctrlProps/ctrlProp43.xml><?xml version="1.0" encoding="utf-8"?>
<formControlPr xmlns="http://schemas.microsoft.com/office/spreadsheetml/2009/9/main" objectType="CheckBox" fmlaLink="$AZ$45" lockText="1" noThreeD="1"/>
</file>

<file path=xl/ctrlProps/ctrlProp430.xml><?xml version="1.0" encoding="utf-8"?>
<formControlPr xmlns="http://schemas.microsoft.com/office/spreadsheetml/2009/9/main" objectType="CheckBox" fmlaLink="$K$37" lockText="1" noThreeD="1"/>
</file>

<file path=xl/ctrlProps/ctrlProp431.xml><?xml version="1.0" encoding="utf-8"?>
<formControlPr xmlns="http://schemas.microsoft.com/office/spreadsheetml/2009/9/main" objectType="CheckBox" fmlaLink="$K$38" lockText="1" noThreeD="1"/>
</file>

<file path=xl/ctrlProps/ctrlProp432.xml><?xml version="1.0" encoding="utf-8"?>
<formControlPr xmlns="http://schemas.microsoft.com/office/spreadsheetml/2009/9/main" objectType="CheckBox" fmlaLink="$K$39" lockText="1" noThreeD="1"/>
</file>

<file path=xl/ctrlProps/ctrlProp433.xml><?xml version="1.0" encoding="utf-8"?>
<formControlPr xmlns="http://schemas.microsoft.com/office/spreadsheetml/2009/9/main" objectType="CheckBox" fmlaLink="$K$40" lockText="1" noThreeD="1"/>
</file>

<file path=xl/ctrlProps/ctrlProp434.xml><?xml version="1.0" encoding="utf-8"?>
<formControlPr xmlns="http://schemas.microsoft.com/office/spreadsheetml/2009/9/main" objectType="CheckBox" fmlaLink="$K$41" lockText="1" noThreeD="1"/>
</file>

<file path=xl/ctrlProps/ctrlProp435.xml><?xml version="1.0" encoding="utf-8"?>
<formControlPr xmlns="http://schemas.microsoft.com/office/spreadsheetml/2009/9/main" objectType="CheckBox" fmlaLink="$K$42" lockText="1" noThreeD="1"/>
</file>

<file path=xl/ctrlProps/ctrlProp436.xml><?xml version="1.0" encoding="utf-8"?>
<formControlPr xmlns="http://schemas.microsoft.com/office/spreadsheetml/2009/9/main" objectType="CheckBox" fmlaLink="$K$43" lockText="1" noThreeD="1"/>
</file>

<file path=xl/ctrlProps/ctrlProp437.xml><?xml version="1.0" encoding="utf-8"?>
<formControlPr xmlns="http://schemas.microsoft.com/office/spreadsheetml/2009/9/main" objectType="CheckBox" fmlaLink="$K$45" lockText="1" noThreeD="1"/>
</file>

<file path=xl/ctrlProps/ctrlProp438.xml><?xml version="1.0" encoding="utf-8"?>
<formControlPr xmlns="http://schemas.microsoft.com/office/spreadsheetml/2009/9/main" objectType="CheckBox" fmlaLink="$K$46" lockText="1" noThreeD="1"/>
</file>

<file path=xl/ctrlProps/ctrlProp439.xml><?xml version="1.0" encoding="utf-8"?>
<formControlPr xmlns="http://schemas.microsoft.com/office/spreadsheetml/2009/9/main" objectType="CheckBox" fmlaLink="$K$46" lockText="1" noThreeD="1"/>
</file>

<file path=xl/ctrlProps/ctrlProp44.xml><?xml version="1.0" encoding="utf-8"?>
<formControlPr xmlns="http://schemas.microsoft.com/office/spreadsheetml/2009/9/main" objectType="CheckBox" fmlaLink="$AZ$46" lockText="1" noThreeD="1"/>
</file>

<file path=xl/ctrlProps/ctrlProp440.xml><?xml version="1.0" encoding="utf-8"?>
<formControlPr xmlns="http://schemas.microsoft.com/office/spreadsheetml/2009/9/main" objectType="CheckBox" fmlaLink="$K$47" lockText="1" noThreeD="1"/>
</file>

<file path=xl/ctrlProps/ctrlProp441.xml><?xml version="1.0" encoding="utf-8"?>
<formControlPr xmlns="http://schemas.microsoft.com/office/spreadsheetml/2009/9/main" objectType="CheckBox" fmlaLink="$K$48" lockText="1" noThreeD="1"/>
</file>

<file path=xl/ctrlProps/ctrlProp442.xml><?xml version="1.0" encoding="utf-8"?>
<formControlPr xmlns="http://schemas.microsoft.com/office/spreadsheetml/2009/9/main" objectType="CheckBox" fmlaLink="$K$49" lockText="1" noThreeD="1"/>
</file>

<file path=xl/ctrlProps/ctrlProp443.xml><?xml version="1.0" encoding="utf-8"?>
<formControlPr xmlns="http://schemas.microsoft.com/office/spreadsheetml/2009/9/main" objectType="CheckBox" fmlaLink="$K$50" lockText="1" noThreeD="1"/>
</file>

<file path=xl/ctrlProps/ctrlProp444.xml><?xml version="1.0" encoding="utf-8"?>
<formControlPr xmlns="http://schemas.microsoft.com/office/spreadsheetml/2009/9/main" objectType="CheckBox" fmlaLink="$K$51" lockText="1" noThreeD="1"/>
</file>

<file path=xl/ctrlProps/ctrlProp445.xml><?xml version="1.0" encoding="utf-8"?>
<formControlPr xmlns="http://schemas.microsoft.com/office/spreadsheetml/2009/9/main" objectType="CheckBox" fmlaLink="$K$52" lockText="1" noThreeD="1"/>
</file>

<file path=xl/ctrlProps/ctrlProp446.xml><?xml version="1.0" encoding="utf-8"?>
<formControlPr xmlns="http://schemas.microsoft.com/office/spreadsheetml/2009/9/main" objectType="CheckBox" fmlaLink="$K$53" lockText="1" noThreeD="1"/>
</file>

<file path=xl/ctrlProps/ctrlProp447.xml><?xml version="1.0" encoding="utf-8"?>
<formControlPr xmlns="http://schemas.microsoft.com/office/spreadsheetml/2009/9/main" objectType="CheckBox" fmlaLink="$K$54" lockText="1" noThreeD="1"/>
</file>

<file path=xl/ctrlProps/ctrlProp448.xml><?xml version="1.0" encoding="utf-8"?>
<formControlPr xmlns="http://schemas.microsoft.com/office/spreadsheetml/2009/9/main" objectType="CheckBox" fmlaLink="$K$55" lockText="1" noThreeD="1"/>
</file>

<file path=xl/ctrlProps/ctrlProp449.xml><?xml version="1.0" encoding="utf-8"?>
<formControlPr xmlns="http://schemas.microsoft.com/office/spreadsheetml/2009/9/main" objectType="CheckBox" fmlaLink="$K$54" lockText="1" noThreeD="1"/>
</file>

<file path=xl/ctrlProps/ctrlProp45.xml><?xml version="1.0" encoding="utf-8"?>
<formControlPr xmlns="http://schemas.microsoft.com/office/spreadsheetml/2009/9/main" objectType="CheckBox" fmlaLink="$AZ$47" lockText="1" noThreeD="1"/>
</file>

<file path=xl/ctrlProps/ctrlProp450.xml><?xml version="1.0" encoding="utf-8"?>
<formControlPr xmlns="http://schemas.microsoft.com/office/spreadsheetml/2009/9/main" objectType="CheckBox" fmlaLink="$K$56" lockText="1" noThreeD="1"/>
</file>

<file path=xl/ctrlProps/ctrlProp451.xml><?xml version="1.0" encoding="utf-8"?>
<formControlPr xmlns="http://schemas.microsoft.com/office/spreadsheetml/2009/9/main" objectType="CheckBox" fmlaLink="$K$57" lockText="1" noThreeD="1"/>
</file>

<file path=xl/ctrlProps/ctrlProp452.xml><?xml version="1.0" encoding="utf-8"?>
<formControlPr xmlns="http://schemas.microsoft.com/office/spreadsheetml/2009/9/main" objectType="CheckBox" fmlaLink="$K$58" lockText="1" noThreeD="1"/>
</file>

<file path=xl/ctrlProps/ctrlProp453.xml><?xml version="1.0" encoding="utf-8"?>
<formControlPr xmlns="http://schemas.microsoft.com/office/spreadsheetml/2009/9/main" objectType="CheckBox" fmlaLink="$K$59" lockText="1" noThreeD="1"/>
</file>

<file path=xl/ctrlProps/ctrlProp454.xml><?xml version="1.0" encoding="utf-8"?>
<formControlPr xmlns="http://schemas.microsoft.com/office/spreadsheetml/2009/9/main" objectType="CheckBox" fmlaLink="$K$60" lockText="1" noThreeD="1"/>
</file>

<file path=xl/ctrlProps/ctrlProp455.xml><?xml version="1.0" encoding="utf-8"?>
<formControlPr xmlns="http://schemas.microsoft.com/office/spreadsheetml/2009/9/main" objectType="CheckBox" fmlaLink="$K$61" lockText="1" noThreeD="1"/>
</file>

<file path=xl/ctrlProps/ctrlProp456.xml><?xml version="1.0" encoding="utf-8"?>
<formControlPr xmlns="http://schemas.microsoft.com/office/spreadsheetml/2009/9/main" objectType="CheckBox" fmlaLink="$K$62" lockText="1" noThreeD="1"/>
</file>

<file path=xl/ctrlProps/ctrlProp457.xml><?xml version="1.0" encoding="utf-8"?>
<formControlPr xmlns="http://schemas.microsoft.com/office/spreadsheetml/2009/9/main" objectType="CheckBox" fmlaLink="$K$63" lockText="1" noThreeD="1"/>
</file>

<file path=xl/ctrlProps/ctrlProp458.xml><?xml version="1.0" encoding="utf-8"?>
<formControlPr xmlns="http://schemas.microsoft.com/office/spreadsheetml/2009/9/main" objectType="CheckBox" fmlaLink="$K$64" lockText="1" noThreeD="1"/>
</file>

<file path=xl/ctrlProps/ctrlProp459.xml><?xml version="1.0" encoding="utf-8"?>
<formControlPr xmlns="http://schemas.microsoft.com/office/spreadsheetml/2009/9/main" objectType="CheckBox" fmlaLink="$K$65" lockText="1" noThreeD="1"/>
</file>

<file path=xl/ctrlProps/ctrlProp46.xml><?xml version="1.0" encoding="utf-8"?>
<formControlPr xmlns="http://schemas.microsoft.com/office/spreadsheetml/2009/9/main" objectType="CheckBox" fmlaLink="$AZ$48" lockText="1" noThreeD="1"/>
</file>

<file path=xl/ctrlProps/ctrlProp460.xml><?xml version="1.0" encoding="utf-8"?>
<formControlPr xmlns="http://schemas.microsoft.com/office/spreadsheetml/2009/9/main" objectType="CheckBox" fmlaLink="$K$66" lockText="1" noThreeD="1"/>
</file>

<file path=xl/ctrlProps/ctrlProp461.xml><?xml version="1.0" encoding="utf-8"?>
<formControlPr xmlns="http://schemas.microsoft.com/office/spreadsheetml/2009/9/main" objectType="CheckBox" fmlaLink="$K$67" lockText="1" noThreeD="1"/>
</file>

<file path=xl/ctrlProps/ctrlProp462.xml><?xml version="1.0" encoding="utf-8"?>
<formControlPr xmlns="http://schemas.microsoft.com/office/spreadsheetml/2009/9/main" objectType="CheckBox" fmlaLink="$K$68" lockText="1" noThreeD="1"/>
</file>

<file path=xl/ctrlProps/ctrlProp463.xml><?xml version="1.0" encoding="utf-8"?>
<formControlPr xmlns="http://schemas.microsoft.com/office/spreadsheetml/2009/9/main" objectType="CheckBox" fmlaLink="$K$69" lockText="1" noThreeD="1"/>
</file>

<file path=xl/ctrlProps/ctrlProp464.xml><?xml version="1.0" encoding="utf-8"?>
<formControlPr xmlns="http://schemas.microsoft.com/office/spreadsheetml/2009/9/main" objectType="CheckBox" fmlaLink="$K$70" lockText="1" noThreeD="1"/>
</file>

<file path=xl/ctrlProps/ctrlProp465.xml><?xml version="1.0" encoding="utf-8"?>
<formControlPr xmlns="http://schemas.microsoft.com/office/spreadsheetml/2009/9/main" objectType="CheckBox" fmlaLink="$K$71" lockText="1" noThreeD="1"/>
</file>

<file path=xl/ctrlProps/ctrlProp466.xml><?xml version="1.0" encoding="utf-8"?>
<formControlPr xmlns="http://schemas.microsoft.com/office/spreadsheetml/2009/9/main" objectType="CheckBox" fmlaLink="$K$72" lockText="1" noThreeD="1"/>
</file>

<file path=xl/ctrlProps/ctrlProp467.xml><?xml version="1.0" encoding="utf-8"?>
<formControlPr xmlns="http://schemas.microsoft.com/office/spreadsheetml/2009/9/main" objectType="CheckBox" fmlaLink="$K$73" lockText="1" noThreeD="1"/>
</file>

<file path=xl/ctrlProps/ctrlProp468.xml><?xml version="1.0" encoding="utf-8"?>
<formControlPr xmlns="http://schemas.microsoft.com/office/spreadsheetml/2009/9/main" objectType="CheckBox" fmlaLink="$K$74" lockText="1" noThreeD="1"/>
</file>

<file path=xl/ctrlProps/ctrlProp469.xml><?xml version="1.0" encoding="utf-8"?>
<formControlPr xmlns="http://schemas.microsoft.com/office/spreadsheetml/2009/9/main" objectType="CheckBox" fmlaLink="$K$75" lockText="1" noThreeD="1"/>
</file>

<file path=xl/ctrlProps/ctrlProp47.xml><?xml version="1.0" encoding="utf-8"?>
<formControlPr xmlns="http://schemas.microsoft.com/office/spreadsheetml/2009/9/main" objectType="CheckBox" checked="Checked" fmlaLink="$AO$16" lockText="1" noThreeD="1"/>
</file>

<file path=xl/ctrlProps/ctrlProp470.xml><?xml version="1.0" encoding="utf-8"?>
<formControlPr xmlns="http://schemas.microsoft.com/office/spreadsheetml/2009/9/main" objectType="CheckBox" fmlaLink="$K$74" lockText="1" noThreeD="1"/>
</file>

<file path=xl/ctrlProps/ctrlProp471.xml><?xml version="1.0" encoding="utf-8"?>
<formControlPr xmlns="http://schemas.microsoft.com/office/spreadsheetml/2009/9/main" objectType="CheckBox" fmlaLink="$K$76" lockText="1" noThreeD="1"/>
</file>

<file path=xl/ctrlProps/ctrlProp472.xml><?xml version="1.0" encoding="utf-8"?>
<formControlPr xmlns="http://schemas.microsoft.com/office/spreadsheetml/2009/9/main" objectType="CheckBox" fmlaLink="$K$77" lockText="1" noThreeD="1"/>
</file>

<file path=xl/ctrlProps/ctrlProp473.xml><?xml version="1.0" encoding="utf-8"?>
<formControlPr xmlns="http://schemas.microsoft.com/office/spreadsheetml/2009/9/main" objectType="CheckBox" fmlaLink="$K$78" lockText="1" noThreeD="1"/>
</file>

<file path=xl/ctrlProps/ctrlProp474.xml><?xml version="1.0" encoding="utf-8"?>
<formControlPr xmlns="http://schemas.microsoft.com/office/spreadsheetml/2009/9/main" objectType="CheckBox" fmlaLink="$K$79" lockText="1" noThreeD="1"/>
</file>

<file path=xl/ctrlProps/ctrlProp475.xml><?xml version="1.0" encoding="utf-8"?>
<formControlPr xmlns="http://schemas.microsoft.com/office/spreadsheetml/2009/9/main" objectType="CheckBox" fmlaLink="$K$80" lockText="1" noThreeD="1"/>
</file>

<file path=xl/ctrlProps/ctrlProp476.xml><?xml version="1.0" encoding="utf-8"?>
<formControlPr xmlns="http://schemas.microsoft.com/office/spreadsheetml/2009/9/main" objectType="CheckBox" fmlaLink="$K$81" lockText="1" noThreeD="1"/>
</file>

<file path=xl/ctrlProps/ctrlProp477.xml><?xml version="1.0" encoding="utf-8"?>
<formControlPr xmlns="http://schemas.microsoft.com/office/spreadsheetml/2009/9/main" objectType="CheckBox" fmlaLink="$K$82" lockText="1" noThreeD="1"/>
</file>

<file path=xl/ctrlProps/ctrlProp478.xml><?xml version="1.0" encoding="utf-8"?>
<formControlPr xmlns="http://schemas.microsoft.com/office/spreadsheetml/2009/9/main" objectType="CheckBox" fmlaLink="$K$83" lockText="1" noThreeD="1"/>
</file>

<file path=xl/ctrlProps/ctrlProp479.xml><?xml version="1.0" encoding="utf-8"?>
<formControlPr xmlns="http://schemas.microsoft.com/office/spreadsheetml/2009/9/main" objectType="CheckBox" fmlaLink="$K$85" lockText="1" noThreeD="1"/>
</file>

<file path=xl/ctrlProps/ctrlProp48.xml><?xml version="1.0" encoding="utf-8"?>
<formControlPr xmlns="http://schemas.microsoft.com/office/spreadsheetml/2009/9/main" objectType="CheckBox" checked="Checked" fmlaLink="$I$5" lockText="1" noThreeD="1"/>
</file>

<file path=xl/ctrlProps/ctrlProp480.xml><?xml version="1.0" encoding="utf-8"?>
<formControlPr xmlns="http://schemas.microsoft.com/office/spreadsheetml/2009/9/main" objectType="CheckBox" fmlaLink="$K$86" lockText="1" noThreeD="1"/>
</file>

<file path=xl/ctrlProps/ctrlProp481.xml><?xml version="1.0" encoding="utf-8"?>
<formControlPr xmlns="http://schemas.microsoft.com/office/spreadsheetml/2009/9/main" objectType="CheckBox" fmlaLink="$K$87" lockText="1" noThreeD="1"/>
</file>

<file path=xl/ctrlProps/ctrlProp482.xml><?xml version="1.0" encoding="utf-8"?>
<formControlPr xmlns="http://schemas.microsoft.com/office/spreadsheetml/2009/9/main" objectType="CheckBox" fmlaLink="$K$88" lockText="1" noThreeD="1"/>
</file>

<file path=xl/ctrlProps/ctrlProp483.xml><?xml version="1.0" encoding="utf-8"?>
<formControlPr xmlns="http://schemas.microsoft.com/office/spreadsheetml/2009/9/main" objectType="CheckBox" fmlaLink="$K$89" lockText="1" noThreeD="1"/>
</file>

<file path=xl/ctrlProps/ctrlProp484.xml><?xml version="1.0" encoding="utf-8"?>
<formControlPr xmlns="http://schemas.microsoft.com/office/spreadsheetml/2009/9/main" objectType="CheckBox" fmlaLink="$K$90" lockText="1" noThreeD="1"/>
</file>

<file path=xl/ctrlProps/ctrlProp485.xml><?xml version="1.0" encoding="utf-8"?>
<formControlPr xmlns="http://schemas.microsoft.com/office/spreadsheetml/2009/9/main" objectType="CheckBox" fmlaLink="$K$91" lockText="1" noThreeD="1"/>
</file>

<file path=xl/ctrlProps/ctrlProp486.xml><?xml version="1.0" encoding="utf-8"?>
<formControlPr xmlns="http://schemas.microsoft.com/office/spreadsheetml/2009/9/main" objectType="CheckBox" fmlaLink="$K$92" lockText="1" noThreeD="1"/>
</file>

<file path=xl/ctrlProps/ctrlProp487.xml><?xml version="1.0" encoding="utf-8"?>
<formControlPr xmlns="http://schemas.microsoft.com/office/spreadsheetml/2009/9/main" objectType="CheckBox" fmlaLink="$K$93" lockText="1" noThreeD="1"/>
</file>

<file path=xl/ctrlProps/ctrlProp488.xml><?xml version="1.0" encoding="utf-8"?>
<formControlPr xmlns="http://schemas.microsoft.com/office/spreadsheetml/2009/9/main" objectType="CheckBox" fmlaLink="$K$94" lockText="1" noThreeD="1"/>
</file>

<file path=xl/ctrlProps/ctrlProp489.xml><?xml version="1.0" encoding="utf-8"?>
<formControlPr xmlns="http://schemas.microsoft.com/office/spreadsheetml/2009/9/main" objectType="CheckBox" fmlaLink="$K$95" lockText="1" noThreeD="1"/>
</file>

<file path=xl/ctrlProps/ctrlProp49.xml><?xml version="1.0" encoding="utf-8"?>
<formControlPr xmlns="http://schemas.microsoft.com/office/spreadsheetml/2009/9/main" objectType="CheckBox" fmlaLink="$K$10" lockText="1" noThreeD="1"/>
</file>

<file path=xl/ctrlProps/ctrlProp490.xml><?xml version="1.0" encoding="utf-8"?>
<formControlPr xmlns="http://schemas.microsoft.com/office/spreadsheetml/2009/9/main" objectType="CheckBox" fmlaLink="$K$96" lockText="1" noThreeD="1"/>
</file>

<file path=xl/ctrlProps/ctrlProp491.xml><?xml version="1.0" encoding="utf-8"?>
<formControlPr xmlns="http://schemas.microsoft.com/office/spreadsheetml/2009/9/main" objectType="CheckBox" fmlaLink="$K$97" lockText="1" noThreeD="1"/>
</file>

<file path=xl/ctrlProps/ctrlProp492.xml><?xml version="1.0" encoding="utf-8"?>
<formControlPr xmlns="http://schemas.microsoft.com/office/spreadsheetml/2009/9/main" objectType="CheckBox" fmlaLink="$K$98" lockText="1" noThreeD="1"/>
</file>

<file path=xl/ctrlProps/ctrlProp493.xml><?xml version="1.0" encoding="utf-8"?>
<formControlPr xmlns="http://schemas.microsoft.com/office/spreadsheetml/2009/9/main" objectType="CheckBox" fmlaLink="$K$99" lockText="1" noThreeD="1"/>
</file>

<file path=xl/ctrlProps/ctrlProp494.xml><?xml version="1.0" encoding="utf-8"?>
<formControlPr xmlns="http://schemas.microsoft.com/office/spreadsheetml/2009/9/main" objectType="CheckBox" fmlaLink="$K$100" lockText="1" noThreeD="1"/>
</file>

<file path=xl/ctrlProps/ctrlProp495.xml><?xml version="1.0" encoding="utf-8"?>
<formControlPr xmlns="http://schemas.microsoft.com/office/spreadsheetml/2009/9/main" objectType="CheckBox" fmlaLink="$K$101" lockText="1" noThreeD="1"/>
</file>

<file path=xl/ctrlProps/ctrlProp496.xml><?xml version="1.0" encoding="utf-8"?>
<formControlPr xmlns="http://schemas.microsoft.com/office/spreadsheetml/2009/9/main" objectType="CheckBox" fmlaLink="$K$102" lockText="1" noThreeD="1"/>
</file>

<file path=xl/ctrlProps/ctrlProp497.xml><?xml version="1.0" encoding="utf-8"?>
<formControlPr xmlns="http://schemas.microsoft.com/office/spreadsheetml/2009/9/main" objectType="CheckBox" fmlaLink="$K$103" lockText="1" noThreeD="1"/>
</file>

<file path=xl/ctrlProps/ctrlProp498.xml><?xml version="1.0" encoding="utf-8"?>
<formControlPr xmlns="http://schemas.microsoft.com/office/spreadsheetml/2009/9/main" objectType="CheckBox" fmlaLink="$K$104" lockText="1" noThreeD="1"/>
</file>

<file path=xl/ctrlProps/ctrlProp499.xml><?xml version="1.0" encoding="utf-8"?>
<formControlPr xmlns="http://schemas.microsoft.com/office/spreadsheetml/2009/9/main" objectType="CheckBox" fmlaLink="$K$105" lockText="1" noThreeD="1"/>
</file>

<file path=xl/ctrlProps/ctrlProp5.xml><?xml version="1.0" encoding="utf-8"?>
<formControlPr xmlns="http://schemas.microsoft.com/office/spreadsheetml/2009/9/main" objectType="CheckBox" fmlaLink="AT20" lockText="1" noThreeD="1"/>
</file>

<file path=xl/ctrlProps/ctrlProp50.xml><?xml version="1.0" encoding="utf-8"?>
<formControlPr xmlns="http://schemas.microsoft.com/office/spreadsheetml/2009/9/main" objectType="CheckBox" fmlaLink="$K$11" lockText="1" noThreeD="1"/>
</file>

<file path=xl/ctrlProps/ctrlProp500.xml><?xml version="1.0" encoding="utf-8"?>
<formControlPr xmlns="http://schemas.microsoft.com/office/spreadsheetml/2009/9/main" objectType="CheckBox" fmlaLink="$K$106" lockText="1" noThreeD="1"/>
</file>

<file path=xl/ctrlProps/ctrlProp501.xml><?xml version="1.0" encoding="utf-8"?>
<formControlPr xmlns="http://schemas.microsoft.com/office/spreadsheetml/2009/9/main" objectType="CheckBox" fmlaLink="$K$107" lockText="1" noThreeD="1"/>
</file>

<file path=xl/ctrlProps/ctrlProp502.xml><?xml version="1.0" encoding="utf-8"?>
<formControlPr xmlns="http://schemas.microsoft.com/office/spreadsheetml/2009/9/main" objectType="CheckBox" fmlaLink="$K$108" lockText="1" noThreeD="1"/>
</file>

<file path=xl/ctrlProps/ctrlProp503.xml><?xml version="1.0" encoding="utf-8"?>
<formControlPr xmlns="http://schemas.microsoft.com/office/spreadsheetml/2009/9/main" objectType="CheckBox" fmlaLink="$K$109" lockText="1" noThreeD="1"/>
</file>

<file path=xl/ctrlProps/ctrlProp504.xml><?xml version="1.0" encoding="utf-8"?>
<formControlPr xmlns="http://schemas.microsoft.com/office/spreadsheetml/2009/9/main" objectType="CheckBox" fmlaLink="$K$110" lockText="1" noThreeD="1"/>
</file>

<file path=xl/ctrlProps/ctrlProp505.xml><?xml version="1.0" encoding="utf-8"?>
<formControlPr xmlns="http://schemas.microsoft.com/office/spreadsheetml/2009/9/main" objectType="CheckBox" fmlaLink="$K$111" lockText="1" noThreeD="1"/>
</file>

<file path=xl/ctrlProps/ctrlProp506.xml><?xml version="1.0" encoding="utf-8"?>
<formControlPr xmlns="http://schemas.microsoft.com/office/spreadsheetml/2009/9/main" objectType="CheckBox" fmlaLink="$K$112" lockText="1" noThreeD="1"/>
</file>

<file path=xl/ctrlProps/ctrlProp507.xml><?xml version="1.0" encoding="utf-8"?>
<formControlPr xmlns="http://schemas.microsoft.com/office/spreadsheetml/2009/9/main" objectType="CheckBox" fmlaLink="$K$113" lockText="1" noThreeD="1"/>
</file>

<file path=xl/ctrlProps/ctrlProp508.xml><?xml version="1.0" encoding="utf-8"?>
<formControlPr xmlns="http://schemas.microsoft.com/office/spreadsheetml/2009/9/main" objectType="CheckBox" fmlaLink="$K$114" lockText="1" noThreeD="1"/>
</file>

<file path=xl/ctrlProps/ctrlProp509.xml><?xml version="1.0" encoding="utf-8"?>
<formControlPr xmlns="http://schemas.microsoft.com/office/spreadsheetml/2009/9/main" objectType="CheckBox" fmlaLink="$K$115" lockText="1" noThreeD="1"/>
</file>

<file path=xl/ctrlProps/ctrlProp51.xml><?xml version="1.0" encoding="utf-8"?>
<formControlPr xmlns="http://schemas.microsoft.com/office/spreadsheetml/2009/9/main" objectType="CheckBox" fmlaLink="$K$12" lockText="1" noThreeD="1"/>
</file>

<file path=xl/ctrlProps/ctrlProp510.xml><?xml version="1.0" encoding="utf-8"?>
<formControlPr xmlns="http://schemas.microsoft.com/office/spreadsheetml/2009/9/main" objectType="CheckBox" fmlaLink="$K$116" lockText="1" noThreeD="1"/>
</file>

<file path=xl/ctrlProps/ctrlProp511.xml><?xml version="1.0" encoding="utf-8"?>
<formControlPr xmlns="http://schemas.microsoft.com/office/spreadsheetml/2009/9/main" objectType="CheckBox" fmlaLink="$K$117" lockText="1" noThreeD="1"/>
</file>

<file path=xl/ctrlProps/ctrlProp512.xml><?xml version="1.0" encoding="utf-8"?>
<formControlPr xmlns="http://schemas.microsoft.com/office/spreadsheetml/2009/9/main" objectType="CheckBox" fmlaLink="$K$118" lockText="1" noThreeD="1"/>
</file>

<file path=xl/ctrlProps/ctrlProp513.xml><?xml version="1.0" encoding="utf-8"?>
<formControlPr xmlns="http://schemas.microsoft.com/office/spreadsheetml/2009/9/main" objectType="CheckBox" fmlaLink="$K$119" lockText="1" noThreeD="1"/>
</file>

<file path=xl/ctrlProps/ctrlProp514.xml><?xml version="1.0" encoding="utf-8"?>
<formControlPr xmlns="http://schemas.microsoft.com/office/spreadsheetml/2009/9/main" objectType="CheckBox" fmlaLink="$K$120" lockText="1" noThreeD="1"/>
</file>

<file path=xl/ctrlProps/ctrlProp515.xml><?xml version="1.0" encoding="utf-8"?>
<formControlPr xmlns="http://schemas.microsoft.com/office/spreadsheetml/2009/9/main" objectType="CheckBox" fmlaLink="$K$121" lockText="1" noThreeD="1"/>
</file>

<file path=xl/ctrlProps/ctrlProp516.xml><?xml version="1.0" encoding="utf-8"?>
<formControlPr xmlns="http://schemas.microsoft.com/office/spreadsheetml/2009/9/main" objectType="CheckBox" fmlaLink="$K$122" lockText="1" noThreeD="1"/>
</file>

<file path=xl/ctrlProps/ctrlProp517.xml><?xml version="1.0" encoding="utf-8"?>
<formControlPr xmlns="http://schemas.microsoft.com/office/spreadsheetml/2009/9/main" objectType="CheckBox" fmlaLink="$K$123" lockText="1" noThreeD="1"/>
</file>

<file path=xl/ctrlProps/ctrlProp518.xml><?xml version="1.0" encoding="utf-8"?>
<formControlPr xmlns="http://schemas.microsoft.com/office/spreadsheetml/2009/9/main" objectType="CheckBox" fmlaLink="$K$125" lockText="1" noThreeD="1"/>
</file>

<file path=xl/ctrlProps/ctrlProp519.xml><?xml version="1.0" encoding="utf-8"?>
<formControlPr xmlns="http://schemas.microsoft.com/office/spreadsheetml/2009/9/main" objectType="CheckBox" fmlaLink="$K$126" lockText="1" noThreeD="1"/>
</file>

<file path=xl/ctrlProps/ctrlProp52.xml><?xml version="1.0" encoding="utf-8"?>
<formControlPr xmlns="http://schemas.microsoft.com/office/spreadsheetml/2009/9/main" objectType="CheckBox" fmlaLink="$K$13" lockText="1" noThreeD="1"/>
</file>

<file path=xl/ctrlProps/ctrlProp520.xml><?xml version="1.0" encoding="utf-8"?>
<formControlPr xmlns="http://schemas.microsoft.com/office/spreadsheetml/2009/9/main" objectType="CheckBox" fmlaLink="$K$127" lockText="1" noThreeD="1"/>
</file>

<file path=xl/ctrlProps/ctrlProp521.xml><?xml version="1.0" encoding="utf-8"?>
<formControlPr xmlns="http://schemas.microsoft.com/office/spreadsheetml/2009/9/main" objectType="CheckBox" fmlaLink="$K$128" lockText="1" noThreeD="1"/>
</file>

<file path=xl/ctrlProps/ctrlProp522.xml><?xml version="1.0" encoding="utf-8"?>
<formControlPr xmlns="http://schemas.microsoft.com/office/spreadsheetml/2009/9/main" objectType="CheckBox" fmlaLink="$K$129" lockText="1" noThreeD="1"/>
</file>

<file path=xl/ctrlProps/ctrlProp523.xml><?xml version="1.0" encoding="utf-8"?>
<formControlPr xmlns="http://schemas.microsoft.com/office/spreadsheetml/2009/9/main" objectType="CheckBox" fmlaLink="$K$129" lockText="1" noThreeD="1"/>
</file>

<file path=xl/ctrlProps/ctrlProp524.xml><?xml version="1.0" encoding="utf-8"?>
<formControlPr xmlns="http://schemas.microsoft.com/office/spreadsheetml/2009/9/main" objectType="CheckBox" fmlaLink="$K$130" lockText="1" noThreeD="1"/>
</file>

<file path=xl/ctrlProps/ctrlProp525.xml><?xml version="1.0" encoding="utf-8"?>
<formControlPr xmlns="http://schemas.microsoft.com/office/spreadsheetml/2009/9/main" objectType="CheckBox" fmlaLink="$K$131" lockText="1" noThreeD="1"/>
</file>

<file path=xl/ctrlProps/ctrlProp526.xml><?xml version="1.0" encoding="utf-8"?>
<formControlPr xmlns="http://schemas.microsoft.com/office/spreadsheetml/2009/9/main" objectType="CheckBox" fmlaLink="$K$132" lockText="1" noThreeD="1"/>
</file>

<file path=xl/ctrlProps/ctrlProp527.xml><?xml version="1.0" encoding="utf-8"?>
<formControlPr xmlns="http://schemas.microsoft.com/office/spreadsheetml/2009/9/main" objectType="CheckBox" fmlaLink="$K$132" lockText="1" noThreeD="1"/>
</file>

<file path=xl/ctrlProps/ctrlProp528.xml><?xml version="1.0" encoding="utf-8"?>
<formControlPr xmlns="http://schemas.microsoft.com/office/spreadsheetml/2009/9/main" objectType="CheckBox" fmlaLink="$K$133" lockText="1" noThreeD="1"/>
</file>

<file path=xl/ctrlProps/ctrlProp529.xml><?xml version="1.0" encoding="utf-8"?>
<formControlPr xmlns="http://schemas.microsoft.com/office/spreadsheetml/2009/9/main" objectType="CheckBox" fmlaLink="$K$132" lockText="1" noThreeD="1"/>
</file>

<file path=xl/ctrlProps/ctrlProp53.xml><?xml version="1.0" encoding="utf-8"?>
<formControlPr xmlns="http://schemas.microsoft.com/office/spreadsheetml/2009/9/main" objectType="CheckBox" fmlaLink="$K$14" lockText="1" noThreeD="1"/>
</file>

<file path=xl/ctrlProps/ctrlProp530.xml><?xml version="1.0" encoding="utf-8"?>
<formControlPr xmlns="http://schemas.microsoft.com/office/spreadsheetml/2009/9/main" objectType="CheckBox" fmlaLink="$K$133" lockText="1" noThreeD="1"/>
</file>

<file path=xl/ctrlProps/ctrlProp531.xml><?xml version="1.0" encoding="utf-8"?>
<formControlPr xmlns="http://schemas.microsoft.com/office/spreadsheetml/2009/9/main" objectType="CheckBox" fmlaLink="$K$134" lockText="1" noThreeD="1"/>
</file>

<file path=xl/ctrlProps/ctrlProp532.xml><?xml version="1.0" encoding="utf-8"?>
<formControlPr xmlns="http://schemas.microsoft.com/office/spreadsheetml/2009/9/main" objectType="CheckBox" fmlaLink="$K$133" lockText="1" noThreeD="1"/>
</file>

<file path=xl/ctrlProps/ctrlProp533.xml><?xml version="1.0" encoding="utf-8"?>
<formControlPr xmlns="http://schemas.microsoft.com/office/spreadsheetml/2009/9/main" objectType="CheckBox" fmlaLink="$K$132" lockText="1" noThreeD="1"/>
</file>

<file path=xl/ctrlProps/ctrlProp534.xml><?xml version="1.0" encoding="utf-8"?>
<formControlPr xmlns="http://schemas.microsoft.com/office/spreadsheetml/2009/9/main" objectType="CheckBox" fmlaLink="$K$134" lockText="1" noThreeD="1"/>
</file>

<file path=xl/ctrlProps/ctrlProp535.xml><?xml version="1.0" encoding="utf-8"?>
<formControlPr xmlns="http://schemas.microsoft.com/office/spreadsheetml/2009/9/main" objectType="CheckBox" fmlaLink="$K$135" lockText="1" noThreeD="1"/>
</file>

<file path=xl/ctrlProps/ctrlProp536.xml><?xml version="1.0" encoding="utf-8"?>
<formControlPr xmlns="http://schemas.microsoft.com/office/spreadsheetml/2009/9/main" objectType="CheckBox" fmlaLink="$K$136" lockText="1" noThreeD="1"/>
</file>

<file path=xl/ctrlProps/ctrlProp537.xml><?xml version="1.0" encoding="utf-8"?>
<formControlPr xmlns="http://schemas.microsoft.com/office/spreadsheetml/2009/9/main" objectType="CheckBox" fmlaLink="$K$136" lockText="1" noThreeD="1"/>
</file>

<file path=xl/ctrlProps/ctrlProp538.xml><?xml version="1.0" encoding="utf-8"?>
<formControlPr xmlns="http://schemas.microsoft.com/office/spreadsheetml/2009/9/main" objectType="CheckBox" fmlaLink="$K$137" lockText="1" noThreeD="1"/>
</file>

<file path=xl/ctrlProps/ctrlProp539.xml><?xml version="1.0" encoding="utf-8"?>
<formControlPr xmlns="http://schemas.microsoft.com/office/spreadsheetml/2009/9/main" objectType="CheckBox" fmlaLink="$K$136" lockText="1" noThreeD="1"/>
</file>

<file path=xl/ctrlProps/ctrlProp54.xml><?xml version="1.0" encoding="utf-8"?>
<formControlPr xmlns="http://schemas.microsoft.com/office/spreadsheetml/2009/9/main" objectType="CheckBox" fmlaLink="$K$15" lockText="1" noThreeD="1"/>
</file>

<file path=xl/ctrlProps/ctrlProp540.xml><?xml version="1.0" encoding="utf-8"?>
<formControlPr xmlns="http://schemas.microsoft.com/office/spreadsheetml/2009/9/main" objectType="CheckBox" fmlaLink="$K$137" lockText="1" noThreeD="1"/>
</file>

<file path=xl/ctrlProps/ctrlProp541.xml><?xml version="1.0" encoding="utf-8"?>
<formControlPr xmlns="http://schemas.microsoft.com/office/spreadsheetml/2009/9/main" objectType="CheckBox" fmlaLink="$K$138" lockText="1" noThreeD="1"/>
</file>

<file path=xl/ctrlProps/ctrlProp542.xml><?xml version="1.0" encoding="utf-8"?>
<formControlPr xmlns="http://schemas.microsoft.com/office/spreadsheetml/2009/9/main" objectType="CheckBox" fmlaLink="$K$139" lockText="1" noThreeD="1"/>
</file>

<file path=xl/ctrlProps/ctrlProp543.xml><?xml version="1.0" encoding="utf-8"?>
<formControlPr xmlns="http://schemas.microsoft.com/office/spreadsheetml/2009/9/main" objectType="CheckBox" fmlaLink="$K$140" lockText="1" noThreeD="1"/>
</file>

<file path=xl/ctrlProps/ctrlProp544.xml><?xml version="1.0" encoding="utf-8"?>
<formControlPr xmlns="http://schemas.microsoft.com/office/spreadsheetml/2009/9/main" objectType="CheckBox" fmlaLink="$K$140" lockText="1" noThreeD="1"/>
</file>

<file path=xl/ctrlProps/ctrlProp545.xml><?xml version="1.0" encoding="utf-8"?>
<formControlPr xmlns="http://schemas.microsoft.com/office/spreadsheetml/2009/9/main" objectType="CheckBox" fmlaLink="$K$141" lockText="1" noThreeD="1"/>
</file>

<file path=xl/ctrlProps/ctrlProp546.xml><?xml version="1.0" encoding="utf-8"?>
<formControlPr xmlns="http://schemas.microsoft.com/office/spreadsheetml/2009/9/main" objectType="CheckBox" fmlaLink="$K$142" lockText="1" noThreeD="1"/>
</file>

<file path=xl/ctrlProps/ctrlProp547.xml><?xml version="1.0" encoding="utf-8"?>
<formControlPr xmlns="http://schemas.microsoft.com/office/spreadsheetml/2009/9/main" objectType="CheckBox" fmlaLink="$K$143" lockText="1" noThreeD="1"/>
</file>

<file path=xl/ctrlProps/ctrlProp548.xml><?xml version="1.0" encoding="utf-8"?>
<formControlPr xmlns="http://schemas.microsoft.com/office/spreadsheetml/2009/9/main" objectType="CheckBox" fmlaLink="$K$143" lockText="1" noThreeD="1"/>
</file>

<file path=xl/ctrlProps/ctrlProp549.xml><?xml version="1.0" encoding="utf-8"?>
<formControlPr xmlns="http://schemas.microsoft.com/office/spreadsheetml/2009/9/main" objectType="CheckBox" fmlaLink="$K$144" lockText="1" noThreeD="1"/>
</file>

<file path=xl/ctrlProps/ctrlProp55.xml><?xml version="1.0" encoding="utf-8"?>
<formControlPr xmlns="http://schemas.microsoft.com/office/spreadsheetml/2009/9/main" objectType="CheckBox" fmlaLink="$K$16" lockText="1" noThreeD="1"/>
</file>

<file path=xl/ctrlProps/ctrlProp550.xml><?xml version="1.0" encoding="utf-8"?>
<formControlPr xmlns="http://schemas.microsoft.com/office/spreadsheetml/2009/9/main" objectType="CheckBox" fmlaLink="$K$143" lockText="1" noThreeD="1"/>
</file>

<file path=xl/ctrlProps/ctrlProp551.xml><?xml version="1.0" encoding="utf-8"?>
<formControlPr xmlns="http://schemas.microsoft.com/office/spreadsheetml/2009/9/main" objectType="CheckBox" fmlaLink="$K$144" lockText="1" noThreeD="1"/>
</file>

<file path=xl/ctrlProps/ctrlProp552.xml><?xml version="1.0" encoding="utf-8"?>
<formControlPr xmlns="http://schemas.microsoft.com/office/spreadsheetml/2009/9/main" objectType="CheckBox" fmlaLink="$K$145" lockText="1" noThreeD="1"/>
</file>

<file path=xl/ctrlProps/ctrlProp553.xml><?xml version="1.0" encoding="utf-8"?>
<formControlPr xmlns="http://schemas.microsoft.com/office/spreadsheetml/2009/9/main" objectType="CheckBox" fmlaLink="$K$146" lockText="1" noThreeD="1"/>
</file>

<file path=xl/ctrlProps/ctrlProp554.xml><?xml version="1.0" encoding="utf-8"?>
<formControlPr xmlns="http://schemas.microsoft.com/office/spreadsheetml/2009/9/main" objectType="CheckBox" fmlaLink="$K$147" lockText="1" noThreeD="1"/>
</file>

<file path=xl/ctrlProps/ctrlProp555.xml><?xml version="1.0" encoding="utf-8"?>
<formControlPr xmlns="http://schemas.microsoft.com/office/spreadsheetml/2009/9/main" objectType="CheckBox" fmlaLink="$K$148" lockText="1" noThreeD="1"/>
</file>

<file path=xl/ctrlProps/ctrlProp556.xml><?xml version="1.0" encoding="utf-8"?>
<formControlPr xmlns="http://schemas.microsoft.com/office/spreadsheetml/2009/9/main" objectType="CheckBox" fmlaLink="$K$149" lockText="1" noThreeD="1"/>
</file>

<file path=xl/ctrlProps/ctrlProp557.xml><?xml version="1.0" encoding="utf-8"?>
<formControlPr xmlns="http://schemas.microsoft.com/office/spreadsheetml/2009/9/main" objectType="CheckBox" fmlaLink="$K$150" lockText="1" noThreeD="1"/>
</file>

<file path=xl/ctrlProps/ctrlProp558.xml><?xml version="1.0" encoding="utf-8"?>
<formControlPr xmlns="http://schemas.microsoft.com/office/spreadsheetml/2009/9/main" objectType="CheckBox" fmlaLink="$K$150" lockText="1" noThreeD="1"/>
</file>

<file path=xl/ctrlProps/ctrlProp559.xml><?xml version="1.0" encoding="utf-8"?>
<formControlPr xmlns="http://schemas.microsoft.com/office/spreadsheetml/2009/9/main" objectType="CheckBox" fmlaLink="$K$151" lockText="1" noThreeD="1"/>
</file>

<file path=xl/ctrlProps/ctrlProp56.xml><?xml version="1.0" encoding="utf-8"?>
<formControlPr xmlns="http://schemas.microsoft.com/office/spreadsheetml/2009/9/main" objectType="CheckBox" fmlaLink="$K$16" lockText="1" noThreeD="1"/>
</file>

<file path=xl/ctrlProps/ctrlProp560.xml><?xml version="1.0" encoding="utf-8"?>
<formControlPr xmlns="http://schemas.microsoft.com/office/spreadsheetml/2009/9/main" objectType="CheckBox" fmlaLink="$K$152" lockText="1" noThreeD="1"/>
</file>

<file path=xl/ctrlProps/ctrlProp561.xml><?xml version="1.0" encoding="utf-8"?>
<formControlPr xmlns="http://schemas.microsoft.com/office/spreadsheetml/2009/9/main" objectType="CheckBox" fmlaLink="$K$153" lockText="1" noThreeD="1"/>
</file>

<file path=xl/ctrlProps/ctrlProp562.xml><?xml version="1.0" encoding="utf-8"?>
<formControlPr xmlns="http://schemas.microsoft.com/office/spreadsheetml/2009/9/main" objectType="CheckBox" fmlaLink="$K$154" lockText="1" noThreeD="1"/>
</file>

<file path=xl/ctrlProps/ctrlProp563.xml><?xml version="1.0" encoding="utf-8"?>
<formControlPr xmlns="http://schemas.microsoft.com/office/spreadsheetml/2009/9/main" objectType="CheckBox" fmlaLink="$K$155" lockText="1" noThreeD="1"/>
</file>

<file path=xl/ctrlProps/ctrlProp564.xml><?xml version="1.0" encoding="utf-8"?>
<formControlPr xmlns="http://schemas.microsoft.com/office/spreadsheetml/2009/9/main" objectType="CheckBox" fmlaLink="$K$156" lockText="1" noThreeD="1"/>
</file>

<file path=xl/ctrlProps/ctrlProp565.xml><?xml version="1.0" encoding="utf-8"?>
<formControlPr xmlns="http://schemas.microsoft.com/office/spreadsheetml/2009/9/main" objectType="CheckBox" fmlaLink="$K$157" lockText="1" noThreeD="1"/>
</file>

<file path=xl/ctrlProps/ctrlProp566.xml><?xml version="1.0" encoding="utf-8"?>
<formControlPr xmlns="http://schemas.microsoft.com/office/spreadsheetml/2009/9/main" objectType="CheckBox" fmlaLink="$K$158" lockText="1" noThreeD="1"/>
</file>

<file path=xl/ctrlProps/ctrlProp567.xml><?xml version="1.0" encoding="utf-8"?>
<formControlPr xmlns="http://schemas.microsoft.com/office/spreadsheetml/2009/9/main" objectType="CheckBox" fmlaLink="$K$158" lockText="1" noThreeD="1"/>
</file>

<file path=xl/ctrlProps/ctrlProp568.xml><?xml version="1.0" encoding="utf-8"?>
<formControlPr xmlns="http://schemas.microsoft.com/office/spreadsheetml/2009/9/main" objectType="CheckBox" fmlaLink="$K$159" lockText="1" noThreeD="1"/>
</file>

<file path=xl/ctrlProps/ctrlProp569.xml><?xml version="1.0" encoding="utf-8"?>
<formControlPr xmlns="http://schemas.microsoft.com/office/spreadsheetml/2009/9/main" objectType="CheckBox" fmlaLink="$K$160" lockText="1" noThreeD="1"/>
</file>

<file path=xl/ctrlProps/ctrlProp57.xml><?xml version="1.0" encoding="utf-8"?>
<formControlPr xmlns="http://schemas.microsoft.com/office/spreadsheetml/2009/9/main" objectType="CheckBox" fmlaLink="$K$17" lockText="1" noThreeD="1"/>
</file>

<file path=xl/ctrlProps/ctrlProp570.xml><?xml version="1.0" encoding="utf-8"?>
<formControlPr xmlns="http://schemas.microsoft.com/office/spreadsheetml/2009/9/main" objectType="CheckBox" fmlaLink="$K$161" lockText="1" noThreeD="1"/>
</file>

<file path=xl/ctrlProps/ctrlProp571.xml><?xml version="1.0" encoding="utf-8"?>
<formControlPr xmlns="http://schemas.microsoft.com/office/spreadsheetml/2009/9/main" objectType="CheckBox" fmlaLink="$K$162" lockText="1" noThreeD="1"/>
</file>

<file path=xl/ctrlProps/ctrlProp572.xml><?xml version="1.0" encoding="utf-8"?>
<formControlPr xmlns="http://schemas.microsoft.com/office/spreadsheetml/2009/9/main" objectType="CheckBox" fmlaLink="$K$163" lockText="1" noThreeD="1"/>
</file>

<file path=xl/ctrlProps/ctrlProp573.xml><?xml version="1.0" encoding="utf-8"?>
<formControlPr xmlns="http://schemas.microsoft.com/office/spreadsheetml/2009/9/main" objectType="CheckBox" fmlaLink="$K$165" lockText="1" noThreeD="1"/>
</file>

<file path=xl/ctrlProps/ctrlProp574.xml><?xml version="1.0" encoding="utf-8"?>
<formControlPr xmlns="http://schemas.microsoft.com/office/spreadsheetml/2009/9/main" objectType="CheckBox" fmlaLink="$K$166" lockText="1" noThreeD="1"/>
</file>

<file path=xl/ctrlProps/ctrlProp575.xml><?xml version="1.0" encoding="utf-8"?>
<formControlPr xmlns="http://schemas.microsoft.com/office/spreadsheetml/2009/9/main" objectType="CheckBox" fmlaLink="$K$167" lockText="1" noThreeD="1"/>
</file>

<file path=xl/ctrlProps/ctrlProp576.xml><?xml version="1.0" encoding="utf-8"?>
<formControlPr xmlns="http://schemas.microsoft.com/office/spreadsheetml/2009/9/main" objectType="CheckBox" fmlaLink="$K$168" lockText="1" noThreeD="1"/>
</file>

<file path=xl/ctrlProps/ctrlProp577.xml><?xml version="1.0" encoding="utf-8"?>
<formControlPr xmlns="http://schemas.microsoft.com/office/spreadsheetml/2009/9/main" objectType="CheckBox" fmlaLink="$K$169" lockText="1" noThreeD="1"/>
</file>

<file path=xl/ctrlProps/ctrlProp578.xml><?xml version="1.0" encoding="utf-8"?>
<formControlPr xmlns="http://schemas.microsoft.com/office/spreadsheetml/2009/9/main" objectType="CheckBox" fmlaLink="$K$170" lockText="1" noThreeD="1"/>
</file>

<file path=xl/ctrlProps/ctrlProp579.xml><?xml version="1.0" encoding="utf-8"?>
<formControlPr xmlns="http://schemas.microsoft.com/office/spreadsheetml/2009/9/main" objectType="CheckBox" fmlaLink="$K$171" lockText="1" noThreeD="1"/>
</file>

<file path=xl/ctrlProps/ctrlProp58.xml><?xml version="1.0" encoding="utf-8"?>
<formControlPr xmlns="http://schemas.microsoft.com/office/spreadsheetml/2009/9/main" objectType="CheckBox" fmlaLink="$K$18" lockText="1" noThreeD="1"/>
</file>

<file path=xl/ctrlProps/ctrlProp580.xml><?xml version="1.0" encoding="utf-8"?>
<formControlPr xmlns="http://schemas.microsoft.com/office/spreadsheetml/2009/9/main" objectType="CheckBox" fmlaLink="$K$172" lockText="1" noThreeD="1"/>
</file>

<file path=xl/ctrlProps/ctrlProp581.xml><?xml version="1.0" encoding="utf-8"?>
<formControlPr xmlns="http://schemas.microsoft.com/office/spreadsheetml/2009/9/main" objectType="CheckBox" fmlaLink="$K$173" lockText="1" noThreeD="1"/>
</file>

<file path=xl/ctrlProps/ctrlProp582.xml><?xml version="1.0" encoding="utf-8"?>
<formControlPr xmlns="http://schemas.microsoft.com/office/spreadsheetml/2009/9/main" objectType="CheckBox" fmlaLink="$K$174" lockText="1" noThreeD="1"/>
</file>

<file path=xl/ctrlProps/ctrlProp583.xml><?xml version="1.0" encoding="utf-8"?>
<formControlPr xmlns="http://schemas.microsoft.com/office/spreadsheetml/2009/9/main" objectType="CheckBox" fmlaLink="$K$175" lockText="1" noThreeD="1"/>
</file>

<file path=xl/ctrlProps/ctrlProp584.xml><?xml version="1.0" encoding="utf-8"?>
<formControlPr xmlns="http://schemas.microsoft.com/office/spreadsheetml/2009/9/main" objectType="CheckBox" fmlaLink="$K$176" lockText="1" noThreeD="1"/>
</file>

<file path=xl/ctrlProps/ctrlProp585.xml><?xml version="1.0" encoding="utf-8"?>
<formControlPr xmlns="http://schemas.microsoft.com/office/spreadsheetml/2009/9/main" objectType="CheckBox" fmlaLink="$K$177" lockText="1" noThreeD="1"/>
</file>

<file path=xl/ctrlProps/ctrlProp586.xml><?xml version="1.0" encoding="utf-8"?>
<formControlPr xmlns="http://schemas.microsoft.com/office/spreadsheetml/2009/9/main" objectType="CheckBox" fmlaLink="$K$178" lockText="1" noThreeD="1"/>
</file>

<file path=xl/ctrlProps/ctrlProp587.xml><?xml version="1.0" encoding="utf-8"?>
<formControlPr xmlns="http://schemas.microsoft.com/office/spreadsheetml/2009/9/main" objectType="CheckBox" fmlaLink="$K$179" lockText="1" noThreeD="1"/>
</file>

<file path=xl/ctrlProps/ctrlProp588.xml><?xml version="1.0" encoding="utf-8"?>
<formControlPr xmlns="http://schemas.microsoft.com/office/spreadsheetml/2009/9/main" objectType="CheckBox" fmlaLink="$K$180" lockText="1" noThreeD="1"/>
</file>

<file path=xl/ctrlProps/ctrlProp589.xml><?xml version="1.0" encoding="utf-8"?>
<formControlPr xmlns="http://schemas.microsoft.com/office/spreadsheetml/2009/9/main" objectType="CheckBox" fmlaLink="$K$181" lockText="1" noThreeD="1"/>
</file>

<file path=xl/ctrlProps/ctrlProp59.xml><?xml version="1.0" encoding="utf-8"?>
<formControlPr xmlns="http://schemas.microsoft.com/office/spreadsheetml/2009/9/main" objectType="CheckBox" fmlaLink="$K$18" lockText="1" noThreeD="1"/>
</file>

<file path=xl/ctrlProps/ctrlProp590.xml><?xml version="1.0" encoding="utf-8"?>
<formControlPr xmlns="http://schemas.microsoft.com/office/spreadsheetml/2009/9/main" objectType="CheckBox" fmlaLink="$K$182" lockText="1" noThreeD="1"/>
</file>

<file path=xl/ctrlProps/ctrlProp591.xml><?xml version="1.0" encoding="utf-8"?>
<formControlPr xmlns="http://schemas.microsoft.com/office/spreadsheetml/2009/9/main" objectType="CheckBox" fmlaLink="$K$183" lockText="1" noThreeD="1"/>
</file>

<file path=xl/ctrlProps/ctrlProp592.xml><?xml version="1.0" encoding="utf-8"?>
<formControlPr xmlns="http://schemas.microsoft.com/office/spreadsheetml/2009/9/main" objectType="CheckBox" fmlaLink="$K$184" lockText="1" noThreeD="1"/>
</file>

<file path=xl/ctrlProps/ctrlProp593.xml><?xml version="1.0" encoding="utf-8"?>
<formControlPr xmlns="http://schemas.microsoft.com/office/spreadsheetml/2009/9/main" objectType="CheckBox" fmlaLink="$K$185" lockText="1" noThreeD="1"/>
</file>

<file path=xl/ctrlProps/ctrlProp594.xml><?xml version="1.0" encoding="utf-8"?>
<formControlPr xmlns="http://schemas.microsoft.com/office/spreadsheetml/2009/9/main" objectType="CheckBox" fmlaLink="$K$186" lockText="1" noThreeD="1"/>
</file>

<file path=xl/ctrlProps/ctrlProp595.xml><?xml version="1.0" encoding="utf-8"?>
<formControlPr xmlns="http://schemas.microsoft.com/office/spreadsheetml/2009/9/main" objectType="CheckBox" fmlaLink="$K$187" lockText="1" noThreeD="1"/>
</file>

<file path=xl/ctrlProps/ctrlProp596.xml><?xml version="1.0" encoding="utf-8"?>
<formControlPr xmlns="http://schemas.microsoft.com/office/spreadsheetml/2009/9/main" objectType="CheckBox" fmlaLink="$K$188" lockText="1" noThreeD="1"/>
</file>

<file path=xl/ctrlProps/ctrlProp597.xml><?xml version="1.0" encoding="utf-8"?>
<formControlPr xmlns="http://schemas.microsoft.com/office/spreadsheetml/2009/9/main" objectType="CheckBox" fmlaLink="$K$189" lockText="1" noThreeD="1"/>
</file>

<file path=xl/ctrlProps/ctrlProp598.xml><?xml version="1.0" encoding="utf-8"?>
<formControlPr xmlns="http://schemas.microsoft.com/office/spreadsheetml/2009/9/main" objectType="CheckBox" fmlaLink="$K$190" lockText="1" noThreeD="1"/>
</file>

<file path=xl/ctrlProps/ctrlProp599.xml><?xml version="1.0" encoding="utf-8"?>
<formControlPr xmlns="http://schemas.microsoft.com/office/spreadsheetml/2009/9/main" objectType="CheckBox" fmlaLink="$K$191" lockText="1" noThreeD="1"/>
</file>

<file path=xl/ctrlProps/ctrlProp6.xml><?xml version="1.0" encoding="utf-8"?>
<formControlPr xmlns="http://schemas.microsoft.com/office/spreadsheetml/2009/9/main" objectType="CheckBox" fmlaLink="AT21" lockText="1" noThreeD="1"/>
</file>

<file path=xl/ctrlProps/ctrlProp60.xml><?xml version="1.0" encoding="utf-8"?>
<formControlPr xmlns="http://schemas.microsoft.com/office/spreadsheetml/2009/9/main" objectType="CheckBox" fmlaLink="$K$19" lockText="1" noThreeD="1"/>
</file>

<file path=xl/ctrlProps/ctrlProp600.xml><?xml version="1.0" encoding="utf-8"?>
<formControlPr xmlns="http://schemas.microsoft.com/office/spreadsheetml/2009/9/main" objectType="CheckBox" fmlaLink="$K$192" lockText="1" noThreeD="1"/>
</file>

<file path=xl/ctrlProps/ctrlProp601.xml><?xml version="1.0" encoding="utf-8"?>
<formControlPr xmlns="http://schemas.microsoft.com/office/spreadsheetml/2009/9/main" objectType="CheckBox" fmlaLink="$K$193" lockText="1" noThreeD="1"/>
</file>

<file path=xl/ctrlProps/ctrlProp602.xml><?xml version="1.0" encoding="utf-8"?>
<formControlPr xmlns="http://schemas.microsoft.com/office/spreadsheetml/2009/9/main" objectType="CheckBox" fmlaLink="$K$193" lockText="1" noThreeD="1"/>
</file>

<file path=xl/ctrlProps/ctrlProp603.xml><?xml version="1.0" encoding="utf-8"?>
<formControlPr xmlns="http://schemas.microsoft.com/office/spreadsheetml/2009/9/main" objectType="CheckBox" fmlaLink="$K$194" lockText="1" noThreeD="1"/>
</file>

<file path=xl/ctrlProps/ctrlProp604.xml><?xml version="1.0" encoding="utf-8"?>
<formControlPr xmlns="http://schemas.microsoft.com/office/spreadsheetml/2009/9/main" objectType="CheckBox" fmlaLink="$K$195" lockText="1" noThreeD="1"/>
</file>

<file path=xl/ctrlProps/ctrlProp605.xml><?xml version="1.0" encoding="utf-8"?>
<formControlPr xmlns="http://schemas.microsoft.com/office/spreadsheetml/2009/9/main" objectType="CheckBox" fmlaLink="$K$196" lockText="1" noThreeD="1"/>
</file>

<file path=xl/ctrlProps/ctrlProp606.xml><?xml version="1.0" encoding="utf-8"?>
<formControlPr xmlns="http://schemas.microsoft.com/office/spreadsheetml/2009/9/main" objectType="CheckBox" fmlaLink="$K$197" lockText="1" noThreeD="1"/>
</file>

<file path=xl/ctrlProps/ctrlProp607.xml><?xml version="1.0" encoding="utf-8"?>
<formControlPr xmlns="http://schemas.microsoft.com/office/spreadsheetml/2009/9/main" objectType="CheckBox" fmlaLink="$K$197" lockText="1" noThreeD="1"/>
</file>

<file path=xl/ctrlProps/ctrlProp608.xml><?xml version="1.0" encoding="utf-8"?>
<formControlPr xmlns="http://schemas.microsoft.com/office/spreadsheetml/2009/9/main" objectType="CheckBox" fmlaLink="$K$198" lockText="1" noThreeD="1"/>
</file>

<file path=xl/ctrlProps/ctrlProp609.xml><?xml version="1.0" encoding="utf-8"?>
<formControlPr xmlns="http://schemas.microsoft.com/office/spreadsheetml/2009/9/main" objectType="CheckBox" fmlaLink="$K$197" lockText="1" noThreeD="1"/>
</file>

<file path=xl/ctrlProps/ctrlProp61.xml><?xml version="1.0" encoding="utf-8"?>
<formControlPr xmlns="http://schemas.microsoft.com/office/spreadsheetml/2009/9/main" objectType="CheckBox" fmlaLink="$K$18" lockText="1" noThreeD="1"/>
</file>

<file path=xl/ctrlProps/ctrlProp610.xml><?xml version="1.0" encoding="utf-8"?>
<formControlPr xmlns="http://schemas.microsoft.com/office/spreadsheetml/2009/9/main" objectType="CheckBox" fmlaLink="$K$198" lockText="1" noThreeD="1"/>
</file>

<file path=xl/ctrlProps/ctrlProp611.xml><?xml version="1.0" encoding="utf-8"?>
<formControlPr xmlns="http://schemas.microsoft.com/office/spreadsheetml/2009/9/main" objectType="CheckBox" fmlaLink="$K$199" lockText="1" noThreeD="1"/>
</file>

<file path=xl/ctrlProps/ctrlProp612.xml><?xml version="1.0" encoding="utf-8"?>
<formControlPr xmlns="http://schemas.microsoft.com/office/spreadsheetml/2009/9/main" objectType="CheckBox" fmlaLink="$K$198" lockText="1" noThreeD="1"/>
</file>

<file path=xl/ctrlProps/ctrlProp613.xml><?xml version="1.0" encoding="utf-8"?>
<formControlPr xmlns="http://schemas.microsoft.com/office/spreadsheetml/2009/9/main" objectType="CheckBox" fmlaLink="$K$197" lockText="1" noThreeD="1"/>
</file>

<file path=xl/ctrlProps/ctrlProp614.xml><?xml version="1.0" encoding="utf-8"?>
<formControlPr xmlns="http://schemas.microsoft.com/office/spreadsheetml/2009/9/main" objectType="CheckBox" fmlaLink="$K$199" lockText="1" noThreeD="1"/>
</file>

<file path=xl/ctrlProps/ctrlProp615.xml><?xml version="1.0" encoding="utf-8"?>
<formControlPr xmlns="http://schemas.microsoft.com/office/spreadsheetml/2009/9/main" objectType="CheckBox" fmlaLink="$K$200" lockText="1" noThreeD="1"/>
</file>

<file path=xl/ctrlProps/ctrlProp616.xml><?xml version="1.0" encoding="utf-8"?>
<formControlPr xmlns="http://schemas.microsoft.com/office/spreadsheetml/2009/9/main" objectType="CheckBox" fmlaLink="$K$201" lockText="1" noThreeD="1"/>
</file>

<file path=xl/ctrlProps/ctrlProp617.xml><?xml version="1.0" encoding="utf-8"?>
<formControlPr xmlns="http://schemas.microsoft.com/office/spreadsheetml/2009/9/main" objectType="CheckBox" fmlaLink="$K$202" lockText="1" noThreeD="1"/>
</file>

<file path=xl/ctrlProps/ctrlProp618.xml><?xml version="1.0" encoding="utf-8"?>
<formControlPr xmlns="http://schemas.microsoft.com/office/spreadsheetml/2009/9/main" objectType="CheckBox" fmlaLink="$K$203" lockText="1" noThreeD="1"/>
</file>

<file path=xl/ctrlProps/ctrlProp619.xml><?xml version="1.0" encoding="utf-8"?>
<formControlPr xmlns="http://schemas.microsoft.com/office/spreadsheetml/2009/9/main" objectType="CheckBox" fmlaLink="$K$205" lockText="1" noThreeD="1"/>
</file>

<file path=xl/ctrlProps/ctrlProp62.xml><?xml version="1.0" encoding="utf-8"?>
<formControlPr xmlns="http://schemas.microsoft.com/office/spreadsheetml/2009/9/main" objectType="CheckBox" fmlaLink="$K$19" lockText="1" noThreeD="1"/>
</file>

<file path=xl/ctrlProps/ctrlProp620.xml><?xml version="1.0" encoding="utf-8"?>
<formControlPr xmlns="http://schemas.microsoft.com/office/spreadsheetml/2009/9/main" objectType="CheckBox" fmlaLink="$K$206" lockText="1" noThreeD="1"/>
</file>

<file path=xl/ctrlProps/ctrlProp621.xml><?xml version="1.0" encoding="utf-8"?>
<formControlPr xmlns="http://schemas.microsoft.com/office/spreadsheetml/2009/9/main" objectType="CheckBox" fmlaLink="$K$207" lockText="1" noThreeD="1"/>
</file>

<file path=xl/ctrlProps/ctrlProp622.xml><?xml version="1.0" encoding="utf-8"?>
<formControlPr xmlns="http://schemas.microsoft.com/office/spreadsheetml/2009/9/main" objectType="CheckBox" fmlaLink="$K$208" lockText="1" noThreeD="1"/>
</file>

<file path=xl/ctrlProps/ctrlProp623.xml><?xml version="1.0" encoding="utf-8"?>
<formControlPr xmlns="http://schemas.microsoft.com/office/spreadsheetml/2009/9/main" objectType="CheckBox" fmlaLink="$K$209" lockText="1" noThreeD="1"/>
</file>

<file path=xl/ctrlProps/ctrlProp624.xml><?xml version="1.0" encoding="utf-8"?>
<formControlPr xmlns="http://schemas.microsoft.com/office/spreadsheetml/2009/9/main" objectType="CheckBox" fmlaLink="$K$210" lockText="1" noThreeD="1"/>
</file>

<file path=xl/ctrlProps/ctrlProp625.xml><?xml version="1.0" encoding="utf-8"?>
<formControlPr xmlns="http://schemas.microsoft.com/office/spreadsheetml/2009/9/main" objectType="CheckBox" fmlaLink="$K$211" lockText="1" noThreeD="1"/>
</file>

<file path=xl/ctrlProps/ctrlProp626.xml><?xml version="1.0" encoding="utf-8"?>
<formControlPr xmlns="http://schemas.microsoft.com/office/spreadsheetml/2009/9/main" objectType="CheckBox" fmlaLink="$K$212" lockText="1" noThreeD="1"/>
</file>

<file path=xl/ctrlProps/ctrlProp627.xml><?xml version="1.0" encoding="utf-8"?>
<formControlPr xmlns="http://schemas.microsoft.com/office/spreadsheetml/2009/9/main" objectType="CheckBox" fmlaLink="$K$213" lockText="1" noThreeD="1"/>
</file>

<file path=xl/ctrlProps/ctrlProp628.xml><?xml version="1.0" encoding="utf-8"?>
<formControlPr xmlns="http://schemas.microsoft.com/office/spreadsheetml/2009/9/main" objectType="CheckBox" fmlaLink="$K$214" lockText="1" noThreeD="1"/>
</file>

<file path=xl/ctrlProps/ctrlProp629.xml><?xml version="1.0" encoding="utf-8"?>
<formControlPr xmlns="http://schemas.microsoft.com/office/spreadsheetml/2009/9/main" objectType="CheckBox" fmlaLink="$K$215" lockText="1" noThreeD="1"/>
</file>

<file path=xl/ctrlProps/ctrlProp63.xml><?xml version="1.0" encoding="utf-8"?>
<formControlPr xmlns="http://schemas.microsoft.com/office/spreadsheetml/2009/9/main" objectType="CheckBox" fmlaLink="$K$20" lockText="1" noThreeD="1"/>
</file>

<file path=xl/ctrlProps/ctrlProp630.xml><?xml version="1.0" encoding="utf-8"?>
<formControlPr xmlns="http://schemas.microsoft.com/office/spreadsheetml/2009/9/main" objectType="CheckBox" fmlaLink="$K$216" lockText="1" noThreeD="1"/>
</file>

<file path=xl/ctrlProps/ctrlProp631.xml><?xml version="1.0" encoding="utf-8"?>
<formControlPr xmlns="http://schemas.microsoft.com/office/spreadsheetml/2009/9/main" objectType="CheckBox" fmlaLink="$K$217" lockText="1" noThreeD="1"/>
</file>

<file path=xl/ctrlProps/ctrlProp632.xml><?xml version="1.0" encoding="utf-8"?>
<formControlPr xmlns="http://schemas.microsoft.com/office/spreadsheetml/2009/9/main" objectType="CheckBox" fmlaLink="$K$218" lockText="1" noThreeD="1"/>
</file>

<file path=xl/ctrlProps/ctrlProp633.xml><?xml version="1.0" encoding="utf-8"?>
<formControlPr xmlns="http://schemas.microsoft.com/office/spreadsheetml/2009/9/main" objectType="CheckBox" fmlaLink="$K$219" lockText="1" noThreeD="1"/>
</file>

<file path=xl/ctrlProps/ctrlProp634.xml><?xml version="1.0" encoding="utf-8"?>
<formControlPr xmlns="http://schemas.microsoft.com/office/spreadsheetml/2009/9/main" objectType="CheckBox" fmlaLink="$K$220" lockText="1" noThreeD="1"/>
</file>

<file path=xl/ctrlProps/ctrlProp635.xml><?xml version="1.0" encoding="utf-8"?>
<formControlPr xmlns="http://schemas.microsoft.com/office/spreadsheetml/2009/9/main" objectType="CheckBox" fmlaLink="$K$221" lockText="1" noThreeD="1"/>
</file>

<file path=xl/ctrlProps/ctrlProp636.xml><?xml version="1.0" encoding="utf-8"?>
<formControlPr xmlns="http://schemas.microsoft.com/office/spreadsheetml/2009/9/main" objectType="CheckBox" fmlaLink="$K$221" lockText="1" noThreeD="1"/>
</file>

<file path=xl/ctrlProps/ctrlProp637.xml><?xml version="1.0" encoding="utf-8"?>
<formControlPr xmlns="http://schemas.microsoft.com/office/spreadsheetml/2009/9/main" objectType="CheckBox" fmlaLink="$K$222" lockText="1" noThreeD="1"/>
</file>

<file path=xl/ctrlProps/ctrlProp638.xml><?xml version="1.0" encoding="utf-8"?>
<formControlPr xmlns="http://schemas.microsoft.com/office/spreadsheetml/2009/9/main" objectType="CheckBox" fmlaLink="$K$223" lockText="1" noThreeD="1"/>
</file>

<file path=xl/ctrlProps/ctrlProp639.xml><?xml version="1.0" encoding="utf-8"?>
<formControlPr xmlns="http://schemas.microsoft.com/office/spreadsheetml/2009/9/main" objectType="CheckBox" fmlaLink="$K$224" lockText="1" noThreeD="1"/>
</file>

<file path=xl/ctrlProps/ctrlProp64.xml><?xml version="1.0" encoding="utf-8"?>
<formControlPr xmlns="http://schemas.microsoft.com/office/spreadsheetml/2009/9/main" objectType="CheckBox" fmlaLink="$K$19" lockText="1" noThreeD="1"/>
</file>

<file path=xl/ctrlProps/ctrlProp640.xml><?xml version="1.0" encoding="utf-8"?>
<formControlPr xmlns="http://schemas.microsoft.com/office/spreadsheetml/2009/9/main" objectType="CheckBox" fmlaLink="$K$225" lockText="1" noThreeD="1"/>
</file>

<file path=xl/ctrlProps/ctrlProp641.xml><?xml version="1.0" encoding="utf-8"?>
<formControlPr xmlns="http://schemas.microsoft.com/office/spreadsheetml/2009/9/main" objectType="CheckBox" fmlaLink="$K$226" lockText="1" noThreeD="1"/>
</file>

<file path=xl/ctrlProps/ctrlProp642.xml><?xml version="1.0" encoding="utf-8"?>
<formControlPr xmlns="http://schemas.microsoft.com/office/spreadsheetml/2009/9/main" objectType="CheckBox" fmlaLink="$K$227" lockText="1" noThreeD="1"/>
</file>

<file path=xl/ctrlProps/ctrlProp643.xml><?xml version="1.0" encoding="utf-8"?>
<formControlPr xmlns="http://schemas.microsoft.com/office/spreadsheetml/2009/9/main" objectType="CheckBox" fmlaLink="$K$228" lockText="1" noThreeD="1"/>
</file>

<file path=xl/ctrlProps/ctrlProp644.xml><?xml version="1.0" encoding="utf-8"?>
<formControlPr xmlns="http://schemas.microsoft.com/office/spreadsheetml/2009/9/main" objectType="CheckBox" fmlaLink="$K$229" lockText="1" noThreeD="1"/>
</file>

<file path=xl/ctrlProps/ctrlProp645.xml><?xml version="1.0" encoding="utf-8"?>
<formControlPr xmlns="http://schemas.microsoft.com/office/spreadsheetml/2009/9/main" objectType="CheckBox" fmlaLink="$K$230" lockText="1" noThreeD="1"/>
</file>

<file path=xl/ctrlProps/ctrlProp646.xml><?xml version="1.0" encoding="utf-8"?>
<formControlPr xmlns="http://schemas.microsoft.com/office/spreadsheetml/2009/9/main" objectType="CheckBox" fmlaLink="$K$231" lockText="1" noThreeD="1"/>
</file>

<file path=xl/ctrlProps/ctrlProp647.xml><?xml version="1.0" encoding="utf-8"?>
<formControlPr xmlns="http://schemas.microsoft.com/office/spreadsheetml/2009/9/main" objectType="CheckBox" fmlaLink="$K$232" lockText="1" noThreeD="1"/>
</file>

<file path=xl/ctrlProps/ctrlProp648.xml><?xml version="1.0" encoding="utf-8"?>
<formControlPr xmlns="http://schemas.microsoft.com/office/spreadsheetml/2009/9/main" objectType="CheckBox" fmlaLink="$K$232" lockText="1" noThreeD="1"/>
</file>

<file path=xl/ctrlProps/ctrlProp649.xml><?xml version="1.0" encoding="utf-8"?>
<formControlPr xmlns="http://schemas.microsoft.com/office/spreadsheetml/2009/9/main" objectType="CheckBox" fmlaLink="$K$233" lockText="1" noThreeD="1"/>
</file>

<file path=xl/ctrlProps/ctrlProp65.xml><?xml version="1.0" encoding="utf-8"?>
<formControlPr xmlns="http://schemas.microsoft.com/office/spreadsheetml/2009/9/main" objectType="CheckBox" fmlaLink="$K$18" lockText="1" noThreeD="1"/>
</file>

<file path=xl/ctrlProps/ctrlProp650.xml><?xml version="1.0" encoding="utf-8"?>
<formControlPr xmlns="http://schemas.microsoft.com/office/spreadsheetml/2009/9/main" objectType="CheckBox" fmlaLink="$K$234" lockText="1" noThreeD="1"/>
</file>

<file path=xl/ctrlProps/ctrlProp651.xml><?xml version="1.0" encoding="utf-8"?>
<formControlPr xmlns="http://schemas.microsoft.com/office/spreadsheetml/2009/9/main" objectType="CheckBox" fmlaLink="$K$235" lockText="1" noThreeD="1"/>
</file>

<file path=xl/ctrlProps/ctrlProp652.xml><?xml version="1.0" encoding="utf-8"?>
<formControlPr xmlns="http://schemas.microsoft.com/office/spreadsheetml/2009/9/main" objectType="CheckBox" fmlaLink="$K$236" lockText="1" noThreeD="1"/>
</file>

<file path=xl/ctrlProps/ctrlProp653.xml><?xml version="1.0" encoding="utf-8"?>
<formControlPr xmlns="http://schemas.microsoft.com/office/spreadsheetml/2009/9/main" objectType="CheckBox" fmlaLink="$K$236" lockText="1" noThreeD="1"/>
</file>

<file path=xl/ctrlProps/ctrlProp654.xml><?xml version="1.0" encoding="utf-8"?>
<formControlPr xmlns="http://schemas.microsoft.com/office/spreadsheetml/2009/9/main" objectType="CheckBox" fmlaLink="$K$237" lockText="1" noThreeD="1"/>
</file>

<file path=xl/ctrlProps/ctrlProp655.xml><?xml version="1.0" encoding="utf-8"?>
<formControlPr xmlns="http://schemas.microsoft.com/office/spreadsheetml/2009/9/main" objectType="CheckBox" fmlaLink="$K$238" lockText="1" noThreeD="1"/>
</file>

<file path=xl/ctrlProps/ctrlProp656.xml><?xml version="1.0" encoding="utf-8"?>
<formControlPr xmlns="http://schemas.microsoft.com/office/spreadsheetml/2009/9/main" objectType="CheckBox" fmlaLink="$K$238" lockText="1" noThreeD="1"/>
</file>

<file path=xl/ctrlProps/ctrlProp657.xml><?xml version="1.0" encoding="utf-8"?>
<formControlPr xmlns="http://schemas.microsoft.com/office/spreadsheetml/2009/9/main" objectType="CheckBox" fmlaLink="$K$239" lockText="1" noThreeD="1"/>
</file>

<file path=xl/ctrlProps/ctrlProp658.xml><?xml version="1.0" encoding="utf-8"?>
<formControlPr xmlns="http://schemas.microsoft.com/office/spreadsheetml/2009/9/main" objectType="CheckBox" fmlaLink="$K$238" lockText="1" noThreeD="1"/>
</file>

<file path=xl/ctrlProps/ctrlProp659.xml><?xml version="1.0" encoding="utf-8"?>
<formControlPr xmlns="http://schemas.microsoft.com/office/spreadsheetml/2009/9/main" objectType="CheckBox" fmlaLink="$K$239" lockText="1" noThreeD="1"/>
</file>

<file path=xl/ctrlProps/ctrlProp66.xml><?xml version="1.0" encoding="utf-8"?>
<formControlPr xmlns="http://schemas.microsoft.com/office/spreadsheetml/2009/9/main" objectType="CheckBox" fmlaLink="$K$20" lockText="1" noThreeD="1"/>
</file>

<file path=xl/ctrlProps/ctrlProp660.xml><?xml version="1.0" encoding="utf-8"?>
<formControlPr xmlns="http://schemas.microsoft.com/office/spreadsheetml/2009/9/main" objectType="CheckBox" fmlaLink="$K$240" lockText="1" noThreeD="1"/>
</file>

<file path=xl/ctrlProps/ctrlProp661.xml><?xml version="1.0" encoding="utf-8"?>
<formControlPr xmlns="http://schemas.microsoft.com/office/spreadsheetml/2009/9/main" objectType="CheckBox" fmlaLink="$K$241" lockText="1" noThreeD="1"/>
</file>

<file path=xl/ctrlProps/ctrlProp662.xml><?xml version="1.0" encoding="utf-8"?>
<formControlPr xmlns="http://schemas.microsoft.com/office/spreadsheetml/2009/9/main" objectType="CheckBox" fmlaLink="$K$241" lockText="1" noThreeD="1"/>
</file>

<file path=xl/ctrlProps/ctrlProp663.xml><?xml version="1.0" encoding="utf-8"?>
<formControlPr xmlns="http://schemas.microsoft.com/office/spreadsheetml/2009/9/main" objectType="CheckBox" fmlaLink="$K$242" lockText="1" noThreeD="1"/>
</file>

<file path=xl/ctrlProps/ctrlProp664.xml><?xml version="1.0" encoding="utf-8"?>
<formControlPr xmlns="http://schemas.microsoft.com/office/spreadsheetml/2009/9/main" objectType="CheckBox" fmlaLink="$K$243" lockText="1" noThreeD="1"/>
</file>

<file path=xl/ctrlProps/ctrlProp665.xml><?xml version="1.0" encoding="utf-8"?>
<formControlPr xmlns="http://schemas.microsoft.com/office/spreadsheetml/2009/9/main" objectType="CheckBox" fmlaLink="$K$245" lockText="1" noThreeD="1"/>
</file>

<file path=xl/ctrlProps/ctrlProp666.xml><?xml version="1.0" encoding="utf-8"?>
<formControlPr xmlns="http://schemas.microsoft.com/office/spreadsheetml/2009/9/main" objectType="CheckBox" fmlaLink="$K$246" lockText="1" noThreeD="1"/>
</file>

<file path=xl/ctrlProps/ctrlProp667.xml><?xml version="1.0" encoding="utf-8"?>
<formControlPr xmlns="http://schemas.microsoft.com/office/spreadsheetml/2009/9/main" objectType="CheckBox" fmlaLink="$K$247" lockText="1" noThreeD="1"/>
</file>

<file path=xl/ctrlProps/ctrlProp668.xml><?xml version="1.0" encoding="utf-8"?>
<formControlPr xmlns="http://schemas.microsoft.com/office/spreadsheetml/2009/9/main" objectType="CheckBox" fmlaLink="$K$248" lockText="1" noThreeD="1"/>
</file>

<file path=xl/ctrlProps/ctrlProp669.xml><?xml version="1.0" encoding="utf-8"?>
<formControlPr xmlns="http://schemas.microsoft.com/office/spreadsheetml/2009/9/main" objectType="CheckBox" fmlaLink="$K$249" lockText="1" noThreeD="1"/>
</file>

<file path=xl/ctrlProps/ctrlProp67.xml><?xml version="1.0" encoding="utf-8"?>
<formControlPr xmlns="http://schemas.microsoft.com/office/spreadsheetml/2009/9/main" objectType="CheckBox" fmlaLink="$K$21" lockText="1" noThreeD="1"/>
</file>

<file path=xl/ctrlProps/ctrlProp670.xml><?xml version="1.0" encoding="utf-8"?>
<formControlPr xmlns="http://schemas.microsoft.com/office/spreadsheetml/2009/9/main" objectType="CheckBox" fmlaLink="$K$250" lockText="1" noThreeD="1"/>
</file>

<file path=xl/ctrlProps/ctrlProp671.xml><?xml version="1.0" encoding="utf-8"?>
<formControlPr xmlns="http://schemas.microsoft.com/office/spreadsheetml/2009/9/main" objectType="CheckBox" fmlaLink="$K$251" lockText="1" noThreeD="1"/>
</file>

<file path=xl/ctrlProps/ctrlProp672.xml><?xml version="1.0" encoding="utf-8"?>
<formControlPr xmlns="http://schemas.microsoft.com/office/spreadsheetml/2009/9/main" objectType="CheckBox" fmlaLink="$K$252" lockText="1" noThreeD="1"/>
</file>

<file path=xl/ctrlProps/ctrlProp673.xml><?xml version="1.0" encoding="utf-8"?>
<formControlPr xmlns="http://schemas.microsoft.com/office/spreadsheetml/2009/9/main" objectType="CheckBox" fmlaLink="$K$253" lockText="1" noThreeD="1"/>
</file>

<file path=xl/ctrlProps/ctrlProp674.xml><?xml version="1.0" encoding="utf-8"?>
<formControlPr xmlns="http://schemas.microsoft.com/office/spreadsheetml/2009/9/main" objectType="CheckBox" fmlaLink="$K$254" lockText="1" noThreeD="1"/>
</file>

<file path=xl/ctrlProps/ctrlProp675.xml><?xml version="1.0" encoding="utf-8"?>
<formControlPr xmlns="http://schemas.microsoft.com/office/spreadsheetml/2009/9/main" objectType="CheckBox" fmlaLink="$K$255" lockText="1" noThreeD="1"/>
</file>

<file path=xl/ctrlProps/ctrlProp676.xml><?xml version="1.0" encoding="utf-8"?>
<formControlPr xmlns="http://schemas.microsoft.com/office/spreadsheetml/2009/9/main" objectType="CheckBox" fmlaLink="$K$256" lockText="1" noThreeD="1"/>
</file>

<file path=xl/ctrlProps/ctrlProp677.xml><?xml version="1.0" encoding="utf-8"?>
<formControlPr xmlns="http://schemas.microsoft.com/office/spreadsheetml/2009/9/main" objectType="CheckBox" fmlaLink="$K$257" lockText="1" noThreeD="1"/>
</file>

<file path=xl/ctrlProps/ctrlProp678.xml><?xml version="1.0" encoding="utf-8"?>
<formControlPr xmlns="http://schemas.microsoft.com/office/spreadsheetml/2009/9/main" objectType="CheckBox" fmlaLink="$K$258" lockText="1" noThreeD="1"/>
</file>

<file path=xl/ctrlProps/ctrlProp679.xml><?xml version="1.0" encoding="utf-8"?>
<formControlPr xmlns="http://schemas.microsoft.com/office/spreadsheetml/2009/9/main" objectType="CheckBox" fmlaLink="$K$259" lockText="1" noThreeD="1"/>
</file>

<file path=xl/ctrlProps/ctrlProp68.xml><?xml version="1.0" encoding="utf-8"?>
<formControlPr xmlns="http://schemas.microsoft.com/office/spreadsheetml/2009/9/main" objectType="CheckBox" fmlaLink="$K$20" lockText="1" noThreeD="1"/>
</file>

<file path=xl/ctrlProps/ctrlProp680.xml><?xml version="1.0" encoding="utf-8"?>
<formControlPr xmlns="http://schemas.microsoft.com/office/spreadsheetml/2009/9/main" objectType="CheckBox" fmlaLink="$K$260" lockText="1" noThreeD="1"/>
</file>

<file path=xl/ctrlProps/ctrlProp681.xml><?xml version="1.0" encoding="utf-8"?>
<formControlPr xmlns="http://schemas.microsoft.com/office/spreadsheetml/2009/9/main" objectType="CheckBox" fmlaLink="$K$261" lockText="1" noThreeD="1"/>
</file>

<file path=xl/ctrlProps/ctrlProp682.xml><?xml version="1.0" encoding="utf-8"?>
<formControlPr xmlns="http://schemas.microsoft.com/office/spreadsheetml/2009/9/main" objectType="CheckBox" fmlaLink="$K$262" lockText="1" noThreeD="1"/>
</file>

<file path=xl/ctrlProps/ctrlProp683.xml><?xml version="1.0" encoding="utf-8"?>
<formControlPr xmlns="http://schemas.microsoft.com/office/spreadsheetml/2009/9/main" objectType="CheckBox" fmlaLink="$K$263" lockText="1" noThreeD="1"/>
</file>

<file path=xl/ctrlProps/ctrlProp684.xml><?xml version="1.0" encoding="utf-8"?>
<formControlPr xmlns="http://schemas.microsoft.com/office/spreadsheetml/2009/9/main" objectType="CheckBox" fmlaLink="$K$264" lockText="1" noThreeD="1"/>
</file>

<file path=xl/ctrlProps/ctrlProp685.xml><?xml version="1.0" encoding="utf-8"?>
<formControlPr xmlns="http://schemas.microsoft.com/office/spreadsheetml/2009/9/main" objectType="CheckBox" fmlaLink="$K$265" lockText="1" noThreeD="1"/>
</file>

<file path=xl/ctrlProps/ctrlProp686.xml><?xml version="1.0" encoding="utf-8"?>
<formControlPr xmlns="http://schemas.microsoft.com/office/spreadsheetml/2009/9/main" objectType="CheckBox" fmlaLink="$K$266" lockText="1" noThreeD="1"/>
</file>

<file path=xl/ctrlProps/ctrlProp687.xml><?xml version="1.0" encoding="utf-8"?>
<formControlPr xmlns="http://schemas.microsoft.com/office/spreadsheetml/2009/9/main" objectType="CheckBox" fmlaLink="$K$267" lockText="1" noThreeD="1"/>
</file>

<file path=xl/ctrlProps/ctrlProp688.xml><?xml version="1.0" encoding="utf-8"?>
<formControlPr xmlns="http://schemas.microsoft.com/office/spreadsheetml/2009/9/main" objectType="CheckBox" fmlaLink="$K$268" lockText="1" noThreeD="1"/>
</file>

<file path=xl/ctrlProps/ctrlProp689.xml><?xml version="1.0" encoding="utf-8"?>
<formControlPr xmlns="http://schemas.microsoft.com/office/spreadsheetml/2009/9/main" objectType="CheckBox" fmlaLink="$K$269" lockText="1" noThreeD="1"/>
</file>

<file path=xl/ctrlProps/ctrlProp69.xml><?xml version="1.0" encoding="utf-8"?>
<formControlPr xmlns="http://schemas.microsoft.com/office/spreadsheetml/2009/9/main" objectType="CheckBox" fmlaLink="$K$19" lockText="1" noThreeD="1"/>
</file>

<file path=xl/ctrlProps/ctrlProp690.xml><?xml version="1.0" encoding="utf-8"?>
<formControlPr xmlns="http://schemas.microsoft.com/office/spreadsheetml/2009/9/main" objectType="CheckBox" fmlaLink="$K$270" lockText="1" noThreeD="1"/>
</file>

<file path=xl/ctrlProps/ctrlProp691.xml><?xml version="1.0" encoding="utf-8"?>
<formControlPr xmlns="http://schemas.microsoft.com/office/spreadsheetml/2009/9/main" objectType="CheckBox" fmlaLink="$K$271" lockText="1" noThreeD="1"/>
</file>

<file path=xl/ctrlProps/ctrlProp692.xml><?xml version="1.0" encoding="utf-8"?>
<formControlPr xmlns="http://schemas.microsoft.com/office/spreadsheetml/2009/9/main" objectType="CheckBox" fmlaLink="$K$272" lockText="1" noThreeD="1"/>
</file>

<file path=xl/ctrlProps/ctrlProp693.xml><?xml version="1.0" encoding="utf-8"?>
<formControlPr xmlns="http://schemas.microsoft.com/office/spreadsheetml/2009/9/main" objectType="CheckBox" fmlaLink="$K$273" lockText="1" noThreeD="1"/>
</file>

<file path=xl/ctrlProps/ctrlProp694.xml><?xml version="1.0" encoding="utf-8"?>
<formControlPr xmlns="http://schemas.microsoft.com/office/spreadsheetml/2009/9/main" objectType="CheckBox" fmlaLink="$K$274" lockText="1" noThreeD="1"/>
</file>

<file path=xl/ctrlProps/ctrlProp695.xml><?xml version="1.0" encoding="utf-8"?>
<formControlPr xmlns="http://schemas.microsoft.com/office/spreadsheetml/2009/9/main" objectType="CheckBox" fmlaLink="$K$275" lockText="1" noThreeD="1"/>
</file>

<file path=xl/ctrlProps/ctrlProp696.xml><?xml version="1.0" encoding="utf-8"?>
<formControlPr xmlns="http://schemas.microsoft.com/office/spreadsheetml/2009/9/main" objectType="CheckBox" fmlaLink="$K$276" lockText="1" noThreeD="1"/>
</file>

<file path=xl/ctrlProps/ctrlProp697.xml><?xml version="1.0" encoding="utf-8"?>
<formControlPr xmlns="http://schemas.microsoft.com/office/spreadsheetml/2009/9/main" objectType="CheckBox" fmlaLink="$K$277" lockText="1" noThreeD="1"/>
</file>

<file path=xl/ctrlProps/ctrlProp698.xml><?xml version="1.0" encoding="utf-8"?>
<formControlPr xmlns="http://schemas.microsoft.com/office/spreadsheetml/2009/9/main" objectType="CheckBox" fmlaLink="$K$278" lockText="1" noThreeD="1"/>
</file>

<file path=xl/ctrlProps/ctrlProp699.xml><?xml version="1.0" encoding="utf-8"?>
<formControlPr xmlns="http://schemas.microsoft.com/office/spreadsheetml/2009/9/main" objectType="CheckBox" fmlaLink="$K$279" lockText="1" noThreeD="1"/>
</file>

<file path=xl/ctrlProps/ctrlProp7.xml><?xml version="1.0" encoding="utf-8"?>
<formControlPr xmlns="http://schemas.microsoft.com/office/spreadsheetml/2009/9/main" objectType="CheckBox" fmlaLink="AT22" lockText="1" noThreeD="1"/>
</file>

<file path=xl/ctrlProps/ctrlProp70.xml><?xml version="1.0" encoding="utf-8"?>
<formControlPr xmlns="http://schemas.microsoft.com/office/spreadsheetml/2009/9/main" objectType="CheckBox" fmlaLink="$K$18" lockText="1" noThreeD="1"/>
</file>

<file path=xl/ctrlProps/ctrlProp700.xml><?xml version="1.0" encoding="utf-8"?>
<formControlPr xmlns="http://schemas.microsoft.com/office/spreadsheetml/2009/9/main" objectType="CheckBox" fmlaLink="$K$280" lockText="1" noThreeD="1"/>
</file>

<file path=xl/ctrlProps/ctrlProp701.xml><?xml version="1.0" encoding="utf-8"?>
<formControlPr xmlns="http://schemas.microsoft.com/office/spreadsheetml/2009/9/main" objectType="CheckBox" fmlaLink="$K$281" lockText="1" noThreeD="1"/>
</file>

<file path=xl/ctrlProps/ctrlProp702.xml><?xml version="1.0" encoding="utf-8"?>
<formControlPr xmlns="http://schemas.microsoft.com/office/spreadsheetml/2009/9/main" objectType="CheckBox" fmlaLink="$K$282" lockText="1" noThreeD="1"/>
</file>

<file path=xl/ctrlProps/ctrlProp703.xml><?xml version="1.0" encoding="utf-8"?>
<formControlPr xmlns="http://schemas.microsoft.com/office/spreadsheetml/2009/9/main" objectType="CheckBox" fmlaLink="$K$283" lockText="1" noThreeD="1"/>
</file>

<file path=xl/ctrlProps/ctrlProp704.xml><?xml version="1.0" encoding="utf-8"?>
<formControlPr xmlns="http://schemas.microsoft.com/office/spreadsheetml/2009/9/main" objectType="CheckBox" fmlaLink="$K$285" lockText="1" noThreeD="1"/>
</file>

<file path=xl/ctrlProps/ctrlProp705.xml><?xml version="1.0" encoding="utf-8"?>
<formControlPr xmlns="http://schemas.microsoft.com/office/spreadsheetml/2009/9/main" objectType="CheckBox" fmlaLink="$K$286" lockText="1" noThreeD="1"/>
</file>

<file path=xl/ctrlProps/ctrlProp706.xml><?xml version="1.0" encoding="utf-8"?>
<formControlPr xmlns="http://schemas.microsoft.com/office/spreadsheetml/2009/9/main" objectType="CheckBox" fmlaLink="$K$287" lockText="1" noThreeD="1"/>
</file>

<file path=xl/ctrlProps/ctrlProp707.xml><?xml version="1.0" encoding="utf-8"?>
<formControlPr xmlns="http://schemas.microsoft.com/office/spreadsheetml/2009/9/main" objectType="CheckBox" fmlaLink="$K$288" lockText="1" noThreeD="1"/>
</file>

<file path=xl/ctrlProps/ctrlProp708.xml><?xml version="1.0" encoding="utf-8"?>
<formControlPr xmlns="http://schemas.microsoft.com/office/spreadsheetml/2009/9/main" objectType="CheckBox" fmlaLink="$K$289" lockText="1" noThreeD="1"/>
</file>

<file path=xl/ctrlProps/ctrlProp709.xml><?xml version="1.0" encoding="utf-8"?>
<formControlPr xmlns="http://schemas.microsoft.com/office/spreadsheetml/2009/9/main" objectType="CheckBox" fmlaLink="$K$290" lockText="1" noThreeD="1"/>
</file>

<file path=xl/ctrlProps/ctrlProp71.xml><?xml version="1.0" encoding="utf-8"?>
<formControlPr xmlns="http://schemas.microsoft.com/office/spreadsheetml/2009/9/main" objectType="CheckBox" fmlaLink="$K$21" lockText="1" noThreeD="1"/>
</file>

<file path=xl/ctrlProps/ctrlProp710.xml><?xml version="1.0" encoding="utf-8"?>
<formControlPr xmlns="http://schemas.microsoft.com/office/spreadsheetml/2009/9/main" objectType="CheckBox" fmlaLink="$K$291" lockText="1" noThreeD="1"/>
</file>

<file path=xl/ctrlProps/ctrlProp711.xml><?xml version="1.0" encoding="utf-8"?>
<formControlPr xmlns="http://schemas.microsoft.com/office/spreadsheetml/2009/9/main" objectType="CheckBox" fmlaLink="$K$292" lockText="1" noThreeD="1"/>
</file>

<file path=xl/ctrlProps/ctrlProp712.xml><?xml version="1.0" encoding="utf-8"?>
<formControlPr xmlns="http://schemas.microsoft.com/office/spreadsheetml/2009/9/main" objectType="CheckBox" fmlaLink="$K$293" lockText="1" noThreeD="1"/>
</file>

<file path=xl/ctrlProps/ctrlProp713.xml><?xml version="1.0" encoding="utf-8"?>
<formControlPr xmlns="http://schemas.microsoft.com/office/spreadsheetml/2009/9/main" objectType="CheckBox" fmlaLink="$K$294" lockText="1" noThreeD="1"/>
</file>

<file path=xl/ctrlProps/ctrlProp714.xml><?xml version="1.0" encoding="utf-8"?>
<formControlPr xmlns="http://schemas.microsoft.com/office/spreadsheetml/2009/9/main" objectType="CheckBox" fmlaLink="$K$295" lockText="1" noThreeD="1"/>
</file>

<file path=xl/ctrlProps/ctrlProp715.xml><?xml version="1.0" encoding="utf-8"?>
<formControlPr xmlns="http://schemas.microsoft.com/office/spreadsheetml/2009/9/main" objectType="CheckBox" fmlaLink="$K$296" lockText="1" noThreeD="1"/>
</file>

<file path=xl/ctrlProps/ctrlProp716.xml><?xml version="1.0" encoding="utf-8"?>
<formControlPr xmlns="http://schemas.microsoft.com/office/spreadsheetml/2009/9/main" objectType="CheckBox" fmlaLink="$K$297" lockText="1" noThreeD="1"/>
</file>

<file path=xl/ctrlProps/ctrlProp717.xml><?xml version="1.0" encoding="utf-8"?>
<formControlPr xmlns="http://schemas.microsoft.com/office/spreadsheetml/2009/9/main" objectType="CheckBox" fmlaLink="$K$298" lockText="1" noThreeD="1"/>
</file>

<file path=xl/ctrlProps/ctrlProp718.xml><?xml version="1.0" encoding="utf-8"?>
<formControlPr xmlns="http://schemas.microsoft.com/office/spreadsheetml/2009/9/main" objectType="CheckBox" fmlaLink="$K$297" lockText="1" noThreeD="1"/>
</file>

<file path=xl/ctrlProps/ctrlProp719.xml><?xml version="1.0" encoding="utf-8"?>
<formControlPr xmlns="http://schemas.microsoft.com/office/spreadsheetml/2009/9/main" objectType="CheckBox" fmlaLink="$K$299" lockText="1" noThreeD="1"/>
</file>

<file path=xl/ctrlProps/ctrlProp72.xml><?xml version="1.0" encoding="utf-8"?>
<formControlPr xmlns="http://schemas.microsoft.com/office/spreadsheetml/2009/9/main" objectType="CheckBox" fmlaLink="$K$22" lockText="1" noThreeD="1"/>
</file>

<file path=xl/ctrlProps/ctrlProp720.xml><?xml version="1.0" encoding="utf-8"?>
<formControlPr xmlns="http://schemas.microsoft.com/office/spreadsheetml/2009/9/main" objectType="CheckBox" fmlaLink="$K$300" lockText="1" noThreeD="1"/>
</file>

<file path=xl/ctrlProps/ctrlProp721.xml><?xml version="1.0" encoding="utf-8"?>
<formControlPr xmlns="http://schemas.microsoft.com/office/spreadsheetml/2009/9/main" objectType="CheckBox" fmlaLink="$K$301" lockText="1" noThreeD="1"/>
</file>

<file path=xl/ctrlProps/ctrlProp722.xml><?xml version="1.0" encoding="utf-8"?>
<formControlPr xmlns="http://schemas.microsoft.com/office/spreadsheetml/2009/9/main" objectType="CheckBox" fmlaLink="$K$302" lockText="1" noThreeD="1"/>
</file>

<file path=xl/ctrlProps/ctrlProp723.xml><?xml version="1.0" encoding="utf-8"?>
<formControlPr xmlns="http://schemas.microsoft.com/office/spreadsheetml/2009/9/main" objectType="CheckBox" fmlaLink="$K$303" lockText="1" noThreeD="1"/>
</file>

<file path=xl/ctrlProps/ctrlProp724.xml><?xml version="1.0" encoding="utf-8"?>
<formControlPr xmlns="http://schemas.microsoft.com/office/spreadsheetml/2009/9/main" objectType="CheckBox" fmlaLink="$K$304" lockText="1" noThreeD="1"/>
</file>

<file path=xl/ctrlProps/ctrlProp725.xml><?xml version="1.0" encoding="utf-8"?>
<formControlPr xmlns="http://schemas.microsoft.com/office/spreadsheetml/2009/9/main" objectType="CheckBox" fmlaLink="$K$305" lockText="1" noThreeD="1"/>
</file>

<file path=xl/ctrlProps/ctrlProp726.xml><?xml version="1.0" encoding="utf-8"?>
<formControlPr xmlns="http://schemas.microsoft.com/office/spreadsheetml/2009/9/main" objectType="CheckBox" fmlaLink="$K$306" lockText="1" noThreeD="1"/>
</file>

<file path=xl/ctrlProps/ctrlProp727.xml><?xml version="1.0" encoding="utf-8"?>
<formControlPr xmlns="http://schemas.microsoft.com/office/spreadsheetml/2009/9/main" objectType="CheckBox" fmlaLink="$K$307" lockText="1" noThreeD="1"/>
</file>

<file path=xl/ctrlProps/ctrlProp728.xml><?xml version="1.0" encoding="utf-8"?>
<formControlPr xmlns="http://schemas.microsoft.com/office/spreadsheetml/2009/9/main" objectType="CheckBox" fmlaLink="$K$307" lockText="1" noThreeD="1"/>
</file>

<file path=xl/ctrlProps/ctrlProp729.xml><?xml version="1.0" encoding="utf-8"?>
<formControlPr xmlns="http://schemas.microsoft.com/office/spreadsheetml/2009/9/main" objectType="CheckBox" fmlaLink="$K$308" lockText="1" noThreeD="1"/>
</file>

<file path=xl/ctrlProps/ctrlProp73.xml><?xml version="1.0" encoding="utf-8"?>
<formControlPr xmlns="http://schemas.microsoft.com/office/spreadsheetml/2009/9/main" objectType="CheckBox" fmlaLink="$K$21" lockText="1" noThreeD="1"/>
</file>

<file path=xl/ctrlProps/ctrlProp730.xml><?xml version="1.0" encoding="utf-8"?>
<formControlPr xmlns="http://schemas.microsoft.com/office/spreadsheetml/2009/9/main" objectType="CheckBox" fmlaLink="$K$309" lockText="1" noThreeD="1"/>
</file>

<file path=xl/ctrlProps/ctrlProp731.xml><?xml version="1.0" encoding="utf-8"?>
<formControlPr xmlns="http://schemas.microsoft.com/office/spreadsheetml/2009/9/main" objectType="CheckBox" fmlaLink="$K$310" lockText="1" noThreeD="1"/>
</file>

<file path=xl/ctrlProps/ctrlProp732.xml><?xml version="1.0" encoding="utf-8"?>
<formControlPr xmlns="http://schemas.microsoft.com/office/spreadsheetml/2009/9/main" objectType="CheckBox" fmlaLink="$K$311" lockText="1" noThreeD="1"/>
</file>

<file path=xl/ctrlProps/ctrlProp733.xml><?xml version="1.0" encoding="utf-8"?>
<formControlPr xmlns="http://schemas.microsoft.com/office/spreadsheetml/2009/9/main" objectType="CheckBox" fmlaLink="$K$312" lockText="1" noThreeD="1"/>
</file>

<file path=xl/ctrlProps/ctrlProp734.xml><?xml version="1.0" encoding="utf-8"?>
<formControlPr xmlns="http://schemas.microsoft.com/office/spreadsheetml/2009/9/main" objectType="CheckBox" fmlaLink="$K$313" lockText="1" noThreeD="1"/>
</file>

<file path=xl/ctrlProps/ctrlProp735.xml><?xml version="1.0" encoding="utf-8"?>
<formControlPr xmlns="http://schemas.microsoft.com/office/spreadsheetml/2009/9/main" objectType="CheckBox" fmlaLink="$K$314" lockText="1" noThreeD="1"/>
</file>

<file path=xl/ctrlProps/ctrlProp736.xml><?xml version="1.0" encoding="utf-8"?>
<formControlPr xmlns="http://schemas.microsoft.com/office/spreadsheetml/2009/9/main" objectType="CheckBox" fmlaLink="$K$315" lockText="1" noThreeD="1"/>
</file>

<file path=xl/ctrlProps/ctrlProp737.xml><?xml version="1.0" encoding="utf-8"?>
<formControlPr xmlns="http://schemas.microsoft.com/office/spreadsheetml/2009/9/main" objectType="CheckBox" fmlaLink="$K$316" lockText="1" noThreeD="1"/>
</file>

<file path=xl/ctrlProps/ctrlProp738.xml><?xml version="1.0" encoding="utf-8"?>
<formControlPr xmlns="http://schemas.microsoft.com/office/spreadsheetml/2009/9/main" objectType="CheckBox" fmlaLink="$K$317" lockText="1" noThreeD="1"/>
</file>

<file path=xl/ctrlProps/ctrlProp739.xml><?xml version="1.0" encoding="utf-8"?>
<formControlPr xmlns="http://schemas.microsoft.com/office/spreadsheetml/2009/9/main" objectType="CheckBox" fmlaLink="$K$318" lockText="1" noThreeD="1"/>
</file>

<file path=xl/ctrlProps/ctrlProp74.xml><?xml version="1.0" encoding="utf-8"?>
<formControlPr xmlns="http://schemas.microsoft.com/office/spreadsheetml/2009/9/main" objectType="CheckBox" fmlaLink="$K$20" lockText="1" noThreeD="1"/>
</file>

<file path=xl/ctrlProps/ctrlProp740.xml><?xml version="1.0" encoding="utf-8"?>
<formControlPr xmlns="http://schemas.microsoft.com/office/spreadsheetml/2009/9/main" objectType="CheckBox" fmlaLink="$K$319" lockText="1" noThreeD="1"/>
</file>

<file path=xl/ctrlProps/ctrlProp741.xml><?xml version="1.0" encoding="utf-8"?>
<formControlPr xmlns="http://schemas.microsoft.com/office/spreadsheetml/2009/9/main" objectType="CheckBox" fmlaLink="$K$320" lockText="1" noThreeD="1"/>
</file>

<file path=xl/ctrlProps/ctrlProp742.xml><?xml version="1.0" encoding="utf-8"?>
<formControlPr xmlns="http://schemas.microsoft.com/office/spreadsheetml/2009/9/main" objectType="CheckBox" fmlaLink="$K$321" lockText="1" noThreeD="1"/>
</file>

<file path=xl/ctrlProps/ctrlProp743.xml><?xml version="1.0" encoding="utf-8"?>
<formControlPr xmlns="http://schemas.microsoft.com/office/spreadsheetml/2009/9/main" objectType="CheckBox" fmlaLink="$K$322" lockText="1" noThreeD="1"/>
</file>

<file path=xl/ctrlProps/ctrlProp744.xml><?xml version="1.0" encoding="utf-8"?>
<formControlPr xmlns="http://schemas.microsoft.com/office/spreadsheetml/2009/9/main" objectType="CheckBox" fmlaLink="$K$323" lockText="1" noThreeD="1"/>
</file>

<file path=xl/ctrlProps/ctrlProp745.xml><?xml version="1.0" encoding="utf-8"?>
<formControlPr xmlns="http://schemas.microsoft.com/office/spreadsheetml/2009/9/main" objectType="CheckBox" fmlaLink="$K$325" lockText="1" noThreeD="1"/>
</file>

<file path=xl/ctrlProps/ctrlProp746.xml><?xml version="1.0" encoding="utf-8"?>
<formControlPr xmlns="http://schemas.microsoft.com/office/spreadsheetml/2009/9/main" objectType="CheckBox" fmlaLink="$K$326" lockText="1" noThreeD="1"/>
</file>

<file path=xl/ctrlProps/ctrlProp747.xml><?xml version="1.0" encoding="utf-8"?>
<formControlPr xmlns="http://schemas.microsoft.com/office/spreadsheetml/2009/9/main" objectType="CheckBox" fmlaLink="$K$327" lockText="1" noThreeD="1"/>
</file>

<file path=xl/ctrlProps/ctrlProp748.xml><?xml version="1.0" encoding="utf-8"?>
<formControlPr xmlns="http://schemas.microsoft.com/office/spreadsheetml/2009/9/main" objectType="CheckBox" fmlaLink="$K$328" lockText="1" noThreeD="1"/>
</file>

<file path=xl/ctrlProps/ctrlProp749.xml><?xml version="1.0" encoding="utf-8"?>
<formControlPr xmlns="http://schemas.microsoft.com/office/spreadsheetml/2009/9/main" objectType="CheckBox" fmlaLink="$K$329" lockText="1" noThreeD="1"/>
</file>

<file path=xl/ctrlProps/ctrlProp75.xml><?xml version="1.0" encoding="utf-8"?>
<formControlPr xmlns="http://schemas.microsoft.com/office/spreadsheetml/2009/9/main" objectType="CheckBox" fmlaLink="$K$19" lockText="1" noThreeD="1"/>
</file>

<file path=xl/ctrlProps/ctrlProp750.xml><?xml version="1.0" encoding="utf-8"?>
<formControlPr xmlns="http://schemas.microsoft.com/office/spreadsheetml/2009/9/main" objectType="CheckBox" fmlaLink="$K$330" lockText="1" noThreeD="1"/>
</file>

<file path=xl/ctrlProps/ctrlProp751.xml><?xml version="1.0" encoding="utf-8"?>
<formControlPr xmlns="http://schemas.microsoft.com/office/spreadsheetml/2009/9/main" objectType="CheckBox" fmlaLink="$K$331" lockText="1" noThreeD="1"/>
</file>

<file path=xl/ctrlProps/ctrlProp752.xml><?xml version="1.0" encoding="utf-8"?>
<formControlPr xmlns="http://schemas.microsoft.com/office/spreadsheetml/2009/9/main" objectType="CheckBox" fmlaLink="$K$332" lockText="1" noThreeD="1"/>
</file>

<file path=xl/ctrlProps/ctrlProp753.xml><?xml version="1.0" encoding="utf-8"?>
<formControlPr xmlns="http://schemas.microsoft.com/office/spreadsheetml/2009/9/main" objectType="CheckBox" fmlaLink="$K$333" lockText="1" noThreeD="1"/>
</file>

<file path=xl/ctrlProps/ctrlProp754.xml><?xml version="1.0" encoding="utf-8"?>
<formControlPr xmlns="http://schemas.microsoft.com/office/spreadsheetml/2009/9/main" objectType="CheckBox" fmlaLink="$K$334" lockText="1" noThreeD="1"/>
</file>

<file path=xl/ctrlProps/ctrlProp755.xml><?xml version="1.0" encoding="utf-8"?>
<formControlPr xmlns="http://schemas.microsoft.com/office/spreadsheetml/2009/9/main" objectType="CheckBox" fmlaLink="$K$335" lockText="1" noThreeD="1"/>
</file>

<file path=xl/ctrlProps/ctrlProp756.xml><?xml version="1.0" encoding="utf-8"?>
<formControlPr xmlns="http://schemas.microsoft.com/office/spreadsheetml/2009/9/main" objectType="CheckBox" fmlaLink="$K$336" lockText="1" noThreeD="1"/>
</file>

<file path=xl/ctrlProps/ctrlProp757.xml><?xml version="1.0" encoding="utf-8"?>
<formControlPr xmlns="http://schemas.microsoft.com/office/spreadsheetml/2009/9/main" objectType="CheckBox" fmlaLink="$K$337" lockText="1" noThreeD="1"/>
</file>

<file path=xl/ctrlProps/ctrlProp758.xml><?xml version="1.0" encoding="utf-8"?>
<formControlPr xmlns="http://schemas.microsoft.com/office/spreadsheetml/2009/9/main" objectType="CheckBox" fmlaLink="$K$338" lockText="1" noThreeD="1"/>
</file>

<file path=xl/ctrlProps/ctrlProp759.xml><?xml version="1.0" encoding="utf-8"?>
<formControlPr xmlns="http://schemas.microsoft.com/office/spreadsheetml/2009/9/main" objectType="CheckBox" fmlaLink="$K$339" lockText="1" noThreeD="1"/>
</file>

<file path=xl/ctrlProps/ctrlProp76.xml><?xml version="1.0" encoding="utf-8"?>
<formControlPr xmlns="http://schemas.microsoft.com/office/spreadsheetml/2009/9/main" objectType="CheckBox" fmlaLink="$K$18" lockText="1" noThreeD="1"/>
</file>

<file path=xl/ctrlProps/ctrlProp760.xml><?xml version="1.0" encoding="utf-8"?>
<formControlPr xmlns="http://schemas.microsoft.com/office/spreadsheetml/2009/9/main" objectType="CheckBox" fmlaLink="$K$340" lockText="1" noThreeD="1"/>
</file>

<file path=xl/ctrlProps/ctrlProp761.xml><?xml version="1.0" encoding="utf-8"?>
<formControlPr xmlns="http://schemas.microsoft.com/office/spreadsheetml/2009/9/main" objectType="CheckBox" fmlaLink="$K$341" lockText="1" noThreeD="1"/>
</file>

<file path=xl/ctrlProps/ctrlProp762.xml><?xml version="1.0" encoding="utf-8"?>
<formControlPr xmlns="http://schemas.microsoft.com/office/spreadsheetml/2009/9/main" objectType="CheckBox" fmlaLink="$K$342" lockText="1" noThreeD="1"/>
</file>

<file path=xl/ctrlProps/ctrlProp763.xml><?xml version="1.0" encoding="utf-8"?>
<formControlPr xmlns="http://schemas.microsoft.com/office/spreadsheetml/2009/9/main" objectType="CheckBox" fmlaLink="$K$343" lockText="1" noThreeD="1"/>
</file>

<file path=xl/ctrlProps/ctrlProp764.xml><?xml version="1.0" encoding="utf-8"?>
<formControlPr xmlns="http://schemas.microsoft.com/office/spreadsheetml/2009/9/main" objectType="CheckBox" fmlaLink="$K$344" lockText="1" noThreeD="1"/>
</file>

<file path=xl/ctrlProps/ctrlProp765.xml><?xml version="1.0" encoding="utf-8"?>
<formControlPr xmlns="http://schemas.microsoft.com/office/spreadsheetml/2009/9/main" objectType="CheckBox" fmlaLink="$K$345" lockText="1" noThreeD="1"/>
</file>

<file path=xl/ctrlProps/ctrlProp766.xml><?xml version="1.0" encoding="utf-8"?>
<formControlPr xmlns="http://schemas.microsoft.com/office/spreadsheetml/2009/9/main" objectType="CheckBox" fmlaLink="$K$346" lockText="1" noThreeD="1"/>
</file>

<file path=xl/ctrlProps/ctrlProp767.xml><?xml version="1.0" encoding="utf-8"?>
<formControlPr xmlns="http://schemas.microsoft.com/office/spreadsheetml/2009/9/main" objectType="CheckBox" fmlaLink="$K$347" lockText="1" noThreeD="1"/>
</file>

<file path=xl/ctrlProps/ctrlProp768.xml><?xml version="1.0" encoding="utf-8"?>
<formControlPr xmlns="http://schemas.microsoft.com/office/spreadsheetml/2009/9/main" objectType="CheckBox" fmlaLink="$K$348" lockText="1" noThreeD="1"/>
</file>

<file path=xl/ctrlProps/ctrlProp769.xml><?xml version="1.0" encoding="utf-8"?>
<formControlPr xmlns="http://schemas.microsoft.com/office/spreadsheetml/2009/9/main" objectType="CheckBox" fmlaLink="$K$349" lockText="1" noThreeD="1"/>
</file>

<file path=xl/ctrlProps/ctrlProp77.xml><?xml version="1.0" encoding="utf-8"?>
<formControlPr xmlns="http://schemas.microsoft.com/office/spreadsheetml/2009/9/main" objectType="CheckBox" fmlaLink="$K$22" lockText="1" noThreeD="1"/>
</file>

<file path=xl/ctrlProps/ctrlProp770.xml><?xml version="1.0" encoding="utf-8"?>
<formControlPr xmlns="http://schemas.microsoft.com/office/spreadsheetml/2009/9/main" objectType="CheckBox" fmlaLink="$K$350" lockText="1" noThreeD="1"/>
</file>

<file path=xl/ctrlProps/ctrlProp771.xml><?xml version="1.0" encoding="utf-8"?>
<formControlPr xmlns="http://schemas.microsoft.com/office/spreadsheetml/2009/9/main" objectType="CheckBox" fmlaLink="$K$351" lockText="1" noThreeD="1"/>
</file>

<file path=xl/ctrlProps/ctrlProp772.xml><?xml version="1.0" encoding="utf-8"?>
<formControlPr xmlns="http://schemas.microsoft.com/office/spreadsheetml/2009/9/main" objectType="CheckBox" fmlaLink="$K$352" lockText="1" noThreeD="1"/>
</file>

<file path=xl/ctrlProps/ctrlProp773.xml><?xml version="1.0" encoding="utf-8"?>
<formControlPr xmlns="http://schemas.microsoft.com/office/spreadsheetml/2009/9/main" objectType="CheckBox" fmlaLink="$K$353" lockText="1" noThreeD="1"/>
</file>

<file path=xl/ctrlProps/ctrlProp774.xml><?xml version="1.0" encoding="utf-8"?>
<formControlPr xmlns="http://schemas.microsoft.com/office/spreadsheetml/2009/9/main" objectType="CheckBox" fmlaLink="$K$354" lockText="1" noThreeD="1"/>
</file>

<file path=xl/ctrlProps/ctrlProp775.xml><?xml version="1.0" encoding="utf-8"?>
<formControlPr xmlns="http://schemas.microsoft.com/office/spreadsheetml/2009/9/main" objectType="CheckBox" fmlaLink="$K$355" lockText="1" noThreeD="1"/>
</file>

<file path=xl/ctrlProps/ctrlProp776.xml><?xml version="1.0" encoding="utf-8"?>
<formControlPr xmlns="http://schemas.microsoft.com/office/spreadsheetml/2009/9/main" objectType="CheckBox" fmlaLink="$K$356" lockText="1" noThreeD="1"/>
</file>

<file path=xl/ctrlProps/ctrlProp777.xml><?xml version="1.0" encoding="utf-8"?>
<formControlPr xmlns="http://schemas.microsoft.com/office/spreadsheetml/2009/9/main" objectType="CheckBox" fmlaLink="$K$357" lockText="1" noThreeD="1"/>
</file>

<file path=xl/ctrlProps/ctrlProp778.xml><?xml version="1.0" encoding="utf-8"?>
<formControlPr xmlns="http://schemas.microsoft.com/office/spreadsheetml/2009/9/main" objectType="CheckBox" fmlaLink="$K$358" lockText="1" noThreeD="1"/>
</file>

<file path=xl/ctrlProps/ctrlProp779.xml><?xml version="1.0" encoding="utf-8"?>
<formControlPr xmlns="http://schemas.microsoft.com/office/spreadsheetml/2009/9/main" objectType="CheckBox" fmlaLink="$K$359" lockText="1" noThreeD="1"/>
</file>

<file path=xl/ctrlProps/ctrlProp78.xml><?xml version="1.0" encoding="utf-8"?>
<formControlPr xmlns="http://schemas.microsoft.com/office/spreadsheetml/2009/9/main" objectType="CheckBox" fmlaLink="$K$23" lockText="1" noThreeD="1"/>
</file>

<file path=xl/ctrlProps/ctrlProp780.xml><?xml version="1.0" encoding="utf-8"?>
<formControlPr xmlns="http://schemas.microsoft.com/office/spreadsheetml/2009/9/main" objectType="CheckBox" fmlaLink="$K$360" lockText="1" noThreeD="1"/>
</file>

<file path=xl/ctrlProps/ctrlProp781.xml><?xml version="1.0" encoding="utf-8"?>
<formControlPr xmlns="http://schemas.microsoft.com/office/spreadsheetml/2009/9/main" objectType="CheckBox" fmlaLink="$K$361" lockText="1" noThreeD="1"/>
</file>

<file path=xl/ctrlProps/ctrlProp782.xml><?xml version="1.0" encoding="utf-8"?>
<formControlPr xmlns="http://schemas.microsoft.com/office/spreadsheetml/2009/9/main" objectType="CheckBox" fmlaLink="$K$362" lockText="1" noThreeD="1"/>
</file>

<file path=xl/ctrlProps/ctrlProp783.xml><?xml version="1.0" encoding="utf-8"?>
<formControlPr xmlns="http://schemas.microsoft.com/office/spreadsheetml/2009/9/main" objectType="CheckBox" fmlaLink="$K$363" lockText="1" noThreeD="1"/>
</file>

<file path=xl/ctrlProps/ctrlProp784.xml><?xml version="1.0" encoding="utf-8"?>
<formControlPr xmlns="http://schemas.microsoft.com/office/spreadsheetml/2009/9/main" objectType="CheckBox" fmlaLink="$K$365" lockText="1" noThreeD="1"/>
</file>

<file path=xl/ctrlProps/ctrlProp785.xml><?xml version="1.0" encoding="utf-8"?>
<formControlPr xmlns="http://schemas.microsoft.com/office/spreadsheetml/2009/9/main" objectType="CheckBox" fmlaLink="$K$366" lockText="1" noThreeD="1"/>
</file>

<file path=xl/ctrlProps/ctrlProp786.xml><?xml version="1.0" encoding="utf-8"?>
<formControlPr xmlns="http://schemas.microsoft.com/office/spreadsheetml/2009/9/main" objectType="CheckBox" fmlaLink="$K$367" lockText="1" noThreeD="1"/>
</file>

<file path=xl/ctrlProps/ctrlProp787.xml><?xml version="1.0" encoding="utf-8"?>
<formControlPr xmlns="http://schemas.microsoft.com/office/spreadsheetml/2009/9/main" objectType="CheckBox" fmlaLink="$K$368" lockText="1" noThreeD="1"/>
</file>

<file path=xl/ctrlProps/ctrlProp788.xml><?xml version="1.0" encoding="utf-8"?>
<formControlPr xmlns="http://schemas.microsoft.com/office/spreadsheetml/2009/9/main" objectType="CheckBox" fmlaLink="$K$369" lockText="1" noThreeD="1"/>
</file>

<file path=xl/ctrlProps/ctrlProp789.xml><?xml version="1.0" encoding="utf-8"?>
<formControlPr xmlns="http://schemas.microsoft.com/office/spreadsheetml/2009/9/main" objectType="CheckBox" fmlaLink="$K$370" lockText="1" noThreeD="1"/>
</file>

<file path=xl/ctrlProps/ctrlProp79.xml><?xml version="1.0" encoding="utf-8"?>
<formControlPr xmlns="http://schemas.microsoft.com/office/spreadsheetml/2009/9/main" objectType="CheckBox" fmlaLink="$K$22" lockText="1" noThreeD="1"/>
</file>

<file path=xl/ctrlProps/ctrlProp790.xml><?xml version="1.0" encoding="utf-8"?>
<formControlPr xmlns="http://schemas.microsoft.com/office/spreadsheetml/2009/9/main" objectType="CheckBox" fmlaLink="$K$371" lockText="1" noThreeD="1"/>
</file>

<file path=xl/ctrlProps/ctrlProp791.xml><?xml version="1.0" encoding="utf-8"?>
<formControlPr xmlns="http://schemas.microsoft.com/office/spreadsheetml/2009/9/main" objectType="CheckBox" fmlaLink="$K$372" lockText="1" noThreeD="1"/>
</file>

<file path=xl/ctrlProps/ctrlProp792.xml><?xml version="1.0" encoding="utf-8"?>
<formControlPr xmlns="http://schemas.microsoft.com/office/spreadsheetml/2009/9/main" objectType="CheckBox" fmlaLink="$K$373" lockText="1" noThreeD="1"/>
</file>

<file path=xl/ctrlProps/ctrlProp793.xml><?xml version="1.0" encoding="utf-8"?>
<formControlPr xmlns="http://schemas.microsoft.com/office/spreadsheetml/2009/9/main" objectType="CheckBox" fmlaLink="$K$374" lockText="1" noThreeD="1"/>
</file>

<file path=xl/ctrlProps/ctrlProp794.xml><?xml version="1.0" encoding="utf-8"?>
<formControlPr xmlns="http://schemas.microsoft.com/office/spreadsheetml/2009/9/main" objectType="CheckBox" fmlaLink="$K$375" lockText="1" noThreeD="1"/>
</file>

<file path=xl/ctrlProps/ctrlProp795.xml><?xml version="1.0" encoding="utf-8"?>
<formControlPr xmlns="http://schemas.microsoft.com/office/spreadsheetml/2009/9/main" objectType="CheckBox" fmlaLink="$K$376" lockText="1" noThreeD="1"/>
</file>

<file path=xl/ctrlProps/ctrlProp796.xml><?xml version="1.0" encoding="utf-8"?>
<formControlPr xmlns="http://schemas.microsoft.com/office/spreadsheetml/2009/9/main" objectType="CheckBox" fmlaLink="$K$377" lockText="1" noThreeD="1"/>
</file>

<file path=xl/ctrlProps/ctrlProp797.xml><?xml version="1.0" encoding="utf-8"?>
<formControlPr xmlns="http://schemas.microsoft.com/office/spreadsheetml/2009/9/main" objectType="CheckBox" fmlaLink="$K$378" lockText="1" noThreeD="1"/>
</file>

<file path=xl/ctrlProps/ctrlProp798.xml><?xml version="1.0" encoding="utf-8"?>
<formControlPr xmlns="http://schemas.microsoft.com/office/spreadsheetml/2009/9/main" objectType="CheckBox" fmlaLink="$K$379" lockText="1" noThreeD="1"/>
</file>

<file path=xl/ctrlProps/ctrlProp799.xml><?xml version="1.0" encoding="utf-8"?>
<formControlPr xmlns="http://schemas.microsoft.com/office/spreadsheetml/2009/9/main" objectType="CheckBox" fmlaLink="$K$380" lockText="1" noThreeD="1"/>
</file>

<file path=xl/ctrlProps/ctrlProp8.xml><?xml version="1.0" encoding="utf-8"?>
<formControlPr xmlns="http://schemas.microsoft.com/office/spreadsheetml/2009/9/main" objectType="CheckBox" fmlaLink="AT23" lockText="1" noThreeD="1"/>
</file>

<file path=xl/ctrlProps/ctrlProp80.xml><?xml version="1.0" encoding="utf-8"?>
<formControlPr xmlns="http://schemas.microsoft.com/office/spreadsheetml/2009/9/main" objectType="CheckBox" fmlaLink="$K$21" lockText="1" noThreeD="1"/>
</file>

<file path=xl/ctrlProps/ctrlProp800.xml><?xml version="1.0" encoding="utf-8"?>
<formControlPr xmlns="http://schemas.microsoft.com/office/spreadsheetml/2009/9/main" objectType="CheckBox" fmlaLink="$K$381" lockText="1" noThreeD="1"/>
</file>

<file path=xl/ctrlProps/ctrlProp801.xml><?xml version="1.0" encoding="utf-8"?>
<formControlPr xmlns="http://schemas.microsoft.com/office/spreadsheetml/2009/9/main" objectType="CheckBox" fmlaLink="$K$382" lockText="1" noThreeD="1"/>
</file>

<file path=xl/ctrlProps/ctrlProp802.xml><?xml version="1.0" encoding="utf-8"?>
<formControlPr xmlns="http://schemas.microsoft.com/office/spreadsheetml/2009/9/main" objectType="CheckBox" fmlaLink="$K$383" lockText="1" noThreeD="1"/>
</file>

<file path=xl/ctrlProps/ctrlProp803.xml><?xml version="1.0" encoding="utf-8"?>
<formControlPr xmlns="http://schemas.microsoft.com/office/spreadsheetml/2009/9/main" objectType="CheckBox" fmlaLink="$K$384" lockText="1" noThreeD="1"/>
</file>

<file path=xl/ctrlProps/ctrlProp804.xml><?xml version="1.0" encoding="utf-8"?>
<formControlPr xmlns="http://schemas.microsoft.com/office/spreadsheetml/2009/9/main" objectType="CheckBox" fmlaLink="$K$385" lockText="1" noThreeD="1"/>
</file>

<file path=xl/ctrlProps/ctrlProp805.xml><?xml version="1.0" encoding="utf-8"?>
<formControlPr xmlns="http://schemas.microsoft.com/office/spreadsheetml/2009/9/main" objectType="CheckBox" fmlaLink="$K$386" lockText="1" noThreeD="1"/>
</file>

<file path=xl/ctrlProps/ctrlProp806.xml><?xml version="1.0" encoding="utf-8"?>
<formControlPr xmlns="http://schemas.microsoft.com/office/spreadsheetml/2009/9/main" objectType="CheckBox" fmlaLink="$K$387" lockText="1" noThreeD="1"/>
</file>

<file path=xl/ctrlProps/ctrlProp807.xml><?xml version="1.0" encoding="utf-8"?>
<formControlPr xmlns="http://schemas.microsoft.com/office/spreadsheetml/2009/9/main" objectType="CheckBox" fmlaLink="$K$388" lockText="1" noThreeD="1"/>
</file>

<file path=xl/ctrlProps/ctrlProp808.xml><?xml version="1.0" encoding="utf-8"?>
<formControlPr xmlns="http://schemas.microsoft.com/office/spreadsheetml/2009/9/main" objectType="CheckBox" fmlaLink="$K$389" lockText="1" noThreeD="1"/>
</file>

<file path=xl/ctrlProps/ctrlProp809.xml><?xml version="1.0" encoding="utf-8"?>
<formControlPr xmlns="http://schemas.microsoft.com/office/spreadsheetml/2009/9/main" objectType="CheckBox" fmlaLink="$K$390" lockText="1" noThreeD="1"/>
</file>

<file path=xl/ctrlProps/ctrlProp81.xml><?xml version="1.0" encoding="utf-8"?>
<formControlPr xmlns="http://schemas.microsoft.com/office/spreadsheetml/2009/9/main" objectType="CheckBox" fmlaLink="$K$20" lockText="1" noThreeD="1"/>
</file>

<file path=xl/ctrlProps/ctrlProp810.xml><?xml version="1.0" encoding="utf-8"?>
<formControlPr xmlns="http://schemas.microsoft.com/office/spreadsheetml/2009/9/main" objectType="CheckBox" fmlaLink="$K$391" lockText="1" noThreeD="1"/>
</file>

<file path=xl/ctrlProps/ctrlProp811.xml><?xml version="1.0" encoding="utf-8"?>
<formControlPr xmlns="http://schemas.microsoft.com/office/spreadsheetml/2009/9/main" objectType="CheckBox" fmlaLink="$K$392" lockText="1" noThreeD="1"/>
</file>

<file path=xl/ctrlProps/ctrlProp812.xml><?xml version="1.0" encoding="utf-8"?>
<formControlPr xmlns="http://schemas.microsoft.com/office/spreadsheetml/2009/9/main" objectType="CheckBox" fmlaLink="$K$393" lockText="1" noThreeD="1"/>
</file>

<file path=xl/ctrlProps/ctrlProp813.xml><?xml version="1.0" encoding="utf-8"?>
<formControlPr xmlns="http://schemas.microsoft.com/office/spreadsheetml/2009/9/main" objectType="CheckBox" fmlaLink="$K$394" lockText="1" noThreeD="1"/>
</file>

<file path=xl/ctrlProps/ctrlProp814.xml><?xml version="1.0" encoding="utf-8"?>
<formControlPr xmlns="http://schemas.microsoft.com/office/spreadsheetml/2009/9/main" objectType="CheckBox" fmlaLink="$K$395" lockText="1" noThreeD="1"/>
</file>

<file path=xl/ctrlProps/ctrlProp815.xml><?xml version="1.0" encoding="utf-8"?>
<formControlPr xmlns="http://schemas.microsoft.com/office/spreadsheetml/2009/9/main" objectType="CheckBox" fmlaLink="$K$396" lockText="1" noThreeD="1"/>
</file>

<file path=xl/ctrlProps/ctrlProp816.xml><?xml version="1.0" encoding="utf-8"?>
<formControlPr xmlns="http://schemas.microsoft.com/office/spreadsheetml/2009/9/main" objectType="CheckBox" fmlaLink="$K$397" lockText="1" noThreeD="1"/>
</file>

<file path=xl/ctrlProps/ctrlProp817.xml><?xml version="1.0" encoding="utf-8"?>
<formControlPr xmlns="http://schemas.microsoft.com/office/spreadsheetml/2009/9/main" objectType="CheckBox" fmlaLink="$K$398" lockText="1" noThreeD="1"/>
</file>

<file path=xl/ctrlProps/ctrlProp818.xml><?xml version="1.0" encoding="utf-8"?>
<formControlPr xmlns="http://schemas.microsoft.com/office/spreadsheetml/2009/9/main" objectType="CheckBox" fmlaLink="$K$399" lockText="1" noThreeD="1"/>
</file>

<file path=xl/ctrlProps/ctrlProp819.xml><?xml version="1.0" encoding="utf-8"?>
<formControlPr xmlns="http://schemas.microsoft.com/office/spreadsheetml/2009/9/main" objectType="CheckBox" fmlaLink="$K$400" lockText="1" noThreeD="1"/>
</file>

<file path=xl/ctrlProps/ctrlProp82.xml><?xml version="1.0" encoding="utf-8"?>
<formControlPr xmlns="http://schemas.microsoft.com/office/spreadsheetml/2009/9/main" objectType="CheckBox" fmlaLink="$K$19" lockText="1" noThreeD="1"/>
</file>

<file path=xl/ctrlProps/ctrlProp820.xml><?xml version="1.0" encoding="utf-8"?>
<formControlPr xmlns="http://schemas.microsoft.com/office/spreadsheetml/2009/9/main" objectType="CheckBox" fmlaLink="$K$401" lockText="1" noThreeD="1"/>
</file>

<file path=xl/ctrlProps/ctrlProp821.xml><?xml version="1.0" encoding="utf-8"?>
<formControlPr xmlns="http://schemas.microsoft.com/office/spreadsheetml/2009/9/main" objectType="CheckBox" fmlaLink="$K$402" lockText="1" noThreeD="1"/>
</file>

<file path=xl/ctrlProps/ctrlProp822.xml><?xml version="1.0" encoding="utf-8"?>
<formControlPr xmlns="http://schemas.microsoft.com/office/spreadsheetml/2009/9/main" objectType="CheckBox" fmlaLink="$K$403" lockText="1" noThreeD="1"/>
</file>

<file path=xl/ctrlProps/ctrlProp823.xml><?xml version="1.0" encoding="utf-8"?>
<formControlPr xmlns="http://schemas.microsoft.com/office/spreadsheetml/2009/9/main" objectType="CheckBox" fmlaLink="$K$405" lockText="1" noThreeD="1"/>
</file>

<file path=xl/ctrlProps/ctrlProp824.xml><?xml version="1.0" encoding="utf-8"?>
<formControlPr xmlns="http://schemas.microsoft.com/office/spreadsheetml/2009/9/main" objectType="CheckBox" fmlaLink="$K$406" lockText="1" noThreeD="1"/>
</file>

<file path=xl/ctrlProps/ctrlProp825.xml><?xml version="1.0" encoding="utf-8"?>
<formControlPr xmlns="http://schemas.microsoft.com/office/spreadsheetml/2009/9/main" objectType="CheckBox" fmlaLink="$K$407" lockText="1" noThreeD="1"/>
</file>

<file path=xl/ctrlProps/ctrlProp826.xml><?xml version="1.0" encoding="utf-8"?>
<formControlPr xmlns="http://schemas.microsoft.com/office/spreadsheetml/2009/9/main" objectType="CheckBox" fmlaLink="$K$408" lockText="1" noThreeD="1"/>
</file>

<file path=xl/ctrlProps/ctrlProp827.xml><?xml version="1.0" encoding="utf-8"?>
<formControlPr xmlns="http://schemas.microsoft.com/office/spreadsheetml/2009/9/main" objectType="CheckBox" fmlaLink="$K$409" lockText="1" noThreeD="1"/>
</file>

<file path=xl/ctrlProps/ctrlProp828.xml><?xml version="1.0" encoding="utf-8"?>
<formControlPr xmlns="http://schemas.microsoft.com/office/spreadsheetml/2009/9/main" objectType="CheckBox" fmlaLink="$K$410" lockText="1" noThreeD="1"/>
</file>

<file path=xl/ctrlProps/ctrlProp829.xml><?xml version="1.0" encoding="utf-8"?>
<formControlPr xmlns="http://schemas.microsoft.com/office/spreadsheetml/2009/9/main" objectType="CheckBox" fmlaLink="$K$411" lockText="1" noThreeD="1"/>
</file>

<file path=xl/ctrlProps/ctrlProp83.xml><?xml version="1.0" encoding="utf-8"?>
<formControlPr xmlns="http://schemas.microsoft.com/office/spreadsheetml/2009/9/main" objectType="CheckBox" fmlaLink="$K$18" lockText="1" noThreeD="1"/>
</file>

<file path=xl/ctrlProps/ctrlProp830.xml><?xml version="1.0" encoding="utf-8"?>
<formControlPr xmlns="http://schemas.microsoft.com/office/spreadsheetml/2009/9/main" objectType="CheckBox" fmlaLink="$K$412" lockText="1" noThreeD="1"/>
</file>

<file path=xl/ctrlProps/ctrlProp831.xml><?xml version="1.0" encoding="utf-8"?>
<formControlPr xmlns="http://schemas.microsoft.com/office/spreadsheetml/2009/9/main" objectType="CheckBox" fmlaLink="$K$413" lockText="1" noThreeD="1"/>
</file>

<file path=xl/ctrlProps/ctrlProp832.xml><?xml version="1.0" encoding="utf-8"?>
<formControlPr xmlns="http://schemas.microsoft.com/office/spreadsheetml/2009/9/main" objectType="CheckBox" fmlaLink="$K$414" lockText="1" noThreeD="1"/>
</file>

<file path=xl/ctrlProps/ctrlProp833.xml><?xml version="1.0" encoding="utf-8"?>
<formControlPr xmlns="http://schemas.microsoft.com/office/spreadsheetml/2009/9/main" objectType="CheckBox" fmlaLink="$K$415" lockText="1" noThreeD="1"/>
</file>

<file path=xl/ctrlProps/ctrlProp834.xml><?xml version="1.0" encoding="utf-8"?>
<formControlPr xmlns="http://schemas.microsoft.com/office/spreadsheetml/2009/9/main" objectType="CheckBox" fmlaLink="$K$416" lockText="1" noThreeD="1"/>
</file>

<file path=xl/ctrlProps/ctrlProp835.xml><?xml version="1.0" encoding="utf-8"?>
<formControlPr xmlns="http://schemas.microsoft.com/office/spreadsheetml/2009/9/main" objectType="CheckBox" fmlaLink="$K$417" lockText="1" noThreeD="1"/>
</file>

<file path=xl/ctrlProps/ctrlProp836.xml><?xml version="1.0" encoding="utf-8"?>
<formControlPr xmlns="http://schemas.microsoft.com/office/spreadsheetml/2009/9/main" objectType="CheckBox" fmlaLink="$K$418" lockText="1" noThreeD="1"/>
</file>

<file path=xl/ctrlProps/ctrlProp837.xml><?xml version="1.0" encoding="utf-8"?>
<formControlPr xmlns="http://schemas.microsoft.com/office/spreadsheetml/2009/9/main" objectType="CheckBox" fmlaLink="$K$419" lockText="1" noThreeD="1"/>
</file>

<file path=xl/ctrlProps/ctrlProp838.xml><?xml version="1.0" encoding="utf-8"?>
<formControlPr xmlns="http://schemas.microsoft.com/office/spreadsheetml/2009/9/main" objectType="CheckBox" fmlaLink="$K$420" lockText="1" noThreeD="1"/>
</file>

<file path=xl/ctrlProps/ctrlProp839.xml><?xml version="1.0" encoding="utf-8"?>
<formControlPr xmlns="http://schemas.microsoft.com/office/spreadsheetml/2009/9/main" objectType="CheckBox" fmlaLink="$K$421" lockText="1" noThreeD="1"/>
</file>

<file path=xl/ctrlProps/ctrlProp84.xml><?xml version="1.0" encoding="utf-8"?>
<formControlPr xmlns="http://schemas.microsoft.com/office/spreadsheetml/2009/9/main" objectType="CheckBox" fmlaLink="$K$23" lockText="1" noThreeD="1"/>
</file>

<file path=xl/ctrlProps/ctrlProp840.xml><?xml version="1.0" encoding="utf-8"?>
<formControlPr xmlns="http://schemas.microsoft.com/office/spreadsheetml/2009/9/main" objectType="CheckBox" fmlaLink="$K$422" lockText="1" noThreeD="1"/>
</file>

<file path=xl/ctrlProps/ctrlProp841.xml><?xml version="1.0" encoding="utf-8"?>
<formControlPr xmlns="http://schemas.microsoft.com/office/spreadsheetml/2009/9/main" objectType="CheckBox" fmlaLink="$K$423" lockText="1" noThreeD="1"/>
</file>

<file path=xl/ctrlProps/ctrlProp842.xml><?xml version="1.0" encoding="utf-8"?>
<formControlPr xmlns="http://schemas.microsoft.com/office/spreadsheetml/2009/9/main" objectType="CheckBox" fmlaLink="$K$424" lockText="1" noThreeD="1"/>
</file>

<file path=xl/ctrlProps/ctrlProp843.xml><?xml version="1.0" encoding="utf-8"?>
<formControlPr xmlns="http://schemas.microsoft.com/office/spreadsheetml/2009/9/main" objectType="CheckBox" fmlaLink="$K$425" lockText="1" noThreeD="1"/>
</file>

<file path=xl/ctrlProps/ctrlProp844.xml><?xml version="1.0" encoding="utf-8"?>
<formControlPr xmlns="http://schemas.microsoft.com/office/spreadsheetml/2009/9/main" objectType="CheckBox" fmlaLink="$K$425" lockText="1" noThreeD="1"/>
</file>

<file path=xl/ctrlProps/ctrlProp845.xml><?xml version="1.0" encoding="utf-8"?>
<formControlPr xmlns="http://schemas.microsoft.com/office/spreadsheetml/2009/9/main" objectType="CheckBox" fmlaLink="$K$426" lockText="1" noThreeD="1"/>
</file>

<file path=xl/ctrlProps/ctrlProp846.xml><?xml version="1.0" encoding="utf-8"?>
<formControlPr xmlns="http://schemas.microsoft.com/office/spreadsheetml/2009/9/main" objectType="CheckBox" fmlaLink="$K$427" lockText="1" noThreeD="1"/>
</file>

<file path=xl/ctrlProps/ctrlProp847.xml><?xml version="1.0" encoding="utf-8"?>
<formControlPr xmlns="http://schemas.microsoft.com/office/spreadsheetml/2009/9/main" objectType="CheckBox" fmlaLink="$K$428" lockText="1" noThreeD="1"/>
</file>

<file path=xl/ctrlProps/ctrlProp848.xml><?xml version="1.0" encoding="utf-8"?>
<formControlPr xmlns="http://schemas.microsoft.com/office/spreadsheetml/2009/9/main" objectType="CheckBox" fmlaLink="$K$429" lockText="1" noThreeD="1"/>
</file>

<file path=xl/ctrlProps/ctrlProp849.xml><?xml version="1.0" encoding="utf-8"?>
<formControlPr xmlns="http://schemas.microsoft.com/office/spreadsheetml/2009/9/main" objectType="CheckBox" fmlaLink="$K$430" lockText="1" noThreeD="1"/>
</file>

<file path=xl/ctrlProps/ctrlProp85.xml><?xml version="1.0" encoding="utf-8"?>
<formControlPr xmlns="http://schemas.microsoft.com/office/spreadsheetml/2009/9/main" objectType="CheckBox" fmlaLink="$K$24" lockText="1" noThreeD="1"/>
</file>

<file path=xl/ctrlProps/ctrlProp850.xml><?xml version="1.0" encoding="utf-8"?>
<formControlPr xmlns="http://schemas.microsoft.com/office/spreadsheetml/2009/9/main" objectType="CheckBox" fmlaLink="$K$431" lockText="1" noThreeD="1"/>
</file>

<file path=xl/ctrlProps/ctrlProp851.xml><?xml version="1.0" encoding="utf-8"?>
<formControlPr xmlns="http://schemas.microsoft.com/office/spreadsheetml/2009/9/main" objectType="CheckBox" fmlaLink="$K$432" lockText="1" noThreeD="1"/>
</file>

<file path=xl/ctrlProps/ctrlProp852.xml><?xml version="1.0" encoding="utf-8"?>
<formControlPr xmlns="http://schemas.microsoft.com/office/spreadsheetml/2009/9/main" objectType="CheckBox" fmlaLink="$K$433" lockText="1" noThreeD="1"/>
</file>

<file path=xl/ctrlProps/ctrlProp853.xml><?xml version="1.0" encoding="utf-8"?>
<formControlPr xmlns="http://schemas.microsoft.com/office/spreadsheetml/2009/9/main" objectType="CheckBox" fmlaLink="$K$434" lockText="1" noThreeD="1"/>
</file>

<file path=xl/ctrlProps/ctrlProp854.xml><?xml version="1.0" encoding="utf-8"?>
<formControlPr xmlns="http://schemas.microsoft.com/office/spreadsheetml/2009/9/main" objectType="CheckBox" fmlaLink="$K$435" lockText="1" noThreeD="1"/>
</file>

<file path=xl/ctrlProps/ctrlProp855.xml><?xml version="1.0" encoding="utf-8"?>
<formControlPr xmlns="http://schemas.microsoft.com/office/spreadsheetml/2009/9/main" objectType="CheckBox" fmlaLink="$K$436" lockText="1" noThreeD="1"/>
</file>

<file path=xl/ctrlProps/ctrlProp856.xml><?xml version="1.0" encoding="utf-8"?>
<formControlPr xmlns="http://schemas.microsoft.com/office/spreadsheetml/2009/9/main" objectType="CheckBox" fmlaLink="$K$437" lockText="1" noThreeD="1"/>
</file>

<file path=xl/ctrlProps/ctrlProp857.xml><?xml version="1.0" encoding="utf-8"?>
<formControlPr xmlns="http://schemas.microsoft.com/office/spreadsheetml/2009/9/main" objectType="CheckBox" fmlaLink="$K$438" lockText="1" noThreeD="1"/>
</file>

<file path=xl/ctrlProps/ctrlProp858.xml><?xml version="1.0" encoding="utf-8"?>
<formControlPr xmlns="http://schemas.microsoft.com/office/spreadsheetml/2009/9/main" objectType="CheckBox" fmlaLink="$K$439" lockText="1" noThreeD="1"/>
</file>

<file path=xl/ctrlProps/ctrlProp859.xml><?xml version="1.0" encoding="utf-8"?>
<formControlPr xmlns="http://schemas.microsoft.com/office/spreadsheetml/2009/9/main" objectType="CheckBox" fmlaLink="$K$440" lockText="1" noThreeD="1"/>
</file>

<file path=xl/ctrlProps/ctrlProp86.xml><?xml version="1.0" encoding="utf-8"?>
<formControlPr xmlns="http://schemas.microsoft.com/office/spreadsheetml/2009/9/main" objectType="CheckBox" fmlaLink="$K$23" lockText="1" noThreeD="1"/>
</file>

<file path=xl/ctrlProps/ctrlProp860.xml><?xml version="1.0" encoding="utf-8"?>
<formControlPr xmlns="http://schemas.microsoft.com/office/spreadsheetml/2009/9/main" objectType="CheckBox" fmlaLink="$K$441" lockText="1" noThreeD="1"/>
</file>

<file path=xl/ctrlProps/ctrlProp861.xml><?xml version="1.0" encoding="utf-8"?>
<formControlPr xmlns="http://schemas.microsoft.com/office/spreadsheetml/2009/9/main" objectType="CheckBox" fmlaLink="$K$442" lockText="1" noThreeD="1"/>
</file>

<file path=xl/ctrlProps/ctrlProp862.xml><?xml version="1.0" encoding="utf-8"?>
<formControlPr xmlns="http://schemas.microsoft.com/office/spreadsheetml/2009/9/main" objectType="CheckBox" fmlaLink="$K$443" lockText="1" noThreeD="1"/>
</file>

<file path=xl/ctrlProps/ctrlProp863.xml><?xml version="1.0" encoding="utf-8"?>
<formControlPr xmlns="http://schemas.microsoft.com/office/spreadsheetml/2009/9/main" objectType="CheckBox" fmlaLink="$K$445" lockText="1" noThreeD="1"/>
</file>

<file path=xl/ctrlProps/ctrlProp864.xml><?xml version="1.0" encoding="utf-8"?>
<formControlPr xmlns="http://schemas.microsoft.com/office/spreadsheetml/2009/9/main" objectType="CheckBox" fmlaLink="$K$446" lockText="1" noThreeD="1"/>
</file>

<file path=xl/ctrlProps/ctrlProp865.xml><?xml version="1.0" encoding="utf-8"?>
<formControlPr xmlns="http://schemas.microsoft.com/office/spreadsheetml/2009/9/main" objectType="CheckBox" fmlaLink="$K$447" lockText="1" noThreeD="1"/>
</file>

<file path=xl/ctrlProps/ctrlProp866.xml><?xml version="1.0" encoding="utf-8"?>
<formControlPr xmlns="http://schemas.microsoft.com/office/spreadsheetml/2009/9/main" objectType="CheckBox" fmlaLink="$K$448" lockText="1" noThreeD="1"/>
</file>

<file path=xl/ctrlProps/ctrlProp867.xml><?xml version="1.0" encoding="utf-8"?>
<formControlPr xmlns="http://schemas.microsoft.com/office/spreadsheetml/2009/9/main" objectType="CheckBox" fmlaLink="$K$449" lockText="1" noThreeD="1"/>
</file>

<file path=xl/ctrlProps/ctrlProp868.xml><?xml version="1.0" encoding="utf-8"?>
<formControlPr xmlns="http://schemas.microsoft.com/office/spreadsheetml/2009/9/main" objectType="CheckBox" fmlaLink="$K$450" lockText="1" noThreeD="1"/>
</file>

<file path=xl/ctrlProps/ctrlProp869.xml><?xml version="1.0" encoding="utf-8"?>
<formControlPr xmlns="http://schemas.microsoft.com/office/spreadsheetml/2009/9/main" objectType="CheckBox" fmlaLink="$K$451" lockText="1" noThreeD="1"/>
</file>

<file path=xl/ctrlProps/ctrlProp87.xml><?xml version="1.0" encoding="utf-8"?>
<formControlPr xmlns="http://schemas.microsoft.com/office/spreadsheetml/2009/9/main" objectType="CheckBox" fmlaLink="$K$22" lockText="1" noThreeD="1"/>
</file>

<file path=xl/ctrlProps/ctrlProp870.xml><?xml version="1.0" encoding="utf-8"?>
<formControlPr xmlns="http://schemas.microsoft.com/office/spreadsheetml/2009/9/main" objectType="CheckBox" fmlaLink="$K$452" lockText="1" noThreeD="1"/>
</file>

<file path=xl/ctrlProps/ctrlProp871.xml><?xml version="1.0" encoding="utf-8"?>
<formControlPr xmlns="http://schemas.microsoft.com/office/spreadsheetml/2009/9/main" objectType="CheckBox" fmlaLink="$K$453" lockText="1" noThreeD="1"/>
</file>

<file path=xl/ctrlProps/ctrlProp872.xml><?xml version="1.0" encoding="utf-8"?>
<formControlPr xmlns="http://schemas.microsoft.com/office/spreadsheetml/2009/9/main" objectType="CheckBox" fmlaLink="$K$454" lockText="1" noThreeD="1"/>
</file>

<file path=xl/ctrlProps/ctrlProp873.xml><?xml version="1.0" encoding="utf-8"?>
<formControlPr xmlns="http://schemas.microsoft.com/office/spreadsheetml/2009/9/main" objectType="CheckBox" fmlaLink="$K$455" lockText="1" noThreeD="1"/>
</file>

<file path=xl/ctrlProps/ctrlProp874.xml><?xml version="1.0" encoding="utf-8"?>
<formControlPr xmlns="http://schemas.microsoft.com/office/spreadsheetml/2009/9/main" objectType="CheckBox" fmlaLink="$K$456" lockText="1" noThreeD="1"/>
</file>

<file path=xl/ctrlProps/ctrlProp875.xml><?xml version="1.0" encoding="utf-8"?>
<formControlPr xmlns="http://schemas.microsoft.com/office/spreadsheetml/2009/9/main" objectType="CheckBox" fmlaLink="$K$457" lockText="1" noThreeD="1"/>
</file>

<file path=xl/ctrlProps/ctrlProp876.xml><?xml version="1.0" encoding="utf-8"?>
<formControlPr xmlns="http://schemas.microsoft.com/office/spreadsheetml/2009/9/main" objectType="CheckBox" fmlaLink="$K$458" lockText="1" noThreeD="1"/>
</file>

<file path=xl/ctrlProps/ctrlProp877.xml><?xml version="1.0" encoding="utf-8"?>
<formControlPr xmlns="http://schemas.microsoft.com/office/spreadsheetml/2009/9/main" objectType="CheckBox" fmlaLink="$K$459" lockText="1" noThreeD="1"/>
</file>

<file path=xl/ctrlProps/ctrlProp878.xml><?xml version="1.0" encoding="utf-8"?>
<formControlPr xmlns="http://schemas.microsoft.com/office/spreadsheetml/2009/9/main" objectType="CheckBox" fmlaLink="$K$460" lockText="1" noThreeD="1"/>
</file>

<file path=xl/ctrlProps/ctrlProp879.xml><?xml version="1.0" encoding="utf-8"?>
<formControlPr xmlns="http://schemas.microsoft.com/office/spreadsheetml/2009/9/main" objectType="CheckBox" fmlaLink="$K$461" lockText="1" noThreeD="1"/>
</file>

<file path=xl/ctrlProps/ctrlProp88.xml><?xml version="1.0" encoding="utf-8"?>
<formControlPr xmlns="http://schemas.microsoft.com/office/spreadsheetml/2009/9/main" objectType="CheckBox" fmlaLink="$K$21" lockText="1" noThreeD="1"/>
</file>

<file path=xl/ctrlProps/ctrlProp880.xml><?xml version="1.0" encoding="utf-8"?>
<formControlPr xmlns="http://schemas.microsoft.com/office/spreadsheetml/2009/9/main" objectType="CheckBox" fmlaLink="$K$462" lockText="1" noThreeD="1"/>
</file>

<file path=xl/ctrlProps/ctrlProp881.xml><?xml version="1.0" encoding="utf-8"?>
<formControlPr xmlns="http://schemas.microsoft.com/office/spreadsheetml/2009/9/main" objectType="CheckBox" fmlaLink="$K$463" lockText="1" noThreeD="1"/>
</file>

<file path=xl/ctrlProps/ctrlProp882.xml><?xml version="1.0" encoding="utf-8"?>
<formControlPr xmlns="http://schemas.microsoft.com/office/spreadsheetml/2009/9/main" objectType="CheckBox" fmlaLink="$K$464" lockText="1" noThreeD="1"/>
</file>

<file path=xl/ctrlProps/ctrlProp883.xml><?xml version="1.0" encoding="utf-8"?>
<formControlPr xmlns="http://schemas.microsoft.com/office/spreadsheetml/2009/9/main" objectType="CheckBox" fmlaLink="$K$465" lockText="1" noThreeD="1"/>
</file>

<file path=xl/ctrlProps/ctrlProp884.xml><?xml version="1.0" encoding="utf-8"?>
<formControlPr xmlns="http://schemas.microsoft.com/office/spreadsheetml/2009/9/main" objectType="CheckBox" fmlaLink="$K$466" lockText="1" noThreeD="1"/>
</file>

<file path=xl/ctrlProps/ctrlProp885.xml><?xml version="1.0" encoding="utf-8"?>
<formControlPr xmlns="http://schemas.microsoft.com/office/spreadsheetml/2009/9/main" objectType="CheckBox" fmlaLink="$K$467" lockText="1" noThreeD="1"/>
</file>

<file path=xl/ctrlProps/ctrlProp886.xml><?xml version="1.0" encoding="utf-8"?>
<formControlPr xmlns="http://schemas.microsoft.com/office/spreadsheetml/2009/9/main" objectType="CheckBox" fmlaLink="$K$468" lockText="1" noThreeD="1"/>
</file>

<file path=xl/ctrlProps/ctrlProp887.xml><?xml version="1.0" encoding="utf-8"?>
<formControlPr xmlns="http://schemas.microsoft.com/office/spreadsheetml/2009/9/main" objectType="CheckBox" fmlaLink="$K$469" lockText="1" noThreeD="1"/>
</file>

<file path=xl/ctrlProps/ctrlProp888.xml><?xml version="1.0" encoding="utf-8"?>
<formControlPr xmlns="http://schemas.microsoft.com/office/spreadsheetml/2009/9/main" objectType="CheckBox" fmlaLink="$K$470" lockText="1" noThreeD="1"/>
</file>

<file path=xl/ctrlProps/ctrlProp889.xml><?xml version="1.0" encoding="utf-8"?>
<formControlPr xmlns="http://schemas.microsoft.com/office/spreadsheetml/2009/9/main" objectType="CheckBox" fmlaLink="$K$471" lockText="1" noThreeD="1"/>
</file>

<file path=xl/ctrlProps/ctrlProp89.xml><?xml version="1.0" encoding="utf-8"?>
<formControlPr xmlns="http://schemas.microsoft.com/office/spreadsheetml/2009/9/main" objectType="CheckBox" fmlaLink="$K$20" lockText="1" noThreeD="1"/>
</file>

<file path=xl/ctrlProps/ctrlProp890.xml><?xml version="1.0" encoding="utf-8"?>
<formControlPr xmlns="http://schemas.microsoft.com/office/spreadsheetml/2009/9/main" objectType="CheckBox" fmlaLink="$K$472" lockText="1" noThreeD="1"/>
</file>

<file path=xl/ctrlProps/ctrlProp891.xml><?xml version="1.0" encoding="utf-8"?>
<formControlPr xmlns="http://schemas.microsoft.com/office/spreadsheetml/2009/9/main" objectType="CheckBox" fmlaLink="$K$473" lockText="1" noThreeD="1"/>
</file>

<file path=xl/ctrlProps/ctrlProp892.xml><?xml version="1.0" encoding="utf-8"?>
<formControlPr xmlns="http://schemas.microsoft.com/office/spreadsheetml/2009/9/main" objectType="CheckBox" fmlaLink="$K$474" lockText="1" noThreeD="1"/>
</file>

<file path=xl/ctrlProps/ctrlProp893.xml><?xml version="1.0" encoding="utf-8"?>
<formControlPr xmlns="http://schemas.microsoft.com/office/spreadsheetml/2009/9/main" objectType="CheckBox" fmlaLink="$K$475" lockText="1" noThreeD="1"/>
</file>

<file path=xl/ctrlProps/ctrlProp894.xml><?xml version="1.0" encoding="utf-8"?>
<formControlPr xmlns="http://schemas.microsoft.com/office/spreadsheetml/2009/9/main" objectType="CheckBox" fmlaLink="$K$476" lockText="1" noThreeD="1"/>
</file>

<file path=xl/ctrlProps/ctrlProp895.xml><?xml version="1.0" encoding="utf-8"?>
<formControlPr xmlns="http://schemas.microsoft.com/office/spreadsheetml/2009/9/main" objectType="CheckBox" fmlaLink="$K$477" lockText="1" noThreeD="1"/>
</file>

<file path=xl/ctrlProps/ctrlProp896.xml><?xml version="1.0" encoding="utf-8"?>
<formControlPr xmlns="http://schemas.microsoft.com/office/spreadsheetml/2009/9/main" objectType="CheckBox" fmlaLink="$K$478" lockText="1" noThreeD="1"/>
</file>

<file path=xl/ctrlProps/ctrlProp897.xml><?xml version="1.0" encoding="utf-8"?>
<formControlPr xmlns="http://schemas.microsoft.com/office/spreadsheetml/2009/9/main" objectType="CheckBox" fmlaLink="$K$479" lockText="1" noThreeD="1"/>
</file>

<file path=xl/ctrlProps/ctrlProp898.xml><?xml version="1.0" encoding="utf-8"?>
<formControlPr xmlns="http://schemas.microsoft.com/office/spreadsheetml/2009/9/main" objectType="CheckBox" fmlaLink="$K$480" lockText="1" noThreeD="1"/>
</file>

<file path=xl/ctrlProps/ctrlProp899.xml><?xml version="1.0" encoding="utf-8"?>
<formControlPr xmlns="http://schemas.microsoft.com/office/spreadsheetml/2009/9/main" objectType="CheckBox" fmlaLink="$K$481" lockText="1" noThreeD="1"/>
</file>

<file path=xl/ctrlProps/ctrlProp9.xml><?xml version="1.0" encoding="utf-8"?>
<formControlPr xmlns="http://schemas.microsoft.com/office/spreadsheetml/2009/9/main" objectType="CheckBox" fmlaLink="AT24" lockText="1" noThreeD="1"/>
</file>

<file path=xl/ctrlProps/ctrlProp90.xml><?xml version="1.0" encoding="utf-8"?>
<formControlPr xmlns="http://schemas.microsoft.com/office/spreadsheetml/2009/9/main" objectType="CheckBox" fmlaLink="$K$19" lockText="1" noThreeD="1"/>
</file>

<file path=xl/ctrlProps/ctrlProp900.xml><?xml version="1.0" encoding="utf-8"?>
<formControlPr xmlns="http://schemas.microsoft.com/office/spreadsheetml/2009/9/main" objectType="CheckBox" fmlaLink="$K$482" lockText="1" noThreeD="1"/>
</file>

<file path=xl/ctrlProps/ctrlProp901.xml><?xml version="1.0" encoding="utf-8"?>
<formControlPr xmlns="http://schemas.microsoft.com/office/spreadsheetml/2009/9/main" objectType="CheckBox" fmlaLink="$K$483" lockText="1" noThreeD="1"/>
</file>

<file path=xl/ctrlProps/ctrlProp902.xml><?xml version="1.0" encoding="utf-8"?>
<formControlPr xmlns="http://schemas.microsoft.com/office/spreadsheetml/2009/9/main" objectType="CheckBox" fmlaLink="$K$485" lockText="1" noThreeD="1"/>
</file>

<file path=xl/ctrlProps/ctrlProp903.xml><?xml version="1.0" encoding="utf-8"?>
<formControlPr xmlns="http://schemas.microsoft.com/office/spreadsheetml/2009/9/main" objectType="CheckBox" fmlaLink="$K$486" lockText="1" noThreeD="1"/>
</file>

<file path=xl/ctrlProps/ctrlProp904.xml><?xml version="1.0" encoding="utf-8"?>
<formControlPr xmlns="http://schemas.microsoft.com/office/spreadsheetml/2009/9/main" objectType="CheckBox" fmlaLink="$K$487" lockText="1" noThreeD="1"/>
</file>

<file path=xl/ctrlProps/ctrlProp905.xml><?xml version="1.0" encoding="utf-8"?>
<formControlPr xmlns="http://schemas.microsoft.com/office/spreadsheetml/2009/9/main" objectType="CheckBox" fmlaLink="$K$488" lockText="1" noThreeD="1"/>
</file>

<file path=xl/ctrlProps/ctrlProp906.xml><?xml version="1.0" encoding="utf-8"?>
<formControlPr xmlns="http://schemas.microsoft.com/office/spreadsheetml/2009/9/main" objectType="CheckBox" fmlaLink="$K$489" lockText="1" noThreeD="1"/>
</file>

<file path=xl/ctrlProps/ctrlProp907.xml><?xml version="1.0" encoding="utf-8"?>
<formControlPr xmlns="http://schemas.microsoft.com/office/spreadsheetml/2009/9/main" objectType="CheckBox" fmlaLink="$K$488" lockText="1" noThreeD="1"/>
</file>

<file path=xl/ctrlProps/ctrlProp908.xml><?xml version="1.0" encoding="utf-8"?>
<formControlPr xmlns="http://schemas.microsoft.com/office/spreadsheetml/2009/9/main" objectType="CheckBox" fmlaLink="$K$490" lockText="1" noThreeD="1"/>
</file>

<file path=xl/ctrlProps/ctrlProp909.xml><?xml version="1.0" encoding="utf-8"?>
<formControlPr xmlns="http://schemas.microsoft.com/office/spreadsheetml/2009/9/main" objectType="CheckBox" fmlaLink="$K$491" lockText="1" noThreeD="1"/>
</file>

<file path=xl/ctrlProps/ctrlProp91.xml><?xml version="1.0" encoding="utf-8"?>
<formControlPr xmlns="http://schemas.microsoft.com/office/spreadsheetml/2009/9/main" objectType="CheckBox" fmlaLink="$K$18" lockText="1" noThreeD="1"/>
</file>

<file path=xl/ctrlProps/ctrlProp910.xml><?xml version="1.0" encoding="utf-8"?>
<formControlPr xmlns="http://schemas.microsoft.com/office/spreadsheetml/2009/9/main" objectType="CheckBox" fmlaLink="$K$492" lockText="1" noThreeD="1"/>
</file>

<file path=xl/ctrlProps/ctrlProp911.xml><?xml version="1.0" encoding="utf-8"?>
<formControlPr xmlns="http://schemas.microsoft.com/office/spreadsheetml/2009/9/main" objectType="CheckBox" fmlaLink="$K$493" lockText="1" noThreeD="1"/>
</file>

<file path=xl/ctrlProps/ctrlProp912.xml><?xml version="1.0" encoding="utf-8"?>
<formControlPr xmlns="http://schemas.microsoft.com/office/spreadsheetml/2009/9/main" objectType="CheckBox" fmlaLink="$K$494" lockText="1" noThreeD="1"/>
</file>

<file path=xl/ctrlProps/ctrlProp913.xml><?xml version="1.0" encoding="utf-8"?>
<formControlPr xmlns="http://schemas.microsoft.com/office/spreadsheetml/2009/9/main" objectType="CheckBox" fmlaLink="$K$495" lockText="1" noThreeD="1"/>
</file>

<file path=xl/ctrlProps/ctrlProp914.xml><?xml version="1.0" encoding="utf-8"?>
<formControlPr xmlns="http://schemas.microsoft.com/office/spreadsheetml/2009/9/main" objectType="CheckBox" fmlaLink="$K$496" lockText="1" noThreeD="1"/>
</file>

<file path=xl/ctrlProps/ctrlProp915.xml><?xml version="1.0" encoding="utf-8"?>
<formControlPr xmlns="http://schemas.microsoft.com/office/spreadsheetml/2009/9/main" objectType="CheckBox" fmlaLink="$K$497" lockText="1" noThreeD="1"/>
</file>

<file path=xl/ctrlProps/ctrlProp916.xml><?xml version="1.0" encoding="utf-8"?>
<formControlPr xmlns="http://schemas.microsoft.com/office/spreadsheetml/2009/9/main" objectType="CheckBox" fmlaLink="$K$498" lockText="1" noThreeD="1"/>
</file>

<file path=xl/ctrlProps/ctrlProp917.xml><?xml version="1.0" encoding="utf-8"?>
<formControlPr xmlns="http://schemas.microsoft.com/office/spreadsheetml/2009/9/main" objectType="CheckBox" fmlaLink="$K$499" lockText="1" noThreeD="1"/>
</file>

<file path=xl/ctrlProps/ctrlProp918.xml><?xml version="1.0" encoding="utf-8"?>
<formControlPr xmlns="http://schemas.microsoft.com/office/spreadsheetml/2009/9/main" objectType="CheckBox" fmlaLink="$K$500" lockText="1" noThreeD="1"/>
</file>

<file path=xl/ctrlProps/ctrlProp919.xml><?xml version="1.0" encoding="utf-8"?>
<formControlPr xmlns="http://schemas.microsoft.com/office/spreadsheetml/2009/9/main" objectType="CheckBox" fmlaLink="$K$501" lockText="1" noThreeD="1"/>
</file>

<file path=xl/ctrlProps/ctrlProp92.xml><?xml version="1.0" encoding="utf-8"?>
<formControlPr xmlns="http://schemas.microsoft.com/office/spreadsheetml/2009/9/main" objectType="CheckBox" fmlaLink="$K$24" lockText="1" noThreeD="1"/>
</file>

<file path=xl/ctrlProps/ctrlProp920.xml><?xml version="1.0" encoding="utf-8"?>
<formControlPr xmlns="http://schemas.microsoft.com/office/spreadsheetml/2009/9/main" objectType="CheckBox" fmlaLink="$K$502" lockText="1" noThreeD="1"/>
</file>

<file path=xl/ctrlProps/ctrlProp921.xml><?xml version="1.0" encoding="utf-8"?>
<formControlPr xmlns="http://schemas.microsoft.com/office/spreadsheetml/2009/9/main" objectType="CheckBox" fmlaLink="$K$503" lockText="1" noThreeD="1"/>
</file>

<file path=xl/ctrlProps/ctrlProp922.xml><?xml version="1.0" encoding="utf-8"?>
<formControlPr xmlns="http://schemas.microsoft.com/office/spreadsheetml/2009/9/main" objectType="CheckBox" fmlaLink="$K$504" lockText="1" noThreeD="1"/>
</file>

<file path=xl/ctrlProps/ctrlProp923.xml><?xml version="1.0" encoding="utf-8"?>
<formControlPr xmlns="http://schemas.microsoft.com/office/spreadsheetml/2009/9/main" objectType="CheckBox" fmlaLink="$K$505" lockText="1" noThreeD="1"/>
</file>

<file path=xl/ctrlProps/ctrlProp924.xml><?xml version="1.0" encoding="utf-8"?>
<formControlPr xmlns="http://schemas.microsoft.com/office/spreadsheetml/2009/9/main" objectType="CheckBox" fmlaLink="$K$506" lockText="1" noThreeD="1"/>
</file>

<file path=xl/ctrlProps/ctrlProp925.xml><?xml version="1.0" encoding="utf-8"?>
<formControlPr xmlns="http://schemas.microsoft.com/office/spreadsheetml/2009/9/main" objectType="CheckBox" fmlaLink="$K$507" lockText="1" noThreeD="1"/>
</file>

<file path=xl/ctrlProps/ctrlProp926.xml><?xml version="1.0" encoding="utf-8"?>
<formControlPr xmlns="http://schemas.microsoft.com/office/spreadsheetml/2009/9/main" objectType="CheckBox" fmlaLink="$K$508" lockText="1" noThreeD="1"/>
</file>

<file path=xl/ctrlProps/ctrlProp927.xml><?xml version="1.0" encoding="utf-8"?>
<formControlPr xmlns="http://schemas.microsoft.com/office/spreadsheetml/2009/9/main" objectType="CheckBox" fmlaLink="$K$509" lockText="1" noThreeD="1"/>
</file>

<file path=xl/ctrlProps/ctrlProp928.xml><?xml version="1.0" encoding="utf-8"?>
<formControlPr xmlns="http://schemas.microsoft.com/office/spreadsheetml/2009/9/main" objectType="CheckBox" fmlaLink="$K$510" lockText="1" noThreeD="1"/>
</file>

<file path=xl/ctrlProps/ctrlProp929.xml><?xml version="1.0" encoding="utf-8"?>
<formControlPr xmlns="http://schemas.microsoft.com/office/spreadsheetml/2009/9/main" objectType="CheckBox" fmlaLink="$K$511" lockText="1" noThreeD="1"/>
</file>

<file path=xl/ctrlProps/ctrlProp93.xml><?xml version="1.0" encoding="utf-8"?>
<formControlPr xmlns="http://schemas.microsoft.com/office/spreadsheetml/2009/9/main" objectType="CheckBox" fmlaLink="$K$25" lockText="1" noThreeD="1"/>
</file>

<file path=xl/ctrlProps/ctrlProp930.xml><?xml version="1.0" encoding="utf-8"?>
<formControlPr xmlns="http://schemas.microsoft.com/office/spreadsheetml/2009/9/main" objectType="CheckBox" fmlaLink="$K$512" lockText="1" noThreeD="1"/>
</file>

<file path=xl/ctrlProps/ctrlProp931.xml><?xml version="1.0" encoding="utf-8"?>
<formControlPr xmlns="http://schemas.microsoft.com/office/spreadsheetml/2009/9/main" objectType="CheckBox" fmlaLink="$K$513" lockText="1" noThreeD="1"/>
</file>

<file path=xl/ctrlProps/ctrlProp932.xml><?xml version="1.0" encoding="utf-8"?>
<formControlPr xmlns="http://schemas.microsoft.com/office/spreadsheetml/2009/9/main" objectType="CheckBox" fmlaLink="$K$514" lockText="1" noThreeD="1"/>
</file>

<file path=xl/ctrlProps/ctrlProp933.xml><?xml version="1.0" encoding="utf-8"?>
<formControlPr xmlns="http://schemas.microsoft.com/office/spreadsheetml/2009/9/main" objectType="CheckBox" fmlaLink="$K$515" lockText="1" noThreeD="1"/>
</file>

<file path=xl/ctrlProps/ctrlProp934.xml><?xml version="1.0" encoding="utf-8"?>
<formControlPr xmlns="http://schemas.microsoft.com/office/spreadsheetml/2009/9/main" objectType="CheckBox" fmlaLink="$K$516" lockText="1" noThreeD="1"/>
</file>

<file path=xl/ctrlProps/ctrlProp935.xml><?xml version="1.0" encoding="utf-8"?>
<formControlPr xmlns="http://schemas.microsoft.com/office/spreadsheetml/2009/9/main" objectType="CheckBox" fmlaLink="$K$517" lockText="1" noThreeD="1"/>
</file>

<file path=xl/ctrlProps/ctrlProp936.xml><?xml version="1.0" encoding="utf-8"?>
<formControlPr xmlns="http://schemas.microsoft.com/office/spreadsheetml/2009/9/main" objectType="CheckBox" fmlaLink="$K$518" lockText="1" noThreeD="1"/>
</file>

<file path=xl/ctrlProps/ctrlProp937.xml><?xml version="1.0" encoding="utf-8"?>
<formControlPr xmlns="http://schemas.microsoft.com/office/spreadsheetml/2009/9/main" objectType="CheckBox" fmlaLink="$K$519" lockText="1" noThreeD="1"/>
</file>

<file path=xl/ctrlProps/ctrlProp938.xml><?xml version="1.0" encoding="utf-8"?>
<formControlPr xmlns="http://schemas.microsoft.com/office/spreadsheetml/2009/9/main" objectType="CheckBox" fmlaLink="$K$520" lockText="1" noThreeD="1"/>
</file>

<file path=xl/ctrlProps/ctrlProp939.xml><?xml version="1.0" encoding="utf-8"?>
<formControlPr xmlns="http://schemas.microsoft.com/office/spreadsheetml/2009/9/main" objectType="CheckBox" fmlaLink="$K$521" lockText="1" noThreeD="1"/>
</file>

<file path=xl/ctrlProps/ctrlProp94.xml><?xml version="1.0" encoding="utf-8"?>
<formControlPr xmlns="http://schemas.microsoft.com/office/spreadsheetml/2009/9/main" objectType="CheckBox" fmlaLink="$K$24" lockText="1" noThreeD="1"/>
</file>

<file path=xl/ctrlProps/ctrlProp940.xml><?xml version="1.0" encoding="utf-8"?>
<formControlPr xmlns="http://schemas.microsoft.com/office/spreadsheetml/2009/9/main" objectType="CheckBox" fmlaLink="$K$522" lockText="1" noThreeD="1"/>
</file>

<file path=xl/ctrlProps/ctrlProp941.xml><?xml version="1.0" encoding="utf-8"?>
<formControlPr xmlns="http://schemas.microsoft.com/office/spreadsheetml/2009/9/main" objectType="CheckBox" fmlaLink="$K$523" lockText="1" noThreeD="1"/>
</file>

<file path=xl/ctrlProps/ctrlProp942.xml><?xml version="1.0" encoding="utf-8"?>
<formControlPr xmlns="http://schemas.microsoft.com/office/spreadsheetml/2009/9/main" objectType="CheckBox" fmlaLink="$K$525" lockText="1" noThreeD="1"/>
</file>

<file path=xl/ctrlProps/ctrlProp943.xml><?xml version="1.0" encoding="utf-8"?>
<formControlPr xmlns="http://schemas.microsoft.com/office/spreadsheetml/2009/9/main" objectType="CheckBox" fmlaLink="$K$526" lockText="1" noThreeD="1"/>
</file>

<file path=xl/ctrlProps/ctrlProp944.xml><?xml version="1.0" encoding="utf-8"?>
<formControlPr xmlns="http://schemas.microsoft.com/office/spreadsheetml/2009/9/main" objectType="CheckBox" fmlaLink="$K$527" lockText="1" noThreeD="1"/>
</file>

<file path=xl/ctrlProps/ctrlProp945.xml><?xml version="1.0" encoding="utf-8"?>
<formControlPr xmlns="http://schemas.microsoft.com/office/spreadsheetml/2009/9/main" objectType="CheckBox" fmlaLink="$K$528" lockText="1" noThreeD="1"/>
</file>

<file path=xl/ctrlProps/ctrlProp946.xml><?xml version="1.0" encoding="utf-8"?>
<formControlPr xmlns="http://schemas.microsoft.com/office/spreadsheetml/2009/9/main" objectType="CheckBox" fmlaLink="$K$529" lockText="1" noThreeD="1"/>
</file>

<file path=xl/ctrlProps/ctrlProp947.xml><?xml version="1.0" encoding="utf-8"?>
<formControlPr xmlns="http://schemas.microsoft.com/office/spreadsheetml/2009/9/main" objectType="CheckBox" fmlaLink="$K$530" lockText="1" noThreeD="1"/>
</file>

<file path=xl/ctrlProps/ctrlProp948.xml><?xml version="1.0" encoding="utf-8"?>
<formControlPr xmlns="http://schemas.microsoft.com/office/spreadsheetml/2009/9/main" objectType="CheckBox" fmlaLink="$K$531" lockText="1" noThreeD="1"/>
</file>

<file path=xl/ctrlProps/ctrlProp949.xml><?xml version="1.0" encoding="utf-8"?>
<formControlPr xmlns="http://schemas.microsoft.com/office/spreadsheetml/2009/9/main" objectType="CheckBox" fmlaLink="$K$532" lockText="1" noThreeD="1"/>
</file>

<file path=xl/ctrlProps/ctrlProp95.xml><?xml version="1.0" encoding="utf-8"?>
<formControlPr xmlns="http://schemas.microsoft.com/office/spreadsheetml/2009/9/main" objectType="CheckBox" fmlaLink="$K$23" lockText="1" noThreeD="1"/>
</file>

<file path=xl/ctrlProps/ctrlProp950.xml><?xml version="1.0" encoding="utf-8"?>
<formControlPr xmlns="http://schemas.microsoft.com/office/spreadsheetml/2009/9/main" objectType="CheckBox" fmlaLink="$K$533" lockText="1" noThreeD="1"/>
</file>

<file path=xl/ctrlProps/ctrlProp951.xml><?xml version="1.0" encoding="utf-8"?>
<formControlPr xmlns="http://schemas.microsoft.com/office/spreadsheetml/2009/9/main" objectType="CheckBox" fmlaLink="$K$534" lockText="1" noThreeD="1"/>
</file>

<file path=xl/ctrlProps/ctrlProp952.xml><?xml version="1.0" encoding="utf-8"?>
<formControlPr xmlns="http://schemas.microsoft.com/office/spreadsheetml/2009/9/main" objectType="CheckBox" fmlaLink="$K$535" lockText="1" noThreeD="1"/>
</file>

<file path=xl/ctrlProps/ctrlProp953.xml><?xml version="1.0" encoding="utf-8"?>
<formControlPr xmlns="http://schemas.microsoft.com/office/spreadsheetml/2009/9/main" objectType="CheckBox" fmlaLink="$K$536" lockText="1" noThreeD="1"/>
</file>

<file path=xl/ctrlProps/ctrlProp954.xml><?xml version="1.0" encoding="utf-8"?>
<formControlPr xmlns="http://schemas.microsoft.com/office/spreadsheetml/2009/9/main" objectType="CheckBox" fmlaLink="$K$537" lockText="1" noThreeD="1"/>
</file>

<file path=xl/ctrlProps/ctrlProp955.xml><?xml version="1.0" encoding="utf-8"?>
<formControlPr xmlns="http://schemas.microsoft.com/office/spreadsheetml/2009/9/main" objectType="CheckBox" fmlaLink="$K$538" lockText="1" noThreeD="1"/>
</file>

<file path=xl/ctrlProps/ctrlProp956.xml><?xml version="1.0" encoding="utf-8"?>
<formControlPr xmlns="http://schemas.microsoft.com/office/spreadsheetml/2009/9/main" objectType="CheckBox" fmlaLink="$K$539" lockText="1" noThreeD="1"/>
</file>

<file path=xl/ctrlProps/ctrlProp957.xml><?xml version="1.0" encoding="utf-8"?>
<formControlPr xmlns="http://schemas.microsoft.com/office/spreadsheetml/2009/9/main" objectType="CheckBox" fmlaLink="$K$540" lockText="1" noThreeD="1"/>
</file>

<file path=xl/ctrlProps/ctrlProp958.xml><?xml version="1.0" encoding="utf-8"?>
<formControlPr xmlns="http://schemas.microsoft.com/office/spreadsheetml/2009/9/main" objectType="CheckBox" fmlaLink="$K$541" lockText="1" noThreeD="1"/>
</file>

<file path=xl/ctrlProps/ctrlProp959.xml><?xml version="1.0" encoding="utf-8"?>
<formControlPr xmlns="http://schemas.microsoft.com/office/spreadsheetml/2009/9/main" objectType="CheckBox" fmlaLink="$K$542" lockText="1" noThreeD="1"/>
</file>

<file path=xl/ctrlProps/ctrlProp96.xml><?xml version="1.0" encoding="utf-8"?>
<formControlPr xmlns="http://schemas.microsoft.com/office/spreadsheetml/2009/9/main" objectType="CheckBox" fmlaLink="$K$22" lockText="1" noThreeD="1"/>
</file>

<file path=xl/ctrlProps/ctrlProp960.xml><?xml version="1.0" encoding="utf-8"?>
<formControlPr xmlns="http://schemas.microsoft.com/office/spreadsheetml/2009/9/main" objectType="CheckBox" fmlaLink="$K$543" lockText="1" noThreeD="1"/>
</file>

<file path=xl/ctrlProps/ctrlProp961.xml><?xml version="1.0" encoding="utf-8"?>
<formControlPr xmlns="http://schemas.microsoft.com/office/spreadsheetml/2009/9/main" objectType="CheckBox" fmlaLink="$K$544" lockText="1" noThreeD="1"/>
</file>

<file path=xl/ctrlProps/ctrlProp962.xml><?xml version="1.0" encoding="utf-8"?>
<formControlPr xmlns="http://schemas.microsoft.com/office/spreadsheetml/2009/9/main" objectType="CheckBox" fmlaLink="$K$545" lockText="1" noThreeD="1"/>
</file>

<file path=xl/ctrlProps/ctrlProp963.xml><?xml version="1.0" encoding="utf-8"?>
<formControlPr xmlns="http://schemas.microsoft.com/office/spreadsheetml/2009/9/main" objectType="CheckBox" fmlaLink="$K$546" lockText="1" noThreeD="1"/>
</file>

<file path=xl/ctrlProps/ctrlProp964.xml><?xml version="1.0" encoding="utf-8"?>
<formControlPr xmlns="http://schemas.microsoft.com/office/spreadsheetml/2009/9/main" objectType="CheckBox" fmlaLink="$K$547" lockText="1" noThreeD="1"/>
</file>

<file path=xl/ctrlProps/ctrlProp965.xml><?xml version="1.0" encoding="utf-8"?>
<formControlPr xmlns="http://schemas.microsoft.com/office/spreadsheetml/2009/9/main" objectType="CheckBox" fmlaLink="$K$548" lockText="1" noThreeD="1"/>
</file>

<file path=xl/ctrlProps/ctrlProp966.xml><?xml version="1.0" encoding="utf-8"?>
<formControlPr xmlns="http://schemas.microsoft.com/office/spreadsheetml/2009/9/main" objectType="CheckBox" fmlaLink="$K$549" lockText="1" noThreeD="1"/>
</file>

<file path=xl/ctrlProps/ctrlProp967.xml><?xml version="1.0" encoding="utf-8"?>
<formControlPr xmlns="http://schemas.microsoft.com/office/spreadsheetml/2009/9/main" objectType="CheckBox" fmlaLink="$K$550" lockText="1" noThreeD="1"/>
</file>

<file path=xl/ctrlProps/ctrlProp968.xml><?xml version="1.0" encoding="utf-8"?>
<formControlPr xmlns="http://schemas.microsoft.com/office/spreadsheetml/2009/9/main" objectType="CheckBox" fmlaLink="$K$551" lockText="1" noThreeD="1"/>
</file>

<file path=xl/ctrlProps/ctrlProp969.xml><?xml version="1.0" encoding="utf-8"?>
<formControlPr xmlns="http://schemas.microsoft.com/office/spreadsheetml/2009/9/main" objectType="CheckBox" fmlaLink="$K$552" lockText="1" noThreeD="1"/>
</file>

<file path=xl/ctrlProps/ctrlProp97.xml><?xml version="1.0" encoding="utf-8"?>
<formControlPr xmlns="http://schemas.microsoft.com/office/spreadsheetml/2009/9/main" objectType="CheckBox" fmlaLink="$K$21" lockText="1" noThreeD="1"/>
</file>

<file path=xl/ctrlProps/ctrlProp970.xml><?xml version="1.0" encoding="utf-8"?>
<formControlPr xmlns="http://schemas.microsoft.com/office/spreadsheetml/2009/9/main" objectType="CheckBox" fmlaLink="$K$553" lockText="1" noThreeD="1"/>
</file>

<file path=xl/ctrlProps/ctrlProp971.xml><?xml version="1.0" encoding="utf-8"?>
<formControlPr xmlns="http://schemas.microsoft.com/office/spreadsheetml/2009/9/main" objectType="CheckBox" fmlaLink="$K$554" lockText="1" noThreeD="1"/>
</file>

<file path=xl/ctrlProps/ctrlProp972.xml><?xml version="1.0" encoding="utf-8"?>
<formControlPr xmlns="http://schemas.microsoft.com/office/spreadsheetml/2009/9/main" objectType="CheckBox" fmlaLink="$K$555" lockText="1" noThreeD="1"/>
</file>

<file path=xl/ctrlProps/ctrlProp973.xml><?xml version="1.0" encoding="utf-8"?>
<formControlPr xmlns="http://schemas.microsoft.com/office/spreadsheetml/2009/9/main" objectType="CheckBox" fmlaLink="$K$556" lockText="1" noThreeD="1"/>
</file>

<file path=xl/ctrlProps/ctrlProp974.xml><?xml version="1.0" encoding="utf-8"?>
<formControlPr xmlns="http://schemas.microsoft.com/office/spreadsheetml/2009/9/main" objectType="CheckBox" fmlaLink="$K$557" lockText="1" noThreeD="1"/>
</file>

<file path=xl/ctrlProps/ctrlProp975.xml><?xml version="1.0" encoding="utf-8"?>
<formControlPr xmlns="http://schemas.microsoft.com/office/spreadsheetml/2009/9/main" objectType="CheckBox" fmlaLink="$K$558" lockText="1" noThreeD="1"/>
</file>

<file path=xl/ctrlProps/ctrlProp976.xml><?xml version="1.0" encoding="utf-8"?>
<formControlPr xmlns="http://schemas.microsoft.com/office/spreadsheetml/2009/9/main" objectType="CheckBox" fmlaLink="$K$559" lockText="1" noThreeD="1"/>
</file>

<file path=xl/ctrlProps/ctrlProp977.xml><?xml version="1.0" encoding="utf-8"?>
<formControlPr xmlns="http://schemas.microsoft.com/office/spreadsheetml/2009/9/main" objectType="CheckBox" fmlaLink="$K$560" lockText="1" noThreeD="1"/>
</file>

<file path=xl/ctrlProps/ctrlProp978.xml><?xml version="1.0" encoding="utf-8"?>
<formControlPr xmlns="http://schemas.microsoft.com/office/spreadsheetml/2009/9/main" objectType="CheckBox" fmlaLink="$K$561" lockText="1" noThreeD="1"/>
</file>

<file path=xl/ctrlProps/ctrlProp979.xml><?xml version="1.0" encoding="utf-8"?>
<formControlPr xmlns="http://schemas.microsoft.com/office/spreadsheetml/2009/9/main" objectType="CheckBox" fmlaLink="$K$562" lockText="1" noThreeD="1"/>
</file>

<file path=xl/ctrlProps/ctrlProp98.xml><?xml version="1.0" encoding="utf-8"?>
<formControlPr xmlns="http://schemas.microsoft.com/office/spreadsheetml/2009/9/main" objectType="CheckBox" fmlaLink="$K$20" lockText="1" noThreeD="1"/>
</file>

<file path=xl/ctrlProps/ctrlProp980.xml><?xml version="1.0" encoding="utf-8"?>
<formControlPr xmlns="http://schemas.microsoft.com/office/spreadsheetml/2009/9/main" objectType="CheckBox" fmlaLink="$K$563" lockText="1" noThreeD="1"/>
</file>

<file path=xl/ctrlProps/ctrlProp981.xml><?xml version="1.0" encoding="utf-8"?>
<formControlPr xmlns="http://schemas.microsoft.com/office/spreadsheetml/2009/9/main" objectType="CheckBox" fmlaLink="$K$5" lockText="1" noThreeD="1"/>
</file>

<file path=xl/ctrlProps/ctrlProp982.xml><?xml version="1.0" encoding="utf-8"?>
<formControlPr xmlns="http://schemas.microsoft.com/office/spreadsheetml/2009/9/main" objectType="CheckBox" fmlaLink="$K$43" lockText="1" noThreeD="1"/>
</file>

<file path=xl/ctrlProps/ctrlProp983.xml><?xml version="1.0" encoding="utf-8"?>
<formControlPr xmlns="http://schemas.microsoft.com/office/spreadsheetml/2009/9/main" objectType="CheckBox" fmlaLink="$K$43" lockText="1" noThreeD="1"/>
</file>

<file path=xl/ctrlProps/ctrlProp984.xml><?xml version="1.0" encoding="utf-8"?>
<formControlPr xmlns="http://schemas.microsoft.com/office/spreadsheetml/2009/9/main" objectType="CheckBox" fmlaLink="$K$43" lockText="1" noThreeD="1"/>
</file>

<file path=xl/ctrlProps/ctrlProp985.xml><?xml version="1.0" encoding="utf-8"?>
<formControlPr xmlns="http://schemas.microsoft.com/office/spreadsheetml/2009/9/main" objectType="CheckBox" fmlaLink="$K$43" lockText="1" noThreeD="1"/>
</file>

<file path=xl/ctrlProps/ctrlProp986.xml><?xml version="1.0" encoding="utf-8"?>
<formControlPr xmlns="http://schemas.microsoft.com/office/spreadsheetml/2009/9/main" objectType="CheckBox" fmlaLink="$K$43" lockText="1" noThreeD="1"/>
</file>

<file path=xl/ctrlProps/ctrlProp987.xml><?xml version="1.0" encoding="utf-8"?>
<formControlPr xmlns="http://schemas.microsoft.com/office/spreadsheetml/2009/9/main" objectType="CheckBox" fmlaLink="$K$43" lockText="1" noThreeD="1"/>
</file>

<file path=xl/ctrlProps/ctrlProp988.xml><?xml version="1.0" encoding="utf-8"?>
<formControlPr xmlns="http://schemas.microsoft.com/office/spreadsheetml/2009/9/main" objectType="CheckBox" fmlaLink="$K$43" lockText="1" noThreeD="1"/>
</file>

<file path=xl/ctrlProps/ctrlProp989.xml><?xml version="1.0" encoding="utf-8"?>
<formControlPr xmlns="http://schemas.microsoft.com/office/spreadsheetml/2009/9/main" objectType="CheckBox" fmlaLink="$K$43" lockText="1" noThreeD="1"/>
</file>

<file path=xl/ctrlProps/ctrlProp99.xml><?xml version="1.0" encoding="utf-8"?>
<formControlPr xmlns="http://schemas.microsoft.com/office/spreadsheetml/2009/9/main" objectType="CheckBox" fmlaLink="$K$19" lockText="1" noThreeD="1"/>
</file>

<file path=xl/ctrlProps/ctrlProp990.xml><?xml version="1.0" encoding="utf-8"?>
<formControlPr xmlns="http://schemas.microsoft.com/office/spreadsheetml/2009/9/main" objectType="CheckBox" fmlaLink="$K$43" lockText="1" noThreeD="1"/>
</file>

<file path=xl/ctrlProps/ctrlProp991.xml><?xml version="1.0" encoding="utf-8"?>
<formControlPr xmlns="http://schemas.microsoft.com/office/spreadsheetml/2009/9/main" objectType="CheckBox" fmlaLink="$K$43" lockText="1" noThreeD="1"/>
</file>

<file path=xl/ctrlProps/ctrlProp992.xml><?xml version="1.0" encoding="utf-8"?>
<formControlPr xmlns="http://schemas.microsoft.com/office/spreadsheetml/2009/9/main" objectType="CheckBox" fmlaLink="$K$43" lockText="1" noThreeD="1"/>
</file>

<file path=xl/ctrlProps/ctrlProp993.xml><?xml version="1.0" encoding="utf-8"?>
<formControlPr xmlns="http://schemas.microsoft.com/office/spreadsheetml/2009/9/main" objectType="CheckBox" fmlaLink="$K$43" lockText="1" noThreeD="1"/>
</file>

<file path=xl/ctrlProps/ctrlProp994.xml><?xml version="1.0" encoding="utf-8"?>
<formControlPr xmlns="http://schemas.microsoft.com/office/spreadsheetml/2009/9/main" objectType="CheckBox" fmlaLink="$N$1" lockText="1" noThreeD="1"/>
</file>

<file path=xl/ctrlProps/ctrlProp995.xml><?xml version="1.0" encoding="utf-8"?>
<formControlPr xmlns="http://schemas.microsoft.com/office/spreadsheetml/2009/9/main" objectType="CheckBox" fmlaLink="$A$3"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13.emf"/><Relationship Id="rId13" Type="http://schemas.openxmlformats.org/officeDocument/2006/relationships/image" Target="../media/image18.emf"/><Relationship Id="rId3" Type="http://schemas.openxmlformats.org/officeDocument/2006/relationships/image" Target="../media/image8.emf"/><Relationship Id="rId7" Type="http://schemas.openxmlformats.org/officeDocument/2006/relationships/image" Target="../media/image12.emf"/><Relationship Id="rId12" Type="http://schemas.openxmlformats.org/officeDocument/2006/relationships/image" Target="../media/image17.emf"/><Relationship Id="rId2" Type="http://schemas.openxmlformats.org/officeDocument/2006/relationships/image" Target="../media/image7.emf"/><Relationship Id="rId1" Type="http://schemas.openxmlformats.org/officeDocument/2006/relationships/image" Target="../media/image6.emf"/><Relationship Id="rId6" Type="http://schemas.openxmlformats.org/officeDocument/2006/relationships/image" Target="../media/image11.emf"/><Relationship Id="rId11" Type="http://schemas.openxmlformats.org/officeDocument/2006/relationships/image" Target="../media/image16.emf"/><Relationship Id="rId5" Type="http://schemas.openxmlformats.org/officeDocument/2006/relationships/image" Target="../media/image10.emf"/><Relationship Id="rId10" Type="http://schemas.openxmlformats.org/officeDocument/2006/relationships/image" Target="../media/image15.emf"/><Relationship Id="rId4" Type="http://schemas.openxmlformats.org/officeDocument/2006/relationships/image" Target="../media/image9.emf"/><Relationship Id="rId9" Type="http://schemas.openxmlformats.org/officeDocument/2006/relationships/image" Target="../media/image14.emf"/></Relationships>
</file>

<file path=xl/drawings/_rels/drawing3.xml.rels><?xml version="1.0" encoding="UTF-8" standalone="yes"?>
<Relationships xmlns="http://schemas.openxmlformats.org/package/2006/relationships"><Relationship Id="rId3" Type="http://schemas.openxmlformats.org/officeDocument/2006/relationships/image" Target="../media/image33.emf"/><Relationship Id="rId2" Type="http://schemas.openxmlformats.org/officeDocument/2006/relationships/image" Target="../media/image32.emf"/><Relationship Id="rId1" Type="http://schemas.openxmlformats.org/officeDocument/2006/relationships/image" Target="../media/image31.emf"/><Relationship Id="rId5" Type="http://schemas.openxmlformats.org/officeDocument/2006/relationships/image" Target="../media/image35.emf"/><Relationship Id="rId4" Type="http://schemas.openxmlformats.org/officeDocument/2006/relationships/image" Target="../media/image34.emf"/></Relationships>
</file>

<file path=xl/drawings/_rels/drawing4.xml.rels><?xml version="1.0" encoding="UTF-8" standalone="yes"?>
<Relationships xmlns="http://schemas.openxmlformats.org/package/2006/relationships"><Relationship Id="rId2" Type="http://schemas.openxmlformats.org/officeDocument/2006/relationships/image" Target="../media/image31.emf"/><Relationship Id="rId1" Type="http://schemas.openxmlformats.org/officeDocument/2006/relationships/image" Target="../media/image38.emf"/></Relationships>
</file>

<file path=xl/drawings/_rels/drawing6.xml.rels><?xml version="1.0" encoding="UTF-8" standalone="yes"?>
<Relationships xmlns="http://schemas.openxmlformats.org/package/2006/relationships"><Relationship Id="rId1" Type="http://schemas.openxmlformats.org/officeDocument/2006/relationships/image" Target="../media/image40.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8" Type="http://schemas.openxmlformats.org/officeDocument/2006/relationships/image" Target="../media/image26.emf"/><Relationship Id="rId3" Type="http://schemas.openxmlformats.org/officeDocument/2006/relationships/image" Target="../media/image21.emf"/><Relationship Id="rId7" Type="http://schemas.openxmlformats.org/officeDocument/2006/relationships/image" Target="../media/image25.emf"/><Relationship Id="rId12" Type="http://schemas.openxmlformats.org/officeDocument/2006/relationships/image" Target="../media/image30.emf"/><Relationship Id="rId2" Type="http://schemas.openxmlformats.org/officeDocument/2006/relationships/image" Target="../media/image20.emf"/><Relationship Id="rId1" Type="http://schemas.openxmlformats.org/officeDocument/2006/relationships/image" Target="../media/image19.emf"/><Relationship Id="rId6" Type="http://schemas.openxmlformats.org/officeDocument/2006/relationships/image" Target="../media/image24.emf"/><Relationship Id="rId11" Type="http://schemas.openxmlformats.org/officeDocument/2006/relationships/image" Target="../media/image29.emf"/><Relationship Id="rId5" Type="http://schemas.openxmlformats.org/officeDocument/2006/relationships/image" Target="../media/image23.emf"/><Relationship Id="rId10" Type="http://schemas.openxmlformats.org/officeDocument/2006/relationships/image" Target="../media/image28.emf"/><Relationship Id="rId4" Type="http://schemas.openxmlformats.org/officeDocument/2006/relationships/image" Target="../media/image22.emf"/><Relationship Id="rId9" Type="http://schemas.openxmlformats.org/officeDocument/2006/relationships/image" Target="../media/image27.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37.emf"/><Relationship Id="rId1" Type="http://schemas.openxmlformats.org/officeDocument/2006/relationships/image" Target="../media/image36.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36.emf"/><Relationship Id="rId1" Type="http://schemas.openxmlformats.org/officeDocument/2006/relationships/image" Target="../media/image39.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20</xdr:col>
          <xdr:colOff>161925</xdr:colOff>
          <xdr:row>11</xdr:row>
          <xdr:rowOff>28575</xdr:rowOff>
        </xdr:from>
        <xdr:to>
          <xdr:col>20</xdr:col>
          <xdr:colOff>457200</xdr:colOff>
          <xdr:row>11</xdr:row>
          <xdr:rowOff>304800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15</xdr:row>
          <xdr:rowOff>47625</xdr:rowOff>
        </xdr:from>
        <xdr:to>
          <xdr:col>6</xdr:col>
          <xdr:colOff>638175</xdr:colOff>
          <xdr:row>16</xdr:row>
          <xdr:rowOff>28575</xdr:rowOff>
        </xdr:to>
        <xdr:sp macro="" textlink="">
          <xdr:nvSpPr>
            <xdr:cNvPr id="2067" name="Option Button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16</xdr:row>
          <xdr:rowOff>47625</xdr:rowOff>
        </xdr:from>
        <xdr:to>
          <xdr:col>6</xdr:col>
          <xdr:colOff>600075</xdr:colOff>
          <xdr:row>17</xdr:row>
          <xdr:rowOff>28575</xdr:rowOff>
        </xdr:to>
        <xdr:sp macro="" textlink="">
          <xdr:nvSpPr>
            <xdr:cNvPr id="2068" name="Option Button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215900</xdr:colOff>
      <xdr:row>30</xdr:row>
      <xdr:rowOff>34925</xdr:rowOff>
    </xdr:from>
    <xdr:to>
      <xdr:col>20</xdr:col>
      <xdr:colOff>215900</xdr:colOff>
      <xdr:row>44</xdr:row>
      <xdr:rowOff>145170</xdr:rowOff>
    </xdr:to>
    <xdr:pic>
      <xdr:nvPicPr>
        <xdr:cNvPr id="4" name="図 3">
          <a:extLst>
            <a:ext uri="{FF2B5EF4-FFF2-40B4-BE49-F238E27FC236}">
              <a16:creationId xmlns:a16="http://schemas.microsoft.com/office/drawing/2014/main" id="{83D9550C-1338-4D9B-8744-95187572DAF2}"/>
            </a:ext>
          </a:extLst>
        </xdr:cNvPr>
        <xdr:cNvPicPr>
          <a:picLocks noChangeAspect="1"/>
        </xdr:cNvPicPr>
      </xdr:nvPicPr>
      <xdr:blipFill>
        <a:blip xmlns:r="http://schemas.openxmlformats.org/officeDocument/2006/relationships" r:embed="rId1"/>
        <a:stretch>
          <a:fillRect/>
        </a:stretch>
      </xdr:blipFill>
      <xdr:spPr>
        <a:xfrm>
          <a:off x="215900" y="6654800"/>
          <a:ext cx="8220075" cy="285027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6</xdr:col>
          <xdr:colOff>295275</xdr:colOff>
          <xdr:row>17</xdr:row>
          <xdr:rowOff>47625</xdr:rowOff>
        </xdr:from>
        <xdr:to>
          <xdr:col>6</xdr:col>
          <xdr:colOff>600075</xdr:colOff>
          <xdr:row>18</xdr:row>
          <xdr:rowOff>28575</xdr:rowOff>
        </xdr:to>
        <xdr:sp macro="" textlink="">
          <xdr:nvSpPr>
            <xdr:cNvPr id="2072" name="Option Button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577850</xdr:colOff>
          <xdr:row>26</xdr:row>
          <xdr:rowOff>276225</xdr:rowOff>
        </xdr:from>
        <xdr:to>
          <xdr:col>26</xdr:col>
          <xdr:colOff>492125</xdr:colOff>
          <xdr:row>30</xdr:row>
          <xdr:rowOff>282575</xdr:rowOff>
        </xdr:to>
        <xdr:pic>
          <xdr:nvPicPr>
            <xdr:cNvPr id="7" name="図 6">
              <a:extLst>
                <a:ext uri="{FF2B5EF4-FFF2-40B4-BE49-F238E27FC236}">
                  <a16:creationId xmlns:a16="http://schemas.microsoft.com/office/drawing/2014/main" id="{D08652CE-3BC5-E5C0-A317-E32E970E52EE}"/>
                </a:ext>
              </a:extLst>
            </xdr:cNvPr>
            <xdr:cNvPicPr>
              <a:picLocks noChangeAspect="1" noChangeArrowheads="1"/>
              <a:extLst>
                <a:ext uri="{84589F7E-364E-4C9E-8A38-B11213B215E9}">
                  <a14:cameraTool cellRange="Sheet2!$D$12:$O$14" spid="_x0000_s2830"/>
                </a:ext>
              </a:extLst>
            </xdr:cNvPicPr>
          </xdr:nvPicPr>
          <xdr:blipFill>
            <a:blip xmlns:r="http://schemas.openxmlformats.org/officeDocument/2006/relationships" r:embed="rId2"/>
            <a:srcRect/>
            <a:stretch>
              <a:fillRect/>
            </a:stretch>
          </xdr:blipFill>
          <xdr:spPr bwMode="auto">
            <a:xfrm>
              <a:off x="9442450" y="6232525"/>
              <a:ext cx="3267075" cy="952500"/>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21</xdr:col>
      <xdr:colOff>492125</xdr:colOff>
      <xdr:row>22</xdr:row>
      <xdr:rowOff>215900</xdr:rowOff>
    </xdr:from>
    <xdr:to>
      <xdr:col>26</xdr:col>
      <xdr:colOff>644525</xdr:colOff>
      <xdr:row>26</xdr:row>
      <xdr:rowOff>53975</xdr:rowOff>
    </xdr:to>
    <xdr:grpSp>
      <xdr:nvGrpSpPr>
        <xdr:cNvPr id="3" name="グループ化 2">
          <a:extLst>
            <a:ext uri="{FF2B5EF4-FFF2-40B4-BE49-F238E27FC236}">
              <a16:creationId xmlns:a16="http://schemas.microsoft.com/office/drawing/2014/main" id="{D74ED9B3-F0ED-63DC-9DEB-CD5DC1FB2041}"/>
            </a:ext>
          </a:extLst>
        </xdr:cNvPr>
        <xdr:cNvGrpSpPr/>
      </xdr:nvGrpSpPr>
      <xdr:grpSpPr>
        <a:xfrm>
          <a:off x="9229725" y="5067300"/>
          <a:ext cx="3416300" cy="942975"/>
          <a:chOff x="9356725" y="5054600"/>
          <a:chExt cx="3505200" cy="955675"/>
        </a:xfrm>
      </xdr:grpSpPr>
      <mc:AlternateContent xmlns:mc="http://schemas.openxmlformats.org/markup-compatibility/2006" xmlns:a14="http://schemas.microsoft.com/office/drawing/2010/main">
        <mc:Choice Requires="a14">
          <xdr:pic>
            <xdr:nvPicPr>
              <xdr:cNvPr id="10" name="図 9">
                <a:extLst>
                  <a:ext uri="{FF2B5EF4-FFF2-40B4-BE49-F238E27FC236}">
                    <a16:creationId xmlns:a16="http://schemas.microsoft.com/office/drawing/2014/main" id="{B4EBF835-B000-C896-7559-E5F02A67C2E6}"/>
                  </a:ext>
                </a:extLst>
              </xdr:cNvPr>
              <xdr:cNvPicPr>
                <a:picLocks noChangeAspect="1" noChangeArrowheads="1"/>
                <a:extLst>
                  <a:ext uri="{84589F7E-364E-4C9E-8A38-B11213B215E9}">
                    <a14:cameraTool cellRange="③指定請求書!$B$7:$Q$10" spid="_x0000_s2831"/>
                  </a:ext>
                </a:extLst>
              </xdr:cNvPicPr>
            </xdr:nvPicPr>
            <xdr:blipFill>
              <a:blip xmlns:r="http://schemas.openxmlformats.org/officeDocument/2006/relationships" r:embed="rId3"/>
              <a:srcRect/>
              <a:stretch>
                <a:fillRect/>
              </a:stretch>
            </xdr:blipFill>
            <xdr:spPr bwMode="auto">
              <a:xfrm>
                <a:off x="9432925" y="5095875"/>
                <a:ext cx="3133725" cy="914400"/>
              </a:xfrm>
              <a:prstGeom prst="rect">
                <a:avLst/>
              </a:prstGeom>
              <a:noFill/>
              <a:extLst>
                <a:ext uri="{909E8E84-426E-40DD-AFC4-6F175D3DCCD1}">
                  <a14:hiddenFill>
                    <a:solidFill>
                      <a:srgbClr val="FFFFFF"/>
                    </a:solidFill>
                  </a14:hiddenFill>
                </a:ext>
              </a:extLst>
            </xdr:spPr>
          </xdr:pic>
        </mc:Choice>
        <mc:Fallback xmlns=""/>
      </mc:AlternateContent>
      <xdr:sp macro="" textlink="">
        <xdr:nvSpPr>
          <xdr:cNvPr id="2" name="テキスト ボックス 1">
            <a:extLst>
              <a:ext uri="{FF2B5EF4-FFF2-40B4-BE49-F238E27FC236}">
                <a16:creationId xmlns:a16="http://schemas.microsoft.com/office/drawing/2014/main" id="{A10803BA-21CE-1215-515B-E82C35D1CD17}"/>
              </a:ext>
            </a:extLst>
          </xdr:cNvPr>
          <xdr:cNvSpPr txBox="1"/>
        </xdr:nvSpPr>
        <xdr:spPr>
          <a:xfrm>
            <a:off x="9356725" y="5054600"/>
            <a:ext cx="3505200" cy="111125"/>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grp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44</xdr:col>
          <xdr:colOff>790575</xdr:colOff>
          <xdr:row>30</xdr:row>
          <xdr:rowOff>28575</xdr:rowOff>
        </xdr:from>
        <xdr:to>
          <xdr:col>52</xdr:col>
          <xdr:colOff>349250</xdr:colOff>
          <xdr:row>31</xdr:row>
          <xdr:rowOff>171450</xdr:rowOff>
        </xdr:to>
        <xdr:pic>
          <xdr:nvPicPr>
            <xdr:cNvPr id="13" name="図 12">
              <a:extLst>
                <a:ext uri="{FF2B5EF4-FFF2-40B4-BE49-F238E27FC236}">
                  <a16:creationId xmlns:a16="http://schemas.microsoft.com/office/drawing/2014/main" id="{E02D7C1A-4EEC-B59F-A5D5-FADD3ACCCC5B}"/>
                </a:ext>
              </a:extLst>
            </xdr:cNvPr>
            <xdr:cNvPicPr>
              <a:picLocks noChangeAspect="1" noChangeArrowheads="1"/>
              <a:extLst>
                <a:ext uri="{84589F7E-364E-4C9E-8A38-B11213B215E9}">
                  <a14:cameraTool cellRange="Sheet2!$AT$27:$AZ$28" spid="_x0000_s129382"/>
                </a:ext>
              </a:extLst>
            </xdr:cNvPicPr>
          </xdr:nvPicPr>
          <xdr:blipFill>
            <a:blip xmlns:r="http://schemas.openxmlformats.org/officeDocument/2006/relationships" r:embed="rId1"/>
            <a:srcRect/>
            <a:stretch>
              <a:fillRect/>
            </a:stretch>
          </xdr:blipFill>
          <xdr:spPr bwMode="auto">
            <a:xfrm>
              <a:off x="11125200" y="6896100"/>
              <a:ext cx="5826125" cy="390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114301</xdr:colOff>
          <xdr:row>10</xdr:row>
          <xdr:rowOff>85725</xdr:rowOff>
        </xdr:from>
        <xdr:to>
          <xdr:col>19</xdr:col>
          <xdr:colOff>116583</xdr:colOff>
          <xdr:row>16</xdr:row>
          <xdr:rowOff>44824</xdr:rowOff>
        </xdr:to>
        <xdr:pic>
          <xdr:nvPicPr>
            <xdr:cNvPr id="3" name="図 2">
              <a:extLst>
                <a:ext uri="{FF2B5EF4-FFF2-40B4-BE49-F238E27FC236}">
                  <a16:creationId xmlns:a16="http://schemas.microsoft.com/office/drawing/2014/main" id="{1E37428F-F077-7703-E622-3385C25997F0}"/>
                </a:ext>
              </a:extLst>
            </xdr:cNvPr>
            <xdr:cNvPicPr>
              <a:picLocks noChangeAspect="1" noChangeArrowheads="1"/>
              <a:extLst>
                <a:ext uri="{84589F7E-364E-4C9E-8A38-B11213B215E9}">
                  <a14:cameraTool cellRange="入力する前に確認するシート!$B$2:$O$11" spid="_x0000_s129383"/>
                </a:ext>
              </a:extLst>
            </xdr:cNvPicPr>
          </xdr:nvPicPr>
          <xdr:blipFill>
            <a:blip xmlns:r="http://schemas.openxmlformats.org/officeDocument/2006/relationships" r:embed="rId2"/>
            <a:srcRect/>
            <a:stretch>
              <a:fillRect/>
            </a:stretch>
          </xdr:blipFill>
          <xdr:spPr bwMode="auto">
            <a:xfrm>
              <a:off x="114301" y="2057960"/>
              <a:ext cx="3778664" cy="130380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133350</xdr:colOff>
          <xdr:row>18</xdr:row>
          <xdr:rowOff>228600</xdr:rowOff>
        </xdr:from>
        <xdr:to>
          <xdr:col>45</xdr:col>
          <xdr:colOff>419100</xdr:colOff>
          <xdr:row>20</xdr:row>
          <xdr:rowOff>57150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1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133350</xdr:colOff>
          <xdr:row>19</xdr:row>
          <xdr:rowOff>228600</xdr:rowOff>
        </xdr:from>
        <xdr:to>
          <xdr:col>45</xdr:col>
          <xdr:colOff>419100</xdr:colOff>
          <xdr:row>21</xdr:row>
          <xdr:rowOff>57150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1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133350</xdr:colOff>
          <xdr:row>20</xdr:row>
          <xdr:rowOff>238125</xdr:rowOff>
        </xdr:from>
        <xdr:to>
          <xdr:col>45</xdr:col>
          <xdr:colOff>419100</xdr:colOff>
          <xdr:row>22</xdr:row>
          <xdr:rowOff>66675</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1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133350</xdr:colOff>
          <xdr:row>21</xdr:row>
          <xdr:rowOff>228600</xdr:rowOff>
        </xdr:from>
        <xdr:to>
          <xdr:col>45</xdr:col>
          <xdr:colOff>419100</xdr:colOff>
          <xdr:row>23</xdr:row>
          <xdr:rowOff>57150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1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123825</xdr:colOff>
          <xdr:row>22</xdr:row>
          <xdr:rowOff>228600</xdr:rowOff>
        </xdr:from>
        <xdr:to>
          <xdr:col>45</xdr:col>
          <xdr:colOff>409575</xdr:colOff>
          <xdr:row>24</xdr:row>
          <xdr:rowOff>57150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1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123825</xdr:colOff>
          <xdr:row>23</xdr:row>
          <xdr:rowOff>238125</xdr:rowOff>
        </xdr:from>
        <xdr:to>
          <xdr:col>45</xdr:col>
          <xdr:colOff>409575</xdr:colOff>
          <xdr:row>25</xdr:row>
          <xdr:rowOff>66675</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1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123825</xdr:colOff>
          <xdr:row>24</xdr:row>
          <xdr:rowOff>209550</xdr:rowOff>
        </xdr:from>
        <xdr:to>
          <xdr:col>45</xdr:col>
          <xdr:colOff>409575</xdr:colOff>
          <xdr:row>26</xdr:row>
          <xdr:rowOff>57150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1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123825</xdr:colOff>
          <xdr:row>25</xdr:row>
          <xdr:rowOff>190500</xdr:rowOff>
        </xdr:from>
        <xdr:to>
          <xdr:col>45</xdr:col>
          <xdr:colOff>409575</xdr:colOff>
          <xdr:row>27</xdr:row>
          <xdr:rowOff>38100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1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19</xdr:col>
          <xdr:colOff>135218</xdr:colOff>
          <xdr:row>30</xdr:row>
          <xdr:rowOff>10768</xdr:rowOff>
        </xdr:from>
        <xdr:to>
          <xdr:col>38</xdr:col>
          <xdr:colOff>19610</xdr:colOff>
          <xdr:row>31</xdr:row>
          <xdr:rowOff>131482</xdr:rowOff>
        </xdr:to>
        <xdr:pic>
          <xdr:nvPicPr>
            <xdr:cNvPr id="6" name="図 5">
              <a:extLst>
                <a:ext uri="{FF2B5EF4-FFF2-40B4-BE49-F238E27FC236}">
                  <a16:creationId xmlns:a16="http://schemas.microsoft.com/office/drawing/2014/main" id="{29530629-7EEF-E3A0-5CA9-C7FF93D45499}"/>
                </a:ext>
              </a:extLst>
            </xdr:cNvPr>
            <xdr:cNvPicPr>
              <a:picLocks noChangeAspect="1" noChangeArrowheads="1"/>
              <a:extLst>
                <a:ext uri="{84589F7E-364E-4C9E-8A38-B11213B215E9}">
                  <a14:cameraTool cellRange="Sheet2!$Q$2:$Z$2" spid="_x0000_s129384"/>
                </a:ext>
              </a:extLst>
            </xdr:cNvPicPr>
          </xdr:nvPicPr>
          <xdr:blipFill>
            <a:blip xmlns:r="http://schemas.openxmlformats.org/officeDocument/2006/relationships" r:embed="rId3"/>
            <a:srcRect/>
            <a:stretch>
              <a:fillRect/>
            </a:stretch>
          </xdr:blipFill>
          <xdr:spPr bwMode="auto">
            <a:xfrm>
              <a:off x="3878543" y="6875118"/>
              <a:ext cx="3075267" cy="371539"/>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73209</xdr:colOff>
          <xdr:row>31</xdr:row>
          <xdr:rowOff>158564</xdr:rowOff>
        </xdr:from>
        <xdr:to>
          <xdr:col>37</xdr:col>
          <xdr:colOff>145898</xdr:colOff>
          <xdr:row>34</xdr:row>
          <xdr:rowOff>238498</xdr:rowOff>
        </xdr:to>
        <xdr:pic>
          <xdr:nvPicPr>
            <xdr:cNvPr id="9" name="図 8">
              <a:extLst>
                <a:ext uri="{FF2B5EF4-FFF2-40B4-BE49-F238E27FC236}">
                  <a16:creationId xmlns:a16="http://schemas.microsoft.com/office/drawing/2014/main" id="{1BA6058D-46FB-8372-0C1D-7486370BB8E1}"/>
                </a:ext>
              </a:extLst>
            </xdr:cNvPr>
            <xdr:cNvPicPr>
              <a:picLocks noChangeAspect="1" noChangeArrowheads="1"/>
              <a:extLst>
                <a:ext uri="{84589F7E-364E-4C9E-8A38-B11213B215E9}">
                  <a14:cameraTool cellRange="Sheet2!$D$12:$O$14" spid="_x0000_s129385"/>
                </a:ext>
              </a:extLst>
            </xdr:cNvPicPr>
          </xdr:nvPicPr>
          <xdr:blipFill>
            <a:blip xmlns:r="http://schemas.openxmlformats.org/officeDocument/2006/relationships" r:embed="rId4"/>
            <a:srcRect/>
            <a:stretch>
              <a:fillRect/>
            </a:stretch>
          </xdr:blipFill>
          <xdr:spPr bwMode="auto">
            <a:xfrm>
              <a:off x="4253003" y="6568329"/>
              <a:ext cx="2627630" cy="81952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276225</xdr:colOff>
          <xdr:row>18</xdr:row>
          <xdr:rowOff>180975</xdr:rowOff>
        </xdr:from>
        <xdr:to>
          <xdr:col>54</xdr:col>
          <xdr:colOff>571500</xdr:colOff>
          <xdr:row>20</xdr:row>
          <xdr:rowOff>28575</xdr:rowOff>
        </xdr:to>
        <xdr:sp macro="" textlink="">
          <xdr:nvSpPr>
            <xdr:cNvPr id="1592" name="Check Box 568" hidden="1">
              <a:extLst>
                <a:ext uri="{63B3BB69-23CF-44E3-9099-C40C66FF867C}">
                  <a14:compatExt spid="_x0000_s1592"/>
                </a:ext>
                <a:ext uri="{FF2B5EF4-FFF2-40B4-BE49-F238E27FC236}">
                  <a16:creationId xmlns:a16="http://schemas.microsoft.com/office/drawing/2014/main" id="{00000000-0008-0000-0100-00003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266700</xdr:colOff>
          <xdr:row>19</xdr:row>
          <xdr:rowOff>209550</xdr:rowOff>
        </xdr:from>
        <xdr:to>
          <xdr:col>54</xdr:col>
          <xdr:colOff>561975</xdr:colOff>
          <xdr:row>21</xdr:row>
          <xdr:rowOff>57150</xdr:rowOff>
        </xdr:to>
        <xdr:sp macro="" textlink="">
          <xdr:nvSpPr>
            <xdr:cNvPr id="1593" name="Check Box 569" hidden="1">
              <a:extLst>
                <a:ext uri="{63B3BB69-23CF-44E3-9099-C40C66FF867C}">
                  <a14:compatExt spid="_x0000_s1593"/>
                </a:ext>
                <a:ext uri="{FF2B5EF4-FFF2-40B4-BE49-F238E27FC236}">
                  <a16:creationId xmlns:a16="http://schemas.microsoft.com/office/drawing/2014/main" id="{00000000-0008-0000-0100-00003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276225</xdr:colOff>
          <xdr:row>20</xdr:row>
          <xdr:rowOff>219075</xdr:rowOff>
        </xdr:from>
        <xdr:to>
          <xdr:col>54</xdr:col>
          <xdr:colOff>561975</xdr:colOff>
          <xdr:row>22</xdr:row>
          <xdr:rowOff>57150</xdr:rowOff>
        </xdr:to>
        <xdr:sp macro="" textlink="">
          <xdr:nvSpPr>
            <xdr:cNvPr id="1594" name="Check Box 570" hidden="1">
              <a:extLst>
                <a:ext uri="{63B3BB69-23CF-44E3-9099-C40C66FF867C}">
                  <a14:compatExt spid="_x0000_s1594"/>
                </a:ext>
                <a:ext uri="{FF2B5EF4-FFF2-40B4-BE49-F238E27FC236}">
                  <a16:creationId xmlns:a16="http://schemas.microsoft.com/office/drawing/2014/main" id="{00000000-0008-0000-0100-00003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276225</xdr:colOff>
          <xdr:row>21</xdr:row>
          <xdr:rowOff>219075</xdr:rowOff>
        </xdr:from>
        <xdr:to>
          <xdr:col>54</xdr:col>
          <xdr:colOff>561975</xdr:colOff>
          <xdr:row>23</xdr:row>
          <xdr:rowOff>57150</xdr:rowOff>
        </xdr:to>
        <xdr:sp macro="" textlink="">
          <xdr:nvSpPr>
            <xdr:cNvPr id="1595" name="Check Box 571" hidden="1">
              <a:extLst>
                <a:ext uri="{63B3BB69-23CF-44E3-9099-C40C66FF867C}">
                  <a14:compatExt spid="_x0000_s1595"/>
                </a:ext>
                <a:ext uri="{FF2B5EF4-FFF2-40B4-BE49-F238E27FC236}">
                  <a16:creationId xmlns:a16="http://schemas.microsoft.com/office/drawing/2014/main" id="{00000000-0008-0000-0100-00003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276225</xdr:colOff>
          <xdr:row>22</xdr:row>
          <xdr:rowOff>228600</xdr:rowOff>
        </xdr:from>
        <xdr:to>
          <xdr:col>54</xdr:col>
          <xdr:colOff>561975</xdr:colOff>
          <xdr:row>24</xdr:row>
          <xdr:rowOff>57150</xdr:rowOff>
        </xdr:to>
        <xdr:sp macro="" textlink="">
          <xdr:nvSpPr>
            <xdr:cNvPr id="1596" name="Check Box 572" hidden="1">
              <a:extLst>
                <a:ext uri="{63B3BB69-23CF-44E3-9099-C40C66FF867C}">
                  <a14:compatExt spid="_x0000_s1596"/>
                </a:ext>
                <a:ext uri="{FF2B5EF4-FFF2-40B4-BE49-F238E27FC236}">
                  <a16:creationId xmlns:a16="http://schemas.microsoft.com/office/drawing/2014/main" id="{00000000-0008-0000-0100-00003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285750</xdr:colOff>
          <xdr:row>23</xdr:row>
          <xdr:rowOff>219075</xdr:rowOff>
        </xdr:from>
        <xdr:to>
          <xdr:col>54</xdr:col>
          <xdr:colOff>571500</xdr:colOff>
          <xdr:row>25</xdr:row>
          <xdr:rowOff>57150</xdr:rowOff>
        </xdr:to>
        <xdr:sp macro="" textlink="">
          <xdr:nvSpPr>
            <xdr:cNvPr id="1597" name="Check Box 573" hidden="1">
              <a:extLst>
                <a:ext uri="{63B3BB69-23CF-44E3-9099-C40C66FF867C}">
                  <a14:compatExt spid="_x0000_s1597"/>
                </a:ext>
                <a:ext uri="{FF2B5EF4-FFF2-40B4-BE49-F238E27FC236}">
                  <a16:creationId xmlns:a16="http://schemas.microsoft.com/office/drawing/2014/main" id="{00000000-0008-0000-0100-00003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295275</xdr:colOff>
          <xdr:row>24</xdr:row>
          <xdr:rowOff>228600</xdr:rowOff>
        </xdr:from>
        <xdr:to>
          <xdr:col>54</xdr:col>
          <xdr:colOff>581025</xdr:colOff>
          <xdr:row>26</xdr:row>
          <xdr:rowOff>57150</xdr:rowOff>
        </xdr:to>
        <xdr:sp macro="" textlink="">
          <xdr:nvSpPr>
            <xdr:cNvPr id="1598" name="Check Box 574" hidden="1">
              <a:extLst>
                <a:ext uri="{63B3BB69-23CF-44E3-9099-C40C66FF867C}">
                  <a14:compatExt spid="_x0000_s1598"/>
                </a:ext>
                <a:ext uri="{FF2B5EF4-FFF2-40B4-BE49-F238E27FC236}">
                  <a16:creationId xmlns:a16="http://schemas.microsoft.com/office/drawing/2014/main" id="{00000000-0008-0000-0100-00003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295275</xdr:colOff>
          <xdr:row>25</xdr:row>
          <xdr:rowOff>219075</xdr:rowOff>
        </xdr:from>
        <xdr:to>
          <xdr:col>54</xdr:col>
          <xdr:colOff>581025</xdr:colOff>
          <xdr:row>27</xdr:row>
          <xdr:rowOff>57150</xdr:rowOff>
        </xdr:to>
        <xdr:sp macro="" textlink="">
          <xdr:nvSpPr>
            <xdr:cNvPr id="1602" name="Check Box 578" hidden="1">
              <a:extLst>
                <a:ext uri="{63B3BB69-23CF-44E3-9099-C40C66FF867C}">
                  <a14:compatExt spid="_x0000_s1602"/>
                </a:ext>
                <a:ext uri="{FF2B5EF4-FFF2-40B4-BE49-F238E27FC236}">
                  <a16:creationId xmlns:a16="http://schemas.microsoft.com/office/drawing/2014/main" id="{00000000-0008-0000-0100-00004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219075</xdr:colOff>
          <xdr:row>18</xdr:row>
          <xdr:rowOff>209550</xdr:rowOff>
        </xdr:from>
        <xdr:to>
          <xdr:col>51</xdr:col>
          <xdr:colOff>514350</xdr:colOff>
          <xdr:row>20</xdr:row>
          <xdr:rowOff>47625</xdr:rowOff>
        </xdr:to>
        <xdr:sp macro="" textlink="">
          <xdr:nvSpPr>
            <xdr:cNvPr id="1667" name="Check Box 643" hidden="1">
              <a:extLst>
                <a:ext uri="{63B3BB69-23CF-44E3-9099-C40C66FF867C}">
                  <a14:compatExt spid="_x0000_s1667"/>
                </a:ext>
                <a:ext uri="{FF2B5EF4-FFF2-40B4-BE49-F238E27FC236}">
                  <a16:creationId xmlns:a16="http://schemas.microsoft.com/office/drawing/2014/main" id="{00000000-0008-0000-0100-00008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219075</xdr:colOff>
          <xdr:row>19</xdr:row>
          <xdr:rowOff>219075</xdr:rowOff>
        </xdr:from>
        <xdr:to>
          <xdr:col>51</xdr:col>
          <xdr:colOff>514350</xdr:colOff>
          <xdr:row>21</xdr:row>
          <xdr:rowOff>47625</xdr:rowOff>
        </xdr:to>
        <xdr:sp macro="" textlink="">
          <xdr:nvSpPr>
            <xdr:cNvPr id="1668" name="Check Box 644" hidden="1">
              <a:extLst>
                <a:ext uri="{63B3BB69-23CF-44E3-9099-C40C66FF867C}">
                  <a14:compatExt spid="_x0000_s1668"/>
                </a:ext>
                <a:ext uri="{FF2B5EF4-FFF2-40B4-BE49-F238E27FC236}">
                  <a16:creationId xmlns:a16="http://schemas.microsoft.com/office/drawing/2014/main" id="{00000000-0008-0000-0100-00008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219075</xdr:colOff>
          <xdr:row>20</xdr:row>
          <xdr:rowOff>219075</xdr:rowOff>
        </xdr:from>
        <xdr:to>
          <xdr:col>51</xdr:col>
          <xdr:colOff>504825</xdr:colOff>
          <xdr:row>22</xdr:row>
          <xdr:rowOff>57150</xdr:rowOff>
        </xdr:to>
        <xdr:sp macro="" textlink="">
          <xdr:nvSpPr>
            <xdr:cNvPr id="1669" name="Check Box 645" hidden="1">
              <a:extLst>
                <a:ext uri="{63B3BB69-23CF-44E3-9099-C40C66FF867C}">
                  <a14:compatExt spid="_x0000_s1669"/>
                </a:ext>
                <a:ext uri="{FF2B5EF4-FFF2-40B4-BE49-F238E27FC236}">
                  <a16:creationId xmlns:a16="http://schemas.microsoft.com/office/drawing/2014/main" id="{00000000-0008-0000-0100-00008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219075</xdr:colOff>
          <xdr:row>21</xdr:row>
          <xdr:rowOff>219075</xdr:rowOff>
        </xdr:from>
        <xdr:to>
          <xdr:col>51</xdr:col>
          <xdr:colOff>495300</xdr:colOff>
          <xdr:row>23</xdr:row>
          <xdr:rowOff>57150</xdr:rowOff>
        </xdr:to>
        <xdr:sp macro="" textlink="">
          <xdr:nvSpPr>
            <xdr:cNvPr id="1670" name="Check Box 646" hidden="1">
              <a:extLst>
                <a:ext uri="{63B3BB69-23CF-44E3-9099-C40C66FF867C}">
                  <a14:compatExt spid="_x0000_s1670"/>
                </a:ext>
                <a:ext uri="{FF2B5EF4-FFF2-40B4-BE49-F238E27FC236}">
                  <a16:creationId xmlns:a16="http://schemas.microsoft.com/office/drawing/2014/main" id="{00000000-0008-0000-0100-00008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219075</xdr:colOff>
          <xdr:row>22</xdr:row>
          <xdr:rowOff>219075</xdr:rowOff>
        </xdr:from>
        <xdr:to>
          <xdr:col>51</xdr:col>
          <xdr:colOff>504825</xdr:colOff>
          <xdr:row>24</xdr:row>
          <xdr:rowOff>57150</xdr:rowOff>
        </xdr:to>
        <xdr:sp macro="" textlink="">
          <xdr:nvSpPr>
            <xdr:cNvPr id="1671" name="Check Box 647" hidden="1">
              <a:extLst>
                <a:ext uri="{63B3BB69-23CF-44E3-9099-C40C66FF867C}">
                  <a14:compatExt spid="_x0000_s1671"/>
                </a:ext>
                <a:ext uri="{FF2B5EF4-FFF2-40B4-BE49-F238E27FC236}">
                  <a16:creationId xmlns:a16="http://schemas.microsoft.com/office/drawing/2014/main" id="{00000000-0008-0000-0100-00008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219075</xdr:colOff>
          <xdr:row>23</xdr:row>
          <xdr:rowOff>219075</xdr:rowOff>
        </xdr:from>
        <xdr:to>
          <xdr:col>51</xdr:col>
          <xdr:colOff>504825</xdr:colOff>
          <xdr:row>25</xdr:row>
          <xdr:rowOff>57150</xdr:rowOff>
        </xdr:to>
        <xdr:sp macro="" textlink="">
          <xdr:nvSpPr>
            <xdr:cNvPr id="1672" name="Check Box 648" hidden="1">
              <a:extLst>
                <a:ext uri="{63B3BB69-23CF-44E3-9099-C40C66FF867C}">
                  <a14:compatExt spid="_x0000_s1672"/>
                </a:ext>
                <a:ext uri="{FF2B5EF4-FFF2-40B4-BE49-F238E27FC236}">
                  <a16:creationId xmlns:a16="http://schemas.microsoft.com/office/drawing/2014/main" id="{00000000-0008-0000-0100-00008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228600</xdr:colOff>
          <xdr:row>24</xdr:row>
          <xdr:rowOff>219075</xdr:rowOff>
        </xdr:from>
        <xdr:to>
          <xdr:col>51</xdr:col>
          <xdr:colOff>514350</xdr:colOff>
          <xdr:row>26</xdr:row>
          <xdr:rowOff>47625</xdr:rowOff>
        </xdr:to>
        <xdr:sp macro="" textlink="">
          <xdr:nvSpPr>
            <xdr:cNvPr id="1673" name="Check Box 649" hidden="1">
              <a:extLst>
                <a:ext uri="{63B3BB69-23CF-44E3-9099-C40C66FF867C}">
                  <a14:compatExt spid="_x0000_s1673"/>
                </a:ext>
                <a:ext uri="{FF2B5EF4-FFF2-40B4-BE49-F238E27FC236}">
                  <a16:creationId xmlns:a16="http://schemas.microsoft.com/office/drawing/2014/main" id="{00000000-0008-0000-0100-00008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238125</xdr:colOff>
          <xdr:row>25</xdr:row>
          <xdr:rowOff>219075</xdr:rowOff>
        </xdr:from>
        <xdr:to>
          <xdr:col>51</xdr:col>
          <xdr:colOff>523875</xdr:colOff>
          <xdr:row>27</xdr:row>
          <xdr:rowOff>57150</xdr:rowOff>
        </xdr:to>
        <xdr:sp macro="" textlink="">
          <xdr:nvSpPr>
            <xdr:cNvPr id="1674" name="Check Box 650" hidden="1">
              <a:extLst>
                <a:ext uri="{63B3BB69-23CF-44E3-9099-C40C66FF867C}">
                  <a14:compatExt spid="_x0000_s1674"/>
                </a:ext>
                <a:ext uri="{FF2B5EF4-FFF2-40B4-BE49-F238E27FC236}">
                  <a16:creationId xmlns:a16="http://schemas.microsoft.com/office/drawing/2014/main" id="{00000000-0008-0000-0100-00008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78267</xdr:colOff>
          <xdr:row>3</xdr:row>
          <xdr:rowOff>253576</xdr:rowOff>
        </xdr:from>
        <xdr:to>
          <xdr:col>54</xdr:col>
          <xdr:colOff>171020</xdr:colOff>
          <xdr:row>6</xdr:row>
          <xdr:rowOff>177800</xdr:rowOff>
        </xdr:to>
        <xdr:pic>
          <xdr:nvPicPr>
            <xdr:cNvPr id="7" name="図 6">
              <a:extLst>
                <a:ext uri="{FF2B5EF4-FFF2-40B4-BE49-F238E27FC236}">
                  <a16:creationId xmlns:a16="http://schemas.microsoft.com/office/drawing/2014/main" id="{BBF3EA92-BFEE-2E8E-D347-9FDE71D08256}"/>
                </a:ext>
              </a:extLst>
            </xdr:cNvPr>
            <xdr:cNvPicPr>
              <a:picLocks noChangeAspect="1" noChangeArrowheads="1"/>
              <a:extLst>
                <a:ext uri="{84589F7E-364E-4C9E-8A38-B11213B215E9}">
                  <a14:cameraTool cellRange="HP自動表示②!$A$1:$I$5" spid="_x0000_s129386"/>
                </a:ext>
              </a:extLst>
            </xdr:cNvPicPr>
          </xdr:nvPicPr>
          <xdr:blipFill rotWithShape="1">
            <a:blip xmlns:r="http://schemas.openxmlformats.org/officeDocument/2006/relationships" r:embed="rId5"/>
            <a:srcRect l="-71" t="-1335" r="-214" b="-869"/>
            <a:stretch>
              <a:fillRect/>
            </a:stretch>
          </xdr:blipFill>
          <xdr:spPr bwMode="auto">
            <a:xfrm>
              <a:off x="7208410" y="947540"/>
              <a:ext cx="11441110" cy="1026403"/>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333375</xdr:colOff>
          <xdr:row>38</xdr:row>
          <xdr:rowOff>0</xdr:rowOff>
        </xdr:from>
        <xdr:to>
          <xdr:col>43</xdr:col>
          <xdr:colOff>628650</xdr:colOff>
          <xdr:row>39</xdr:row>
          <xdr:rowOff>9525</xdr:rowOff>
        </xdr:to>
        <xdr:sp macro="" textlink="">
          <xdr:nvSpPr>
            <xdr:cNvPr id="8464" name="Check Box 1296" hidden="1">
              <a:extLst>
                <a:ext uri="{63B3BB69-23CF-44E3-9099-C40C66FF867C}">
                  <a14:compatExt spid="_x0000_s8464"/>
                </a:ext>
                <a:ext uri="{FF2B5EF4-FFF2-40B4-BE49-F238E27FC236}">
                  <a16:creationId xmlns:a16="http://schemas.microsoft.com/office/drawing/2014/main" id="{00000000-0008-0000-0100-00001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333375</xdr:colOff>
          <xdr:row>39</xdr:row>
          <xdr:rowOff>19050</xdr:rowOff>
        </xdr:from>
        <xdr:to>
          <xdr:col>43</xdr:col>
          <xdr:colOff>628650</xdr:colOff>
          <xdr:row>40</xdr:row>
          <xdr:rowOff>28575</xdr:rowOff>
        </xdr:to>
        <xdr:sp macro="" textlink="">
          <xdr:nvSpPr>
            <xdr:cNvPr id="8465" name="Check Box 1297" hidden="1">
              <a:extLst>
                <a:ext uri="{63B3BB69-23CF-44E3-9099-C40C66FF867C}">
                  <a14:compatExt spid="_x0000_s8465"/>
                </a:ext>
                <a:ext uri="{FF2B5EF4-FFF2-40B4-BE49-F238E27FC236}">
                  <a16:creationId xmlns:a16="http://schemas.microsoft.com/office/drawing/2014/main" id="{00000000-0008-0000-0100-00001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333375</xdr:colOff>
          <xdr:row>40</xdr:row>
          <xdr:rowOff>19050</xdr:rowOff>
        </xdr:from>
        <xdr:to>
          <xdr:col>43</xdr:col>
          <xdr:colOff>628650</xdr:colOff>
          <xdr:row>41</xdr:row>
          <xdr:rowOff>28575</xdr:rowOff>
        </xdr:to>
        <xdr:sp macro="" textlink="">
          <xdr:nvSpPr>
            <xdr:cNvPr id="8468" name="Check Box 1300" hidden="1">
              <a:extLst>
                <a:ext uri="{63B3BB69-23CF-44E3-9099-C40C66FF867C}">
                  <a14:compatExt spid="_x0000_s8468"/>
                </a:ext>
                <a:ext uri="{FF2B5EF4-FFF2-40B4-BE49-F238E27FC236}">
                  <a16:creationId xmlns:a16="http://schemas.microsoft.com/office/drawing/2014/main" id="{00000000-0008-0000-0100-00001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333375</xdr:colOff>
          <xdr:row>41</xdr:row>
          <xdr:rowOff>9525</xdr:rowOff>
        </xdr:from>
        <xdr:to>
          <xdr:col>43</xdr:col>
          <xdr:colOff>628650</xdr:colOff>
          <xdr:row>42</xdr:row>
          <xdr:rowOff>19050</xdr:rowOff>
        </xdr:to>
        <xdr:sp macro="" textlink="">
          <xdr:nvSpPr>
            <xdr:cNvPr id="8469" name="Check Box 1301" hidden="1">
              <a:extLst>
                <a:ext uri="{63B3BB69-23CF-44E3-9099-C40C66FF867C}">
                  <a14:compatExt spid="_x0000_s8469"/>
                </a:ext>
                <a:ext uri="{FF2B5EF4-FFF2-40B4-BE49-F238E27FC236}">
                  <a16:creationId xmlns:a16="http://schemas.microsoft.com/office/drawing/2014/main" id="{00000000-0008-0000-0100-00001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333375</xdr:colOff>
          <xdr:row>42</xdr:row>
          <xdr:rowOff>9525</xdr:rowOff>
        </xdr:from>
        <xdr:to>
          <xdr:col>43</xdr:col>
          <xdr:colOff>628650</xdr:colOff>
          <xdr:row>43</xdr:row>
          <xdr:rowOff>28575</xdr:rowOff>
        </xdr:to>
        <xdr:sp macro="" textlink="">
          <xdr:nvSpPr>
            <xdr:cNvPr id="8470" name="Check Box 1302" hidden="1">
              <a:extLst>
                <a:ext uri="{63B3BB69-23CF-44E3-9099-C40C66FF867C}">
                  <a14:compatExt spid="_x0000_s8470"/>
                </a:ext>
                <a:ext uri="{FF2B5EF4-FFF2-40B4-BE49-F238E27FC236}">
                  <a16:creationId xmlns:a16="http://schemas.microsoft.com/office/drawing/2014/main" id="{00000000-0008-0000-0100-00001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333375</xdr:colOff>
          <xdr:row>43</xdr:row>
          <xdr:rowOff>9525</xdr:rowOff>
        </xdr:from>
        <xdr:to>
          <xdr:col>43</xdr:col>
          <xdr:colOff>619125</xdr:colOff>
          <xdr:row>44</xdr:row>
          <xdr:rowOff>28575</xdr:rowOff>
        </xdr:to>
        <xdr:sp macro="" textlink="">
          <xdr:nvSpPr>
            <xdr:cNvPr id="8471" name="Check Box 1303" hidden="1">
              <a:extLst>
                <a:ext uri="{63B3BB69-23CF-44E3-9099-C40C66FF867C}">
                  <a14:compatExt spid="_x0000_s8471"/>
                </a:ext>
                <a:ext uri="{FF2B5EF4-FFF2-40B4-BE49-F238E27FC236}">
                  <a16:creationId xmlns:a16="http://schemas.microsoft.com/office/drawing/2014/main" id="{00000000-0008-0000-0100-00001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333375</xdr:colOff>
          <xdr:row>44</xdr:row>
          <xdr:rowOff>9525</xdr:rowOff>
        </xdr:from>
        <xdr:to>
          <xdr:col>43</xdr:col>
          <xdr:colOff>628650</xdr:colOff>
          <xdr:row>45</xdr:row>
          <xdr:rowOff>19050</xdr:rowOff>
        </xdr:to>
        <xdr:sp macro="" textlink="">
          <xdr:nvSpPr>
            <xdr:cNvPr id="8472" name="Check Box 1304" hidden="1">
              <a:extLst>
                <a:ext uri="{63B3BB69-23CF-44E3-9099-C40C66FF867C}">
                  <a14:compatExt spid="_x0000_s8472"/>
                </a:ext>
                <a:ext uri="{FF2B5EF4-FFF2-40B4-BE49-F238E27FC236}">
                  <a16:creationId xmlns:a16="http://schemas.microsoft.com/office/drawing/2014/main" id="{00000000-0008-0000-0100-00001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333375</xdr:colOff>
          <xdr:row>45</xdr:row>
          <xdr:rowOff>0</xdr:rowOff>
        </xdr:from>
        <xdr:to>
          <xdr:col>43</xdr:col>
          <xdr:colOff>619125</xdr:colOff>
          <xdr:row>46</xdr:row>
          <xdr:rowOff>9525</xdr:rowOff>
        </xdr:to>
        <xdr:sp macro="" textlink="">
          <xdr:nvSpPr>
            <xdr:cNvPr id="8473" name="Check Box 1305" hidden="1">
              <a:extLst>
                <a:ext uri="{63B3BB69-23CF-44E3-9099-C40C66FF867C}">
                  <a14:compatExt spid="_x0000_s8473"/>
                </a:ext>
                <a:ext uri="{FF2B5EF4-FFF2-40B4-BE49-F238E27FC236}">
                  <a16:creationId xmlns:a16="http://schemas.microsoft.com/office/drawing/2014/main" id="{00000000-0008-0000-0100-00001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228600</xdr:colOff>
          <xdr:row>38</xdr:row>
          <xdr:rowOff>0</xdr:rowOff>
        </xdr:from>
        <xdr:to>
          <xdr:col>51</xdr:col>
          <xdr:colOff>523875</xdr:colOff>
          <xdr:row>39</xdr:row>
          <xdr:rowOff>9525</xdr:rowOff>
        </xdr:to>
        <xdr:sp macro="" textlink="">
          <xdr:nvSpPr>
            <xdr:cNvPr id="19814" name="Check Box 2406" hidden="1">
              <a:extLst>
                <a:ext uri="{63B3BB69-23CF-44E3-9099-C40C66FF867C}">
                  <a14:compatExt spid="_x0000_s19814"/>
                </a:ext>
                <a:ext uri="{FF2B5EF4-FFF2-40B4-BE49-F238E27FC236}">
                  <a16:creationId xmlns:a16="http://schemas.microsoft.com/office/drawing/2014/main" id="{00000000-0008-0000-0100-000066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228600</xdr:colOff>
          <xdr:row>39</xdr:row>
          <xdr:rowOff>19050</xdr:rowOff>
        </xdr:from>
        <xdr:to>
          <xdr:col>51</xdr:col>
          <xdr:colOff>523875</xdr:colOff>
          <xdr:row>40</xdr:row>
          <xdr:rowOff>28575</xdr:rowOff>
        </xdr:to>
        <xdr:sp macro="" textlink="">
          <xdr:nvSpPr>
            <xdr:cNvPr id="19815" name="Check Box 2407" hidden="1">
              <a:extLst>
                <a:ext uri="{63B3BB69-23CF-44E3-9099-C40C66FF867C}">
                  <a14:compatExt spid="_x0000_s19815"/>
                </a:ext>
                <a:ext uri="{FF2B5EF4-FFF2-40B4-BE49-F238E27FC236}">
                  <a16:creationId xmlns:a16="http://schemas.microsoft.com/office/drawing/2014/main" id="{00000000-0008-0000-0100-000067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238125</xdr:colOff>
          <xdr:row>40</xdr:row>
          <xdr:rowOff>19050</xdr:rowOff>
        </xdr:from>
        <xdr:to>
          <xdr:col>51</xdr:col>
          <xdr:colOff>542925</xdr:colOff>
          <xdr:row>41</xdr:row>
          <xdr:rowOff>28575</xdr:rowOff>
        </xdr:to>
        <xdr:sp macro="" textlink="">
          <xdr:nvSpPr>
            <xdr:cNvPr id="19816" name="Check Box 2408" hidden="1">
              <a:extLst>
                <a:ext uri="{63B3BB69-23CF-44E3-9099-C40C66FF867C}">
                  <a14:compatExt spid="_x0000_s19816"/>
                </a:ext>
                <a:ext uri="{FF2B5EF4-FFF2-40B4-BE49-F238E27FC236}">
                  <a16:creationId xmlns:a16="http://schemas.microsoft.com/office/drawing/2014/main" id="{00000000-0008-0000-0100-000068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238125</xdr:colOff>
          <xdr:row>41</xdr:row>
          <xdr:rowOff>19050</xdr:rowOff>
        </xdr:from>
        <xdr:to>
          <xdr:col>51</xdr:col>
          <xdr:colOff>542925</xdr:colOff>
          <xdr:row>42</xdr:row>
          <xdr:rowOff>28575</xdr:rowOff>
        </xdr:to>
        <xdr:sp macro="" textlink="">
          <xdr:nvSpPr>
            <xdr:cNvPr id="19817" name="Check Box 2409" hidden="1">
              <a:extLst>
                <a:ext uri="{63B3BB69-23CF-44E3-9099-C40C66FF867C}">
                  <a14:compatExt spid="_x0000_s19817"/>
                </a:ext>
                <a:ext uri="{FF2B5EF4-FFF2-40B4-BE49-F238E27FC236}">
                  <a16:creationId xmlns:a16="http://schemas.microsoft.com/office/drawing/2014/main" id="{00000000-0008-0000-0100-000069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238125</xdr:colOff>
          <xdr:row>42</xdr:row>
          <xdr:rowOff>9525</xdr:rowOff>
        </xdr:from>
        <xdr:to>
          <xdr:col>51</xdr:col>
          <xdr:colOff>542925</xdr:colOff>
          <xdr:row>43</xdr:row>
          <xdr:rowOff>28575</xdr:rowOff>
        </xdr:to>
        <xdr:sp macro="" textlink="">
          <xdr:nvSpPr>
            <xdr:cNvPr id="19818" name="Check Box 2410" hidden="1">
              <a:extLst>
                <a:ext uri="{63B3BB69-23CF-44E3-9099-C40C66FF867C}">
                  <a14:compatExt spid="_x0000_s19818"/>
                </a:ext>
                <a:ext uri="{FF2B5EF4-FFF2-40B4-BE49-F238E27FC236}">
                  <a16:creationId xmlns:a16="http://schemas.microsoft.com/office/drawing/2014/main" id="{00000000-0008-0000-0100-00006A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238125</xdr:colOff>
          <xdr:row>43</xdr:row>
          <xdr:rowOff>19050</xdr:rowOff>
        </xdr:from>
        <xdr:to>
          <xdr:col>51</xdr:col>
          <xdr:colOff>523875</xdr:colOff>
          <xdr:row>44</xdr:row>
          <xdr:rowOff>38100</xdr:rowOff>
        </xdr:to>
        <xdr:sp macro="" textlink="">
          <xdr:nvSpPr>
            <xdr:cNvPr id="19819" name="Check Box 2411" hidden="1">
              <a:extLst>
                <a:ext uri="{63B3BB69-23CF-44E3-9099-C40C66FF867C}">
                  <a14:compatExt spid="_x0000_s19819"/>
                </a:ext>
                <a:ext uri="{FF2B5EF4-FFF2-40B4-BE49-F238E27FC236}">
                  <a16:creationId xmlns:a16="http://schemas.microsoft.com/office/drawing/2014/main" id="{00000000-0008-0000-0100-00006B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238125</xdr:colOff>
          <xdr:row>44</xdr:row>
          <xdr:rowOff>28575</xdr:rowOff>
        </xdr:from>
        <xdr:to>
          <xdr:col>51</xdr:col>
          <xdr:colOff>542925</xdr:colOff>
          <xdr:row>45</xdr:row>
          <xdr:rowOff>47625</xdr:rowOff>
        </xdr:to>
        <xdr:sp macro="" textlink="">
          <xdr:nvSpPr>
            <xdr:cNvPr id="19820" name="Check Box 2412" hidden="1">
              <a:extLst>
                <a:ext uri="{63B3BB69-23CF-44E3-9099-C40C66FF867C}">
                  <a14:compatExt spid="_x0000_s19820"/>
                </a:ext>
                <a:ext uri="{FF2B5EF4-FFF2-40B4-BE49-F238E27FC236}">
                  <a16:creationId xmlns:a16="http://schemas.microsoft.com/office/drawing/2014/main" id="{00000000-0008-0000-0100-00006C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238125</xdr:colOff>
          <xdr:row>45</xdr:row>
          <xdr:rowOff>0</xdr:rowOff>
        </xdr:from>
        <xdr:to>
          <xdr:col>51</xdr:col>
          <xdr:colOff>523875</xdr:colOff>
          <xdr:row>46</xdr:row>
          <xdr:rowOff>9525</xdr:rowOff>
        </xdr:to>
        <xdr:sp macro="" textlink="">
          <xdr:nvSpPr>
            <xdr:cNvPr id="19821" name="Check Box 2413" hidden="1">
              <a:extLst>
                <a:ext uri="{63B3BB69-23CF-44E3-9099-C40C66FF867C}">
                  <a14:compatExt spid="_x0000_s19821"/>
                </a:ext>
                <a:ext uri="{FF2B5EF4-FFF2-40B4-BE49-F238E27FC236}">
                  <a16:creationId xmlns:a16="http://schemas.microsoft.com/office/drawing/2014/main" id="{00000000-0008-0000-0100-00006D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238125</xdr:colOff>
          <xdr:row>46</xdr:row>
          <xdr:rowOff>0</xdr:rowOff>
        </xdr:from>
        <xdr:to>
          <xdr:col>51</xdr:col>
          <xdr:colOff>523875</xdr:colOff>
          <xdr:row>47</xdr:row>
          <xdr:rowOff>9525</xdr:rowOff>
        </xdr:to>
        <xdr:sp macro="" textlink="">
          <xdr:nvSpPr>
            <xdr:cNvPr id="19822" name="Check Box 2414" hidden="1">
              <a:extLst>
                <a:ext uri="{63B3BB69-23CF-44E3-9099-C40C66FF867C}">
                  <a14:compatExt spid="_x0000_s19822"/>
                </a:ext>
                <a:ext uri="{FF2B5EF4-FFF2-40B4-BE49-F238E27FC236}">
                  <a16:creationId xmlns:a16="http://schemas.microsoft.com/office/drawing/2014/main" id="{00000000-0008-0000-0100-00006E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238125</xdr:colOff>
          <xdr:row>47</xdr:row>
          <xdr:rowOff>0</xdr:rowOff>
        </xdr:from>
        <xdr:to>
          <xdr:col>51</xdr:col>
          <xdr:colOff>523875</xdr:colOff>
          <xdr:row>48</xdr:row>
          <xdr:rowOff>9525</xdr:rowOff>
        </xdr:to>
        <xdr:sp macro="" textlink="">
          <xdr:nvSpPr>
            <xdr:cNvPr id="19823" name="Check Box 2415" hidden="1">
              <a:extLst>
                <a:ext uri="{63B3BB69-23CF-44E3-9099-C40C66FF867C}">
                  <a14:compatExt spid="_x0000_s19823"/>
                </a:ext>
                <a:ext uri="{FF2B5EF4-FFF2-40B4-BE49-F238E27FC236}">
                  <a16:creationId xmlns:a16="http://schemas.microsoft.com/office/drawing/2014/main" id="{00000000-0008-0000-0100-00006F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200025</xdr:colOff>
          <xdr:row>15</xdr:row>
          <xdr:rowOff>66675</xdr:rowOff>
        </xdr:from>
        <xdr:to>
          <xdr:col>41</xdr:col>
          <xdr:colOff>47625</xdr:colOff>
          <xdr:row>16</xdr:row>
          <xdr:rowOff>190500</xdr:rowOff>
        </xdr:to>
        <xdr:sp macro="" textlink="">
          <xdr:nvSpPr>
            <xdr:cNvPr id="45645" name="Check Box 4685" hidden="1">
              <a:extLst>
                <a:ext uri="{63B3BB69-23CF-44E3-9099-C40C66FF867C}">
                  <a14:compatExt spid="_x0000_s45645"/>
                </a:ext>
                <a:ext uri="{FF2B5EF4-FFF2-40B4-BE49-F238E27FC236}">
                  <a16:creationId xmlns:a16="http://schemas.microsoft.com/office/drawing/2014/main" id="{00000000-0008-0000-0100-00004DB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36307</xdr:colOff>
          <xdr:row>53</xdr:row>
          <xdr:rowOff>11181</xdr:rowOff>
        </xdr:from>
        <xdr:to>
          <xdr:col>38</xdr:col>
          <xdr:colOff>139</xdr:colOff>
          <xdr:row>64</xdr:row>
          <xdr:rowOff>207617</xdr:rowOff>
        </xdr:to>
        <xdr:pic>
          <xdr:nvPicPr>
            <xdr:cNvPr id="2" name="図 1">
              <a:extLst>
                <a:ext uri="{FF2B5EF4-FFF2-40B4-BE49-F238E27FC236}">
                  <a16:creationId xmlns:a16="http://schemas.microsoft.com/office/drawing/2014/main" id="{B62A748A-02FE-42DC-29D6-95536D16DD3F}"/>
                </a:ext>
              </a:extLst>
            </xdr:cNvPr>
            <xdr:cNvPicPr>
              <a:picLocks noChangeAspect="1" noChangeArrowheads="1"/>
              <a:extLst>
                <a:ext uri="{84589F7E-364E-4C9E-8A38-B11213B215E9}">
                  <a14:cameraTool cellRange="$B$37:$AL$48" spid="_x0000_s129387"/>
                </a:ext>
              </a:extLst>
            </xdr:cNvPicPr>
          </xdr:nvPicPr>
          <xdr:blipFill>
            <a:blip xmlns:r="http://schemas.openxmlformats.org/officeDocument/2006/relationships" r:embed="rId6"/>
            <a:srcRect/>
            <a:stretch>
              <a:fillRect/>
            </a:stretch>
          </xdr:blipFill>
          <xdr:spPr bwMode="auto">
            <a:xfrm>
              <a:off x="177111" y="11573703"/>
              <a:ext cx="6788150" cy="26066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16566</xdr:colOff>
          <xdr:row>70</xdr:row>
          <xdr:rowOff>16563</xdr:rowOff>
        </xdr:from>
        <xdr:to>
          <xdr:col>37</xdr:col>
          <xdr:colOff>145498</xdr:colOff>
          <xdr:row>81</xdr:row>
          <xdr:rowOff>209824</xdr:rowOff>
        </xdr:to>
        <xdr:pic>
          <xdr:nvPicPr>
            <xdr:cNvPr id="10" name="図 9">
              <a:extLst>
                <a:ext uri="{FF2B5EF4-FFF2-40B4-BE49-F238E27FC236}">
                  <a16:creationId xmlns:a16="http://schemas.microsoft.com/office/drawing/2014/main" id="{3F020F7A-205A-4D46-8BF7-ADF90F6999F1}"/>
                </a:ext>
              </a:extLst>
            </xdr:cNvPr>
            <xdr:cNvPicPr>
              <a:picLocks noChangeAspect="1" noChangeArrowheads="1"/>
              <a:extLst>
                <a:ext uri="{84589F7E-364E-4C9E-8A38-B11213B215E9}">
                  <a14:cameraTool cellRange="$B$37:$AL$48" spid="_x0000_s129388"/>
                </a:ext>
              </a:extLst>
            </xdr:cNvPicPr>
          </xdr:nvPicPr>
          <xdr:blipFill>
            <a:blip xmlns:r="http://schemas.openxmlformats.org/officeDocument/2006/relationships" r:embed="rId6"/>
            <a:srcRect/>
            <a:stretch>
              <a:fillRect/>
            </a:stretch>
          </xdr:blipFill>
          <xdr:spPr bwMode="auto">
            <a:xfrm>
              <a:off x="157370" y="15620998"/>
              <a:ext cx="6784975" cy="2603500"/>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27</xdr:col>
      <xdr:colOff>57150</xdr:colOff>
      <xdr:row>7</xdr:row>
      <xdr:rowOff>57150</xdr:rowOff>
    </xdr:from>
    <xdr:to>
      <xdr:col>38</xdr:col>
      <xdr:colOff>15875</xdr:colOff>
      <xdr:row>8</xdr:row>
      <xdr:rowOff>289</xdr:rowOff>
    </xdr:to>
    <xdr:pic>
      <xdr:nvPicPr>
        <xdr:cNvPr id="11" name="図 10">
          <a:extLst>
            <a:ext uri="{FF2B5EF4-FFF2-40B4-BE49-F238E27FC236}">
              <a16:creationId xmlns:a16="http://schemas.microsoft.com/office/drawing/2014/main" id="{E2429B57-BB09-1D49-6AE0-BC7C9CC9A6F2}"/>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210175" y="1381125"/>
          <a:ext cx="1739900" cy="168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40</xdr:col>
          <xdr:colOff>228600</xdr:colOff>
          <xdr:row>27</xdr:row>
          <xdr:rowOff>38100</xdr:rowOff>
        </xdr:from>
        <xdr:to>
          <xdr:col>44</xdr:col>
          <xdr:colOff>981075</xdr:colOff>
          <xdr:row>29</xdr:row>
          <xdr:rowOff>28575</xdr:rowOff>
        </xdr:to>
        <xdr:pic>
          <xdr:nvPicPr>
            <xdr:cNvPr id="14" name="図 13">
              <a:extLst>
                <a:ext uri="{FF2B5EF4-FFF2-40B4-BE49-F238E27FC236}">
                  <a16:creationId xmlns:a16="http://schemas.microsoft.com/office/drawing/2014/main" id="{2A1B5F1E-B95B-A9D3-2F7B-AA7227C80AEE}"/>
                </a:ext>
              </a:extLst>
            </xdr:cNvPr>
            <xdr:cNvPicPr>
              <a:picLocks noChangeAspect="1" noChangeArrowheads="1"/>
              <a:extLst>
                <a:ext uri="{84589F7E-364E-4C9E-8A38-B11213B215E9}">
                  <a14:cameraTool cellRange="Sheet2!$AQ$17:$AT$18" spid="_x0000_s129389"/>
                </a:ext>
              </a:extLst>
            </xdr:cNvPicPr>
          </xdr:nvPicPr>
          <xdr:blipFill>
            <a:blip xmlns:r="http://schemas.openxmlformats.org/officeDocument/2006/relationships" r:embed="rId8"/>
            <a:srcRect/>
            <a:stretch>
              <a:fillRect/>
            </a:stretch>
          </xdr:blipFill>
          <xdr:spPr bwMode="auto">
            <a:xfrm>
              <a:off x="7648575" y="5715000"/>
              <a:ext cx="3667125" cy="4286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228600</xdr:colOff>
          <xdr:row>27</xdr:row>
          <xdr:rowOff>38100</xdr:rowOff>
        </xdr:from>
        <xdr:to>
          <xdr:col>44</xdr:col>
          <xdr:colOff>981075</xdr:colOff>
          <xdr:row>30</xdr:row>
          <xdr:rowOff>19050</xdr:rowOff>
        </xdr:to>
        <xdr:pic>
          <xdr:nvPicPr>
            <xdr:cNvPr id="15" name="図 14">
              <a:extLst>
                <a:ext uri="{FF2B5EF4-FFF2-40B4-BE49-F238E27FC236}">
                  <a16:creationId xmlns:a16="http://schemas.microsoft.com/office/drawing/2014/main" id="{26BFA35C-01C7-50D6-5A27-C1D22411C6BF}"/>
                </a:ext>
              </a:extLst>
            </xdr:cNvPr>
            <xdr:cNvPicPr>
              <a:picLocks noChangeAspect="1" noChangeArrowheads="1"/>
              <a:extLst>
                <a:ext uri="{84589F7E-364E-4C9E-8A38-B11213B215E9}">
                  <a14:cameraTool cellRange="Sheet2!$AQ$20:$AT$21" spid="_x0000_s129390"/>
                </a:ext>
              </a:extLst>
            </xdr:cNvPicPr>
          </xdr:nvPicPr>
          <xdr:blipFill>
            <a:blip xmlns:r="http://schemas.openxmlformats.org/officeDocument/2006/relationships" r:embed="rId9"/>
            <a:srcRect/>
            <a:stretch>
              <a:fillRect/>
            </a:stretch>
          </xdr:blipFill>
          <xdr:spPr bwMode="auto">
            <a:xfrm>
              <a:off x="7626350" y="6438900"/>
              <a:ext cx="3663950" cy="4826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400050</xdr:colOff>
          <xdr:row>34</xdr:row>
          <xdr:rowOff>95250</xdr:rowOff>
        </xdr:from>
        <xdr:to>
          <xdr:col>46</xdr:col>
          <xdr:colOff>244475</xdr:colOff>
          <xdr:row>35</xdr:row>
          <xdr:rowOff>63501</xdr:rowOff>
        </xdr:to>
        <xdr:pic>
          <xdr:nvPicPr>
            <xdr:cNvPr id="12" name="図 11">
              <a:extLst>
                <a:ext uri="{FF2B5EF4-FFF2-40B4-BE49-F238E27FC236}">
                  <a16:creationId xmlns:a16="http://schemas.microsoft.com/office/drawing/2014/main" id="{E83D2252-0503-60EF-C2A3-AD2CBEABCB3C}"/>
                </a:ext>
              </a:extLst>
            </xdr:cNvPr>
            <xdr:cNvPicPr>
              <a:picLocks noChangeAspect="1" noChangeArrowheads="1"/>
              <a:extLst>
                <a:ext uri="{84589F7E-364E-4C9E-8A38-B11213B215E9}">
                  <a14:cameraTool cellRange="Sheet4!$L$2" spid="_x0000_s129391"/>
                </a:ext>
              </a:extLst>
            </xdr:cNvPicPr>
          </xdr:nvPicPr>
          <xdr:blipFill>
            <a:blip xmlns:r="http://schemas.openxmlformats.org/officeDocument/2006/relationships" r:embed="rId10"/>
            <a:srcRect/>
            <a:stretch>
              <a:fillRect/>
            </a:stretch>
          </xdr:blipFill>
          <xdr:spPr bwMode="auto">
            <a:xfrm>
              <a:off x="7410450" y="7258050"/>
              <a:ext cx="4806950" cy="21907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23</xdr:row>
          <xdr:rowOff>190500</xdr:rowOff>
        </xdr:from>
        <xdr:to>
          <xdr:col>36</xdr:col>
          <xdr:colOff>120650</xdr:colOff>
          <xdr:row>26</xdr:row>
          <xdr:rowOff>171450</xdr:rowOff>
        </xdr:to>
        <xdr:pic>
          <xdr:nvPicPr>
            <xdr:cNvPr id="4" name="図 3">
              <a:extLst>
                <a:ext uri="{FF2B5EF4-FFF2-40B4-BE49-F238E27FC236}">
                  <a16:creationId xmlns:a16="http://schemas.microsoft.com/office/drawing/2014/main" id="{0EC980B6-14B0-044D-46B0-3F7850F2B7E4}"/>
                </a:ext>
              </a:extLst>
            </xdr:cNvPr>
            <xdr:cNvPicPr>
              <a:picLocks noChangeAspect="1" noChangeArrowheads="1"/>
              <a:extLst>
                <a:ext uri="{84589F7E-364E-4C9E-8A38-B11213B215E9}">
                  <a14:cameraTool cellRange="エラーメッセージ!$A$5" spid="_x0000_s129392"/>
                </a:ext>
              </a:extLst>
            </xdr:cNvPicPr>
          </xdr:nvPicPr>
          <xdr:blipFill>
            <a:blip xmlns:r="http://schemas.openxmlformats.org/officeDocument/2006/relationships" r:embed="rId11">
              <a:alphaModFix amt="50000"/>
            </a:blip>
            <a:srcRect/>
            <a:stretch>
              <a:fillRect/>
            </a:stretch>
          </xdr:blipFill>
          <xdr:spPr bwMode="auto">
            <a:xfrm>
              <a:off x="2914650" y="5686425"/>
              <a:ext cx="3816350" cy="6381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130175</xdr:colOff>
          <xdr:row>20</xdr:row>
          <xdr:rowOff>158750</xdr:rowOff>
        </xdr:from>
        <xdr:to>
          <xdr:col>34</xdr:col>
          <xdr:colOff>0</xdr:colOff>
          <xdr:row>23</xdr:row>
          <xdr:rowOff>120650</xdr:rowOff>
        </xdr:to>
        <xdr:pic>
          <xdr:nvPicPr>
            <xdr:cNvPr id="17" name="図 16">
              <a:extLst>
                <a:ext uri="{FF2B5EF4-FFF2-40B4-BE49-F238E27FC236}">
                  <a16:creationId xmlns:a16="http://schemas.microsoft.com/office/drawing/2014/main" id="{9CDB7EB3-40AC-5843-2133-21E4998B159C}"/>
                </a:ext>
              </a:extLst>
            </xdr:cNvPr>
            <xdr:cNvPicPr>
              <a:picLocks noChangeAspect="1" noChangeArrowheads="1"/>
              <a:extLst>
                <a:ext uri="{84589F7E-364E-4C9E-8A38-B11213B215E9}">
                  <a14:cameraTool cellRange="エラーメッセージ!$A$7" spid="_x0000_s129393"/>
                </a:ext>
              </a:extLst>
            </xdr:cNvPicPr>
          </xdr:nvPicPr>
          <xdr:blipFill>
            <a:blip xmlns:r="http://schemas.openxmlformats.org/officeDocument/2006/relationships" r:embed="rId11">
              <a:alphaModFix amt="50000"/>
            </a:blip>
            <a:srcRect/>
            <a:stretch>
              <a:fillRect/>
            </a:stretch>
          </xdr:blipFill>
          <xdr:spPr bwMode="auto">
            <a:xfrm>
              <a:off x="2435225" y="5003800"/>
              <a:ext cx="3816350" cy="6350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647699</xdr:colOff>
          <xdr:row>30</xdr:row>
          <xdr:rowOff>0</xdr:rowOff>
        </xdr:from>
        <xdr:to>
          <xdr:col>52</xdr:col>
          <xdr:colOff>507999</xdr:colOff>
          <xdr:row>31</xdr:row>
          <xdr:rowOff>222249</xdr:rowOff>
        </xdr:to>
        <xdr:pic>
          <xdr:nvPicPr>
            <xdr:cNvPr id="8" name="図 7">
              <a:extLst>
                <a:ext uri="{FF2B5EF4-FFF2-40B4-BE49-F238E27FC236}">
                  <a16:creationId xmlns:a16="http://schemas.microsoft.com/office/drawing/2014/main" id="{6EE46DB5-FD17-A346-4995-D437A729BCA1}"/>
                </a:ext>
              </a:extLst>
            </xdr:cNvPr>
            <xdr:cNvPicPr>
              <a:picLocks noChangeAspect="1" noChangeArrowheads="1"/>
              <a:extLst>
                <a:ext uri="{84589F7E-364E-4C9E-8A38-B11213B215E9}">
                  <a14:cameraTool cellRange="Sheet2!$AT$30" spid="_x0000_s129394"/>
                </a:ext>
              </a:extLst>
            </xdr:cNvPicPr>
          </xdr:nvPicPr>
          <xdr:blipFill>
            <a:blip xmlns:r="http://schemas.openxmlformats.org/officeDocument/2006/relationships" r:embed="rId12"/>
            <a:srcRect/>
            <a:stretch>
              <a:fillRect/>
            </a:stretch>
          </xdr:blipFill>
          <xdr:spPr bwMode="auto">
            <a:xfrm>
              <a:off x="10982324" y="6867525"/>
              <a:ext cx="6127750" cy="469899"/>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448128</xdr:colOff>
          <xdr:row>0</xdr:row>
          <xdr:rowOff>195929</xdr:rowOff>
        </xdr:from>
        <xdr:to>
          <xdr:col>52</xdr:col>
          <xdr:colOff>126545</xdr:colOff>
          <xdr:row>3</xdr:row>
          <xdr:rowOff>482600</xdr:rowOff>
        </xdr:to>
        <xdr:pic>
          <xdr:nvPicPr>
            <xdr:cNvPr id="5" name="図 4">
              <a:extLst>
                <a:ext uri="{FF2B5EF4-FFF2-40B4-BE49-F238E27FC236}">
                  <a16:creationId xmlns:a16="http://schemas.microsoft.com/office/drawing/2014/main" id="{2A14DBEE-530C-6A4E-C531-4B9D3846D971}"/>
                </a:ext>
              </a:extLst>
            </xdr:cNvPr>
            <xdr:cNvPicPr>
              <a:picLocks noChangeAspect="1" noChangeArrowheads="1"/>
              <a:extLst>
                <a:ext uri="{84589F7E-364E-4C9E-8A38-B11213B215E9}">
                  <a14:cameraTool cellRange="Sheet4!$L$5" spid="_x0000_s129395"/>
                </a:ext>
              </a:extLst>
            </xdr:cNvPicPr>
          </xdr:nvPicPr>
          <xdr:blipFill>
            <a:blip xmlns:r="http://schemas.openxmlformats.org/officeDocument/2006/relationships" r:embed="rId13">
              <a:alphaModFix/>
            </a:blip>
            <a:srcRect/>
            <a:stretch>
              <a:fillRect/>
            </a:stretch>
          </xdr:blipFill>
          <xdr:spPr bwMode="auto">
            <a:xfrm>
              <a:off x="9292771" y="195929"/>
              <a:ext cx="7570560" cy="98063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428625</xdr:colOff>
          <xdr:row>4</xdr:row>
          <xdr:rowOff>9525</xdr:rowOff>
        </xdr:from>
        <xdr:to>
          <xdr:col>8</xdr:col>
          <xdr:colOff>685800</xdr:colOff>
          <xdr:row>5</xdr:row>
          <xdr:rowOff>28575</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2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9</xdr:row>
          <xdr:rowOff>9525</xdr:rowOff>
        </xdr:from>
        <xdr:to>
          <xdr:col>10</xdr:col>
          <xdr:colOff>523875</xdr:colOff>
          <xdr:row>10</xdr:row>
          <xdr:rowOff>9525</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2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10</xdr:row>
          <xdr:rowOff>9525</xdr:rowOff>
        </xdr:from>
        <xdr:to>
          <xdr:col>10</xdr:col>
          <xdr:colOff>523875</xdr:colOff>
          <xdr:row>11</xdr:row>
          <xdr:rowOff>9525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11</xdr:row>
          <xdr:rowOff>9525</xdr:rowOff>
        </xdr:from>
        <xdr:to>
          <xdr:col>10</xdr:col>
          <xdr:colOff>523875</xdr:colOff>
          <xdr:row>12</xdr:row>
          <xdr:rowOff>9525</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12</xdr:row>
          <xdr:rowOff>9525</xdr:rowOff>
        </xdr:from>
        <xdr:to>
          <xdr:col>10</xdr:col>
          <xdr:colOff>523875</xdr:colOff>
          <xdr:row>13</xdr:row>
          <xdr:rowOff>9525</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13</xdr:row>
          <xdr:rowOff>9525</xdr:rowOff>
        </xdr:from>
        <xdr:to>
          <xdr:col>10</xdr:col>
          <xdr:colOff>523875</xdr:colOff>
          <xdr:row>14</xdr:row>
          <xdr:rowOff>9525</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14</xdr:row>
          <xdr:rowOff>9525</xdr:rowOff>
        </xdr:from>
        <xdr:to>
          <xdr:col>10</xdr:col>
          <xdr:colOff>523875</xdr:colOff>
          <xdr:row>15</xdr:row>
          <xdr:rowOff>9525</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15</xdr:row>
          <xdr:rowOff>9525</xdr:rowOff>
        </xdr:from>
        <xdr:to>
          <xdr:col>10</xdr:col>
          <xdr:colOff>523875</xdr:colOff>
          <xdr:row>16</xdr:row>
          <xdr:rowOff>9525</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15</xdr:row>
          <xdr:rowOff>9525</xdr:rowOff>
        </xdr:from>
        <xdr:to>
          <xdr:col>10</xdr:col>
          <xdr:colOff>523875</xdr:colOff>
          <xdr:row>16</xdr:row>
          <xdr:rowOff>9525</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16</xdr:row>
          <xdr:rowOff>9525</xdr:rowOff>
        </xdr:from>
        <xdr:to>
          <xdr:col>10</xdr:col>
          <xdr:colOff>523875</xdr:colOff>
          <xdr:row>17</xdr:row>
          <xdr:rowOff>9525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17</xdr:row>
          <xdr:rowOff>9525</xdr:rowOff>
        </xdr:from>
        <xdr:to>
          <xdr:col>10</xdr:col>
          <xdr:colOff>523875</xdr:colOff>
          <xdr:row>18</xdr:row>
          <xdr:rowOff>9525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17</xdr:row>
          <xdr:rowOff>9525</xdr:rowOff>
        </xdr:from>
        <xdr:to>
          <xdr:col>10</xdr:col>
          <xdr:colOff>523875</xdr:colOff>
          <xdr:row>18</xdr:row>
          <xdr:rowOff>9525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18</xdr:row>
          <xdr:rowOff>9525</xdr:rowOff>
        </xdr:from>
        <xdr:to>
          <xdr:col>10</xdr:col>
          <xdr:colOff>523875</xdr:colOff>
          <xdr:row>19</xdr:row>
          <xdr:rowOff>9525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18</xdr:row>
          <xdr:rowOff>9525</xdr:rowOff>
        </xdr:from>
        <xdr:to>
          <xdr:col>10</xdr:col>
          <xdr:colOff>523875</xdr:colOff>
          <xdr:row>19</xdr:row>
          <xdr:rowOff>9525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18</xdr:row>
          <xdr:rowOff>9525</xdr:rowOff>
        </xdr:from>
        <xdr:to>
          <xdr:col>10</xdr:col>
          <xdr:colOff>523875</xdr:colOff>
          <xdr:row>19</xdr:row>
          <xdr:rowOff>9525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19</xdr:row>
          <xdr:rowOff>9525</xdr:rowOff>
        </xdr:from>
        <xdr:to>
          <xdr:col>10</xdr:col>
          <xdr:colOff>523875</xdr:colOff>
          <xdr:row>20</xdr:row>
          <xdr:rowOff>9525</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19</xdr:row>
          <xdr:rowOff>9525</xdr:rowOff>
        </xdr:from>
        <xdr:to>
          <xdr:col>10</xdr:col>
          <xdr:colOff>523875</xdr:colOff>
          <xdr:row>20</xdr:row>
          <xdr:rowOff>9525</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19</xdr:row>
          <xdr:rowOff>9525</xdr:rowOff>
        </xdr:from>
        <xdr:to>
          <xdr:col>10</xdr:col>
          <xdr:colOff>523875</xdr:colOff>
          <xdr:row>20</xdr:row>
          <xdr:rowOff>9525</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19</xdr:row>
          <xdr:rowOff>9525</xdr:rowOff>
        </xdr:from>
        <xdr:to>
          <xdr:col>10</xdr:col>
          <xdr:colOff>523875</xdr:colOff>
          <xdr:row>20</xdr:row>
          <xdr:rowOff>9525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20</xdr:row>
          <xdr:rowOff>9525</xdr:rowOff>
        </xdr:from>
        <xdr:to>
          <xdr:col>10</xdr:col>
          <xdr:colOff>523875</xdr:colOff>
          <xdr:row>21</xdr:row>
          <xdr:rowOff>9525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20</xdr:row>
          <xdr:rowOff>9525</xdr:rowOff>
        </xdr:from>
        <xdr:to>
          <xdr:col>10</xdr:col>
          <xdr:colOff>523875</xdr:colOff>
          <xdr:row>21</xdr:row>
          <xdr:rowOff>9525</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20</xdr:row>
          <xdr:rowOff>9525</xdr:rowOff>
        </xdr:from>
        <xdr:to>
          <xdr:col>10</xdr:col>
          <xdr:colOff>523875</xdr:colOff>
          <xdr:row>21</xdr:row>
          <xdr:rowOff>9525</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2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20</xdr:row>
          <xdr:rowOff>9525</xdr:rowOff>
        </xdr:from>
        <xdr:to>
          <xdr:col>10</xdr:col>
          <xdr:colOff>523875</xdr:colOff>
          <xdr:row>21</xdr:row>
          <xdr:rowOff>9525</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20</xdr:row>
          <xdr:rowOff>9525</xdr:rowOff>
        </xdr:from>
        <xdr:to>
          <xdr:col>10</xdr:col>
          <xdr:colOff>523875</xdr:colOff>
          <xdr:row>21</xdr:row>
          <xdr:rowOff>9525</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21</xdr:row>
          <xdr:rowOff>9525</xdr:rowOff>
        </xdr:from>
        <xdr:to>
          <xdr:col>10</xdr:col>
          <xdr:colOff>523875</xdr:colOff>
          <xdr:row>22</xdr:row>
          <xdr:rowOff>9525</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21</xdr:row>
          <xdr:rowOff>9525</xdr:rowOff>
        </xdr:from>
        <xdr:to>
          <xdr:col>10</xdr:col>
          <xdr:colOff>523875</xdr:colOff>
          <xdr:row>22</xdr:row>
          <xdr:rowOff>9525</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2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21</xdr:row>
          <xdr:rowOff>9525</xdr:rowOff>
        </xdr:from>
        <xdr:to>
          <xdr:col>10</xdr:col>
          <xdr:colOff>523875</xdr:colOff>
          <xdr:row>22</xdr:row>
          <xdr:rowOff>9525</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2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21</xdr:row>
          <xdr:rowOff>9525</xdr:rowOff>
        </xdr:from>
        <xdr:to>
          <xdr:col>10</xdr:col>
          <xdr:colOff>523875</xdr:colOff>
          <xdr:row>22</xdr:row>
          <xdr:rowOff>9525</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2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21</xdr:row>
          <xdr:rowOff>9525</xdr:rowOff>
        </xdr:from>
        <xdr:to>
          <xdr:col>10</xdr:col>
          <xdr:colOff>523875</xdr:colOff>
          <xdr:row>22</xdr:row>
          <xdr:rowOff>9525</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2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21</xdr:row>
          <xdr:rowOff>9525</xdr:rowOff>
        </xdr:from>
        <xdr:to>
          <xdr:col>10</xdr:col>
          <xdr:colOff>523875</xdr:colOff>
          <xdr:row>22</xdr:row>
          <xdr:rowOff>9525</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2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22</xdr:row>
          <xdr:rowOff>9525</xdr:rowOff>
        </xdr:from>
        <xdr:to>
          <xdr:col>10</xdr:col>
          <xdr:colOff>523875</xdr:colOff>
          <xdr:row>23</xdr:row>
          <xdr:rowOff>9525</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2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22</xdr:row>
          <xdr:rowOff>9525</xdr:rowOff>
        </xdr:from>
        <xdr:to>
          <xdr:col>10</xdr:col>
          <xdr:colOff>523875</xdr:colOff>
          <xdr:row>23</xdr:row>
          <xdr:rowOff>9525</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2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22</xdr:row>
          <xdr:rowOff>9525</xdr:rowOff>
        </xdr:from>
        <xdr:to>
          <xdr:col>10</xdr:col>
          <xdr:colOff>523875</xdr:colOff>
          <xdr:row>23</xdr:row>
          <xdr:rowOff>9525</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2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22</xdr:row>
          <xdr:rowOff>9525</xdr:rowOff>
        </xdr:from>
        <xdr:to>
          <xdr:col>10</xdr:col>
          <xdr:colOff>523875</xdr:colOff>
          <xdr:row>23</xdr:row>
          <xdr:rowOff>9525</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2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22</xdr:row>
          <xdr:rowOff>9525</xdr:rowOff>
        </xdr:from>
        <xdr:to>
          <xdr:col>10</xdr:col>
          <xdr:colOff>523875</xdr:colOff>
          <xdr:row>23</xdr:row>
          <xdr:rowOff>9525</xdr:rowOff>
        </xdr:to>
        <xdr:sp macro="" textlink="">
          <xdr:nvSpPr>
            <xdr:cNvPr id="3116" name="Check Box 44" hidden="1">
              <a:extLst>
                <a:ext uri="{63B3BB69-23CF-44E3-9099-C40C66FF867C}">
                  <a14:compatExt spid="_x0000_s3116"/>
                </a:ext>
                <a:ext uri="{FF2B5EF4-FFF2-40B4-BE49-F238E27FC236}">
                  <a16:creationId xmlns:a16="http://schemas.microsoft.com/office/drawing/2014/main" id="{00000000-0008-0000-02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22</xdr:row>
          <xdr:rowOff>9525</xdr:rowOff>
        </xdr:from>
        <xdr:to>
          <xdr:col>10</xdr:col>
          <xdr:colOff>523875</xdr:colOff>
          <xdr:row>23</xdr:row>
          <xdr:rowOff>9525</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2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22</xdr:row>
          <xdr:rowOff>9525</xdr:rowOff>
        </xdr:from>
        <xdr:to>
          <xdr:col>10</xdr:col>
          <xdr:colOff>523875</xdr:colOff>
          <xdr:row>23</xdr:row>
          <xdr:rowOff>9525</xdr:rowOff>
        </xdr:to>
        <xdr:sp macro="" textlink="">
          <xdr:nvSpPr>
            <xdr:cNvPr id="3118" name="Check Box 46" hidden="1">
              <a:extLst>
                <a:ext uri="{63B3BB69-23CF-44E3-9099-C40C66FF867C}">
                  <a14:compatExt spid="_x0000_s3118"/>
                </a:ext>
                <a:ext uri="{FF2B5EF4-FFF2-40B4-BE49-F238E27FC236}">
                  <a16:creationId xmlns:a16="http://schemas.microsoft.com/office/drawing/2014/main" id="{00000000-0008-0000-0200-00002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23</xdr:row>
          <xdr:rowOff>9525</xdr:rowOff>
        </xdr:from>
        <xdr:to>
          <xdr:col>10</xdr:col>
          <xdr:colOff>523875</xdr:colOff>
          <xdr:row>24</xdr:row>
          <xdr:rowOff>9525</xdr:rowOff>
        </xdr:to>
        <xdr:sp macro="" textlink="">
          <xdr:nvSpPr>
            <xdr:cNvPr id="3119" name="Check Box 47" hidden="1">
              <a:extLst>
                <a:ext uri="{63B3BB69-23CF-44E3-9099-C40C66FF867C}">
                  <a14:compatExt spid="_x0000_s3119"/>
                </a:ext>
                <a:ext uri="{FF2B5EF4-FFF2-40B4-BE49-F238E27FC236}">
                  <a16:creationId xmlns:a16="http://schemas.microsoft.com/office/drawing/2014/main" id="{00000000-0008-0000-0200-00002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23</xdr:row>
          <xdr:rowOff>9525</xdr:rowOff>
        </xdr:from>
        <xdr:to>
          <xdr:col>10</xdr:col>
          <xdr:colOff>523875</xdr:colOff>
          <xdr:row>24</xdr:row>
          <xdr:rowOff>9525</xdr:rowOff>
        </xdr:to>
        <xdr:sp macro="" textlink="">
          <xdr:nvSpPr>
            <xdr:cNvPr id="3120" name="Check Box 48" hidden="1">
              <a:extLst>
                <a:ext uri="{63B3BB69-23CF-44E3-9099-C40C66FF867C}">
                  <a14:compatExt spid="_x0000_s3120"/>
                </a:ext>
                <a:ext uri="{FF2B5EF4-FFF2-40B4-BE49-F238E27FC236}">
                  <a16:creationId xmlns:a16="http://schemas.microsoft.com/office/drawing/2014/main" id="{00000000-0008-0000-02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23</xdr:row>
          <xdr:rowOff>9525</xdr:rowOff>
        </xdr:from>
        <xdr:to>
          <xdr:col>10</xdr:col>
          <xdr:colOff>523875</xdr:colOff>
          <xdr:row>24</xdr:row>
          <xdr:rowOff>9525</xdr:rowOff>
        </xdr:to>
        <xdr:sp macro="" textlink="">
          <xdr:nvSpPr>
            <xdr:cNvPr id="3121" name="Check Box 49" hidden="1">
              <a:extLst>
                <a:ext uri="{63B3BB69-23CF-44E3-9099-C40C66FF867C}">
                  <a14:compatExt spid="_x0000_s3121"/>
                </a:ext>
                <a:ext uri="{FF2B5EF4-FFF2-40B4-BE49-F238E27FC236}">
                  <a16:creationId xmlns:a16="http://schemas.microsoft.com/office/drawing/2014/main" id="{00000000-0008-0000-0200-00003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23</xdr:row>
          <xdr:rowOff>9525</xdr:rowOff>
        </xdr:from>
        <xdr:to>
          <xdr:col>10</xdr:col>
          <xdr:colOff>523875</xdr:colOff>
          <xdr:row>24</xdr:row>
          <xdr:rowOff>9525</xdr:rowOff>
        </xdr:to>
        <xdr:sp macro="" textlink="">
          <xdr:nvSpPr>
            <xdr:cNvPr id="3122" name="Check Box 50" hidden="1">
              <a:extLst>
                <a:ext uri="{63B3BB69-23CF-44E3-9099-C40C66FF867C}">
                  <a14:compatExt spid="_x0000_s3122"/>
                </a:ext>
                <a:ext uri="{FF2B5EF4-FFF2-40B4-BE49-F238E27FC236}">
                  <a16:creationId xmlns:a16="http://schemas.microsoft.com/office/drawing/2014/main" id="{00000000-0008-0000-02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23</xdr:row>
          <xdr:rowOff>9525</xdr:rowOff>
        </xdr:from>
        <xdr:to>
          <xdr:col>10</xdr:col>
          <xdr:colOff>523875</xdr:colOff>
          <xdr:row>24</xdr:row>
          <xdr:rowOff>9525</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2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23</xdr:row>
          <xdr:rowOff>9525</xdr:rowOff>
        </xdr:from>
        <xdr:to>
          <xdr:col>10</xdr:col>
          <xdr:colOff>523875</xdr:colOff>
          <xdr:row>24</xdr:row>
          <xdr:rowOff>9525</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2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23</xdr:row>
          <xdr:rowOff>9525</xdr:rowOff>
        </xdr:from>
        <xdr:to>
          <xdr:col>10</xdr:col>
          <xdr:colOff>523875</xdr:colOff>
          <xdr:row>24</xdr:row>
          <xdr:rowOff>9525</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2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23</xdr:row>
          <xdr:rowOff>9525</xdr:rowOff>
        </xdr:from>
        <xdr:to>
          <xdr:col>10</xdr:col>
          <xdr:colOff>523875</xdr:colOff>
          <xdr:row>24</xdr:row>
          <xdr:rowOff>9525</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2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24</xdr:row>
          <xdr:rowOff>9525</xdr:rowOff>
        </xdr:from>
        <xdr:to>
          <xdr:col>10</xdr:col>
          <xdr:colOff>523875</xdr:colOff>
          <xdr:row>25</xdr:row>
          <xdr:rowOff>9525</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2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24</xdr:row>
          <xdr:rowOff>9525</xdr:rowOff>
        </xdr:from>
        <xdr:to>
          <xdr:col>10</xdr:col>
          <xdr:colOff>523875</xdr:colOff>
          <xdr:row>25</xdr:row>
          <xdr:rowOff>9525</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2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24</xdr:row>
          <xdr:rowOff>9525</xdr:rowOff>
        </xdr:from>
        <xdr:to>
          <xdr:col>10</xdr:col>
          <xdr:colOff>523875</xdr:colOff>
          <xdr:row>25</xdr:row>
          <xdr:rowOff>9525</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2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24</xdr:row>
          <xdr:rowOff>9525</xdr:rowOff>
        </xdr:from>
        <xdr:to>
          <xdr:col>10</xdr:col>
          <xdr:colOff>523875</xdr:colOff>
          <xdr:row>25</xdr:row>
          <xdr:rowOff>9525</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2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24</xdr:row>
          <xdr:rowOff>9525</xdr:rowOff>
        </xdr:from>
        <xdr:to>
          <xdr:col>10</xdr:col>
          <xdr:colOff>523875</xdr:colOff>
          <xdr:row>25</xdr:row>
          <xdr:rowOff>9525</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2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24</xdr:row>
          <xdr:rowOff>9525</xdr:rowOff>
        </xdr:from>
        <xdr:to>
          <xdr:col>10</xdr:col>
          <xdr:colOff>523875</xdr:colOff>
          <xdr:row>25</xdr:row>
          <xdr:rowOff>9525</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2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24</xdr:row>
          <xdr:rowOff>9525</xdr:rowOff>
        </xdr:from>
        <xdr:to>
          <xdr:col>10</xdr:col>
          <xdr:colOff>523875</xdr:colOff>
          <xdr:row>25</xdr:row>
          <xdr:rowOff>9525</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2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24</xdr:row>
          <xdr:rowOff>9525</xdr:rowOff>
        </xdr:from>
        <xdr:to>
          <xdr:col>10</xdr:col>
          <xdr:colOff>523875</xdr:colOff>
          <xdr:row>25</xdr:row>
          <xdr:rowOff>9525</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2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24</xdr:row>
          <xdr:rowOff>9525</xdr:rowOff>
        </xdr:from>
        <xdr:to>
          <xdr:col>10</xdr:col>
          <xdr:colOff>523875</xdr:colOff>
          <xdr:row>25</xdr:row>
          <xdr:rowOff>9525</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2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25</xdr:row>
          <xdr:rowOff>9525</xdr:rowOff>
        </xdr:from>
        <xdr:to>
          <xdr:col>10</xdr:col>
          <xdr:colOff>523875</xdr:colOff>
          <xdr:row>26</xdr:row>
          <xdr:rowOff>9525</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2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25</xdr:row>
          <xdr:rowOff>9525</xdr:rowOff>
        </xdr:from>
        <xdr:to>
          <xdr:col>10</xdr:col>
          <xdr:colOff>523875</xdr:colOff>
          <xdr:row>26</xdr:row>
          <xdr:rowOff>9525</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2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25</xdr:row>
          <xdr:rowOff>9525</xdr:rowOff>
        </xdr:from>
        <xdr:to>
          <xdr:col>10</xdr:col>
          <xdr:colOff>523875</xdr:colOff>
          <xdr:row>26</xdr:row>
          <xdr:rowOff>9525</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2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25</xdr:row>
          <xdr:rowOff>9525</xdr:rowOff>
        </xdr:from>
        <xdr:to>
          <xdr:col>10</xdr:col>
          <xdr:colOff>523875</xdr:colOff>
          <xdr:row>26</xdr:row>
          <xdr:rowOff>9525</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2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25</xdr:row>
          <xdr:rowOff>9525</xdr:rowOff>
        </xdr:from>
        <xdr:to>
          <xdr:col>10</xdr:col>
          <xdr:colOff>523875</xdr:colOff>
          <xdr:row>26</xdr:row>
          <xdr:rowOff>9525</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2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25</xdr:row>
          <xdr:rowOff>9525</xdr:rowOff>
        </xdr:from>
        <xdr:to>
          <xdr:col>10</xdr:col>
          <xdr:colOff>523875</xdr:colOff>
          <xdr:row>26</xdr:row>
          <xdr:rowOff>9525</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2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25</xdr:row>
          <xdr:rowOff>9525</xdr:rowOff>
        </xdr:from>
        <xdr:to>
          <xdr:col>10</xdr:col>
          <xdr:colOff>523875</xdr:colOff>
          <xdr:row>26</xdr:row>
          <xdr:rowOff>9525</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2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25</xdr:row>
          <xdr:rowOff>9525</xdr:rowOff>
        </xdr:from>
        <xdr:to>
          <xdr:col>10</xdr:col>
          <xdr:colOff>523875</xdr:colOff>
          <xdr:row>26</xdr:row>
          <xdr:rowOff>9525</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25</xdr:row>
          <xdr:rowOff>9525</xdr:rowOff>
        </xdr:from>
        <xdr:to>
          <xdr:col>10</xdr:col>
          <xdr:colOff>523875</xdr:colOff>
          <xdr:row>26</xdr:row>
          <xdr:rowOff>9525</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2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25</xdr:row>
          <xdr:rowOff>9525</xdr:rowOff>
        </xdr:from>
        <xdr:to>
          <xdr:col>10</xdr:col>
          <xdr:colOff>523875</xdr:colOff>
          <xdr:row>26</xdr:row>
          <xdr:rowOff>9525</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2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26</xdr:row>
          <xdr:rowOff>9525</xdr:rowOff>
        </xdr:from>
        <xdr:to>
          <xdr:col>10</xdr:col>
          <xdr:colOff>523875</xdr:colOff>
          <xdr:row>27</xdr:row>
          <xdr:rowOff>9525</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2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26</xdr:row>
          <xdr:rowOff>9525</xdr:rowOff>
        </xdr:from>
        <xdr:to>
          <xdr:col>10</xdr:col>
          <xdr:colOff>523875</xdr:colOff>
          <xdr:row>27</xdr:row>
          <xdr:rowOff>9525</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2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26</xdr:row>
          <xdr:rowOff>9525</xdr:rowOff>
        </xdr:from>
        <xdr:to>
          <xdr:col>10</xdr:col>
          <xdr:colOff>523875</xdr:colOff>
          <xdr:row>27</xdr:row>
          <xdr:rowOff>9525</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2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26</xdr:row>
          <xdr:rowOff>9525</xdr:rowOff>
        </xdr:from>
        <xdr:to>
          <xdr:col>10</xdr:col>
          <xdr:colOff>523875</xdr:colOff>
          <xdr:row>27</xdr:row>
          <xdr:rowOff>9525</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2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26</xdr:row>
          <xdr:rowOff>9525</xdr:rowOff>
        </xdr:from>
        <xdr:to>
          <xdr:col>10</xdr:col>
          <xdr:colOff>523875</xdr:colOff>
          <xdr:row>27</xdr:row>
          <xdr:rowOff>9525</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2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26</xdr:row>
          <xdr:rowOff>9525</xdr:rowOff>
        </xdr:from>
        <xdr:to>
          <xdr:col>10</xdr:col>
          <xdr:colOff>523875</xdr:colOff>
          <xdr:row>27</xdr:row>
          <xdr:rowOff>9525</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2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26</xdr:row>
          <xdr:rowOff>9525</xdr:rowOff>
        </xdr:from>
        <xdr:to>
          <xdr:col>10</xdr:col>
          <xdr:colOff>523875</xdr:colOff>
          <xdr:row>27</xdr:row>
          <xdr:rowOff>9525</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2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26</xdr:row>
          <xdr:rowOff>9525</xdr:rowOff>
        </xdr:from>
        <xdr:to>
          <xdr:col>10</xdr:col>
          <xdr:colOff>523875</xdr:colOff>
          <xdr:row>27</xdr:row>
          <xdr:rowOff>9525</xdr:rowOff>
        </xdr:to>
        <xdr:sp macro="" textlink="">
          <xdr:nvSpPr>
            <xdr:cNvPr id="3153" name="Check Box 81" hidden="1">
              <a:extLst>
                <a:ext uri="{63B3BB69-23CF-44E3-9099-C40C66FF867C}">
                  <a14:compatExt spid="_x0000_s3153"/>
                </a:ext>
                <a:ext uri="{FF2B5EF4-FFF2-40B4-BE49-F238E27FC236}">
                  <a16:creationId xmlns:a16="http://schemas.microsoft.com/office/drawing/2014/main" id="{00000000-0008-0000-02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26</xdr:row>
          <xdr:rowOff>9525</xdr:rowOff>
        </xdr:from>
        <xdr:to>
          <xdr:col>10</xdr:col>
          <xdr:colOff>523875</xdr:colOff>
          <xdr:row>27</xdr:row>
          <xdr:rowOff>9525</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2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26</xdr:row>
          <xdr:rowOff>9525</xdr:rowOff>
        </xdr:from>
        <xdr:to>
          <xdr:col>10</xdr:col>
          <xdr:colOff>523875</xdr:colOff>
          <xdr:row>27</xdr:row>
          <xdr:rowOff>9525</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2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26</xdr:row>
          <xdr:rowOff>9525</xdr:rowOff>
        </xdr:from>
        <xdr:to>
          <xdr:col>10</xdr:col>
          <xdr:colOff>523875</xdr:colOff>
          <xdr:row>27</xdr:row>
          <xdr:rowOff>9525</xdr:rowOff>
        </xdr:to>
        <xdr:sp macro="" textlink="">
          <xdr:nvSpPr>
            <xdr:cNvPr id="3156" name="Check Box 84" hidden="1">
              <a:extLst>
                <a:ext uri="{63B3BB69-23CF-44E3-9099-C40C66FF867C}">
                  <a14:compatExt spid="_x0000_s3156"/>
                </a:ext>
                <a:ext uri="{FF2B5EF4-FFF2-40B4-BE49-F238E27FC236}">
                  <a16:creationId xmlns:a16="http://schemas.microsoft.com/office/drawing/2014/main" id="{00000000-0008-0000-0200-00005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27</xdr:row>
          <xdr:rowOff>9525</xdr:rowOff>
        </xdr:from>
        <xdr:to>
          <xdr:col>10</xdr:col>
          <xdr:colOff>523875</xdr:colOff>
          <xdr:row>28</xdr:row>
          <xdr:rowOff>9525</xdr:rowOff>
        </xdr:to>
        <xdr:sp macro="" textlink="">
          <xdr:nvSpPr>
            <xdr:cNvPr id="3157" name="Check Box 85" hidden="1">
              <a:extLst>
                <a:ext uri="{63B3BB69-23CF-44E3-9099-C40C66FF867C}">
                  <a14:compatExt spid="_x0000_s3157"/>
                </a:ext>
                <a:ext uri="{FF2B5EF4-FFF2-40B4-BE49-F238E27FC236}">
                  <a16:creationId xmlns:a16="http://schemas.microsoft.com/office/drawing/2014/main" id="{00000000-0008-0000-0200-00005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27</xdr:row>
          <xdr:rowOff>9525</xdr:rowOff>
        </xdr:from>
        <xdr:to>
          <xdr:col>10</xdr:col>
          <xdr:colOff>523875</xdr:colOff>
          <xdr:row>28</xdr:row>
          <xdr:rowOff>9525</xdr:rowOff>
        </xdr:to>
        <xdr:sp macro="" textlink="">
          <xdr:nvSpPr>
            <xdr:cNvPr id="3158" name="Check Box 86" hidden="1">
              <a:extLst>
                <a:ext uri="{63B3BB69-23CF-44E3-9099-C40C66FF867C}">
                  <a14:compatExt spid="_x0000_s3158"/>
                </a:ext>
                <a:ext uri="{FF2B5EF4-FFF2-40B4-BE49-F238E27FC236}">
                  <a16:creationId xmlns:a16="http://schemas.microsoft.com/office/drawing/2014/main" id="{00000000-0008-0000-02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27</xdr:row>
          <xdr:rowOff>9525</xdr:rowOff>
        </xdr:from>
        <xdr:to>
          <xdr:col>10</xdr:col>
          <xdr:colOff>523875</xdr:colOff>
          <xdr:row>28</xdr:row>
          <xdr:rowOff>9525</xdr:rowOff>
        </xdr:to>
        <xdr:sp macro="" textlink="">
          <xdr:nvSpPr>
            <xdr:cNvPr id="3159" name="Check Box 87" hidden="1">
              <a:extLst>
                <a:ext uri="{63B3BB69-23CF-44E3-9099-C40C66FF867C}">
                  <a14:compatExt spid="_x0000_s3159"/>
                </a:ext>
                <a:ext uri="{FF2B5EF4-FFF2-40B4-BE49-F238E27FC236}">
                  <a16:creationId xmlns:a16="http://schemas.microsoft.com/office/drawing/2014/main" id="{00000000-0008-0000-0200-00005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27</xdr:row>
          <xdr:rowOff>9525</xdr:rowOff>
        </xdr:from>
        <xdr:to>
          <xdr:col>10</xdr:col>
          <xdr:colOff>523875</xdr:colOff>
          <xdr:row>28</xdr:row>
          <xdr:rowOff>9525</xdr:rowOff>
        </xdr:to>
        <xdr:sp macro="" textlink="">
          <xdr:nvSpPr>
            <xdr:cNvPr id="3160" name="Check Box 88" hidden="1">
              <a:extLst>
                <a:ext uri="{63B3BB69-23CF-44E3-9099-C40C66FF867C}">
                  <a14:compatExt spid="_x0000_s3160"/>
                </a:ext>
                <a:ext uri="{FF2B5EF4-FFF2-40B4-BE49-F238E27FC236}">
                  <a16:creationId xmlns:a16="http://schemas.microsoft.com/office/drawing/2014/main" id="{00000000-0008-0000-0200-00005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27</xdr:row>
          <xdr:rowOff>9525</xdr:rowOff>
        </xdr:from>
        <xdr:to>
          <xdr:col>10</xdr:col>
          <xdr:colOff>523875</xdr:colOff>
          <xdr:row>28</xdr:row>
          <xdr:rowOff>9525</xdr:rowOff>
        </xdr:to>
        <xdr:sp macro="" textlink="">
          <xdr:nvSpPr>
            <xdr:cNvPr id="3161" name="Check Box 89" hidden="1">
              <a:extLst>
                <a:ext uri="{63B3BB69-23CF-44E3-9099-C40C66FF867C}">
                  <a14:compatExt spid="_x0000_s3161"/>
                </a:ext>
                <a:ext uri="{FF2B5EF4-FFF2-40B4-BE49-F238E27FC236}">
                  <a16:creationId xmlns:a16="http://schemas.microsoft.com/office/drawing/2014/main" id="{00000000-0008-0000-0200-00005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27</xdr:row>
          <xdr:rowOff>9525</xdr:rowOff>
        </xdr:from>
        <xdr:to>
          <xdr:col>10</xdr:col>
          <xdr:colOff>523875</xdr:colOff>
          <xdr:row>28</xdr:row>
          <xdr:rowOff>9525</xdr:rowOff>
        </xdr:to>
        <xdr:sp macro="" textlink="">
          <xdr:nvSpPr>
            <xdr:cNvPr id="3162" name="Check Box 90" hidden="1">
              <a:extLst>
                <a:ext uri="{63B3BB69-23CF-44E3-9099-C40C66FF867C}">
                  <a14:compatExt spid="_x0000_s3162"/>
                </a:ext>
                <a:ext uri="{FF2B5EF4-FFF2-40B4-BE49-F238E27FC236}">
                  <a16:creationId xmlns:a16="http://schemas.microsoft.com/office/drawing/2014/main" id="{00000000-0008-0000-0200-00005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27</xdr:row>
          <xdr:rowOff>9525</xdr:rowOff>
        </xdr:from>
        <xdr:to>
          <xdr:col>10</xdr:col>
          <xdr:colOff>523875</xdr:colOff>
          <xdr:row>28</xdr:row>
          <xdr:rowOff>9525</xdr:rowOff>
        </xdr:to>
        <xdr:sp macro="" textlink="">
          <xdr:nvSpPr>
            <xdr:cNvPr id="3163" name="Check Box 91" hidden="1">
              <a:extLst>
                <a:ext uri="{63B3BB69-23CF-44E3-9099-C40C66FF867C}">
                  <a14:compatExt spid="_x0000_s3163"/>
                </a:ext>
                <a:ext uri="{FF2B5EF4-FFF2-40B4-BE49-F238E27FC236}">
                  <a16:creationId xmlns:a16="http://schemas.microsoft.com/office/drawing/2014/main" id="{00000000-0008-0000-02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27</xdr:row>
          <xdr:rowOff>9525</xdr:rowOff>
        </xdr:from>
        <xdr:to>
          <xdr:col>10</xdr:col>
          <xdr:colOff>523875</xdr:colOff>
          <xdr:row>28</xdr:row>
          <xdr:rowOff>9525</xdr:rowOff>
        </xdr:to>
        <xdr:sp macro="" textlink="">
          <xdr:nvSpPr>
            <xdr:cNvPr id="3164" name="Check Box 92" hidden="1">
              <a:extLst>
                <a:ext uri="{63B3BB69-23CF-44E3-9099-C40C66FF867C}">
                  <a14:compatExt spid="_x0000_s3164"/>
                </a:ext>
                <a:ext uri="{FF2B5EF4-FFF2-40B4-BE49-F238E27FC236}">
                  <a16:creationId xmlns:a16="http://schemas.microsoft.com/office/drawing/2014/main" id="{00000000-0008-0000-02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27</xdr:row>
          <xdr:rowOff>9525</xdr:rowOff>
        </xdr:from>
        <xdr:to>
          <xdr:col>10</xdr:col>
          <xdr:colOff>523875</xdr:colOff>
          <xdr:row>28</xdr:row>
          <xdr:rowOff>9525</xdr:rowOff>
        </xdr:to>
        <xdr:sp macro="" textlink="">
          <xdr:nvSpPr>
            <xdr:cNvPr id="3165" name="Check Box 93" hidden="1">
              <a:extLst>
                <a:ext uri="{63B3BB69-23CF-44E3-9099-C40C66FF867C}">
                  <a14:compatExt spid="_x0000_s3165"/>
                </a:ext>
                <a:ext uri="{FF2B5EF4-FFF2-40B4-BE49-F238E27FC236}">
                  <a16:creationId xmlns:a16="http://schemas.microsoft.com/office/drawing/2014/main" id="{00000000-0008-0000-0200-00005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27</xdr:row>
          <xdr:rowOff>9525</xdr:rowOff>
        </xdr:from>
        <xdr:to>
          <xdr:col>10</xdr:col>
          <xdr:colOff>523875</xdr:colOff>
          <xdr:row>28</xdr:row>
          <xdr:rowOff>9525</xdr:rowOff>
        </xdr:to>
        <xdr:sp macro="" textlink="">
          <xdr:nvSpPr>
            <xdr:cNvPr id="3166" name="Check Box 94" hidden="1">
              <a:extLst>
                <a:ext uri="{63B3BB69-23CF-44E3-9099-C40C66FF867C}">
                  <a14:compatExt spid="_x0000_s3166"/>
                </a:ext>
                <a:ext uri="{FF2B5EF4-FFF2-40B4-BE49-F238E27FC236}">
                  <a16:creationId xmlns:a16="http://schemas.microsoft.com/office/drawing/2014/main" id="{00000000-0008-0000-0200-00005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27</xdr:row>
          <xdr:rowOff>9525</xdr:rowOff>
        </xdr:from>
        <xdr:to>
          <xdr:col>10</xdr:col>
          <xdr:colOff>523875</xdr:colOff>
          <xdr:row>28</xdr:row>
          <xdr:rowOff>9525</xdr:rowOff>
        </xdr:to>
        <xdr:sp macro="" textlink="">
          <xdr:nvSpPr>
            <xdr:cNvPr id="3167" name="Check Box 95" hidden="1">
              <a:extLst>
                <a:ext uri="{63B3BB69-23CF-44E3-9099-C40C66FF867C}">
                  <a14:compatExt spid="_x0000_s3167"/>
                </a:ext>
                <a:ext uri="{FF2B5EF4-FFF2-40B4-BE49-F238E27FC236}">
                  <a16:creationId xmlns:a16="http://schemas.microsoft.com/office/drawing/2014/main" id="{00000000-0008-0000-0200-00005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27</xdr:row>
          <xdr:rowOff>9525</xdr:rowOff>
        </xdr:from>
        <xdr:to>
          <xdr:col>10</xdr:col>
          <xdr:colOff>523875</xdr:colOff>
          <xdr:row>28</xdr:row>
          <xdr:rowOff>9525</xdr:rowOff>
        </xdr:to>
        <xdr:sp macro="" textlink="">
          <xdr:nvSpPr>
            <xdr:cNvPr id="3168" name="Check Box 96" hidden="1">
              <a:extLst>
                <a:ext uri="{63B3BB69-23CF-44E3-9099-C40C66FF867C}">
                  <a14:compatExt spid="_x0000_s3168"/>
                </a:ext>
                <a:ext uri="{FF2B5EF4-FFF2-40B4-BE49-F238E27FC236}">
                  <a16:creationId xmlns:a16="http://schemas.microsoft.com/office/drawing/2014/main" id="{00000000-0008-0000-0200-00006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28</xdr:row>
          <xdr:rowOff>9525</xdr:rowOff>
        </xdr:from>
        <xdr:to>
          <xdr:col>10</xdr:col>
          <xdr:colOff>523875</xdr:colOff>
          <xdr:row>29</xdr:row>
          <xdr:rowOff>9525</xdr:rowOff>
        </xdr:to>
        <xdr:sp macro="" textlink="">
          <xdr:nvSpPr>
            <xdr:cNvPr id="3169" name="Check Box 97" hidden="1">
              <a:extLst>
                <a:ext uri="{63B3BB69-23CF-44E3-9099-C40C66FF867C}">
                  <a14:compatExt spid="_x0000_s3169"/>
                </a:ext>
                <a:ext uri="{FF2B5EF4-FFF2-40B4-BE49-F238E27FC236}">
                  <a16:creationId xmlns:a16="http://schemas.microsoft.com/office/drawing/2014/main" id="{00000000-0008-0000-0200-00006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28</xdr:row>
          <xdr:rowOff>9525</xdr:rowOff>
        </xdr:from>
        <xdr:to>
          <xdr:col>10</xdr:col>
          <xdr:colOff>523875</xdr:colOff>
          <xdr:row>29</xdr:row>
          <xdr:rowOff>9525</xdr:rowOff>
        </xdr:to>
        <xdr:sp macro="" textlink="">
          <xdr:nvSpPr>
            <xdr:cNvPr id="3170" name="Check Box 98" hidden="1">
              <a:extLst>
                <a:ext uri="{63B3BB69-23CF-44E3-9099-C40C66FF867C}">
                  <a14:compatExt spid="_x0000_s3170"/>
                </a:ext>
                <a:ext uri="{FF2B5EF4-FFF2-40B4-BE49-F238E27FC236}">
                  <a16:creationId xmlns:a16="http://schemas.microsoft.com/office/drawing/2014/main" id="{00000000-0008-0000-02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28</xdr:row>
          <xdr:rowOff>9525</xdr:rowOff>
        </xdr:from>
        <xdr:to>
          <xdr:col>10</xdr:col>
          <xdr:colOff>523875</xdr:colOff>
          <xdr:row>29</xdr:row>
          <xdr:rowOff>9525</xdr:rowOff>
        </xdr:to>
        <xdr:sp macro="" textlink="">
          <xdr:nvSpPr>
            <xdr:cNvPr id="3171" name="Check Box 99" hidden="1">
              <a:extLst>
                <a:ext uri="{63B3BB69-23CF-44E3-9099-C40C66FF867C}">
                  <a14:compatExt spid="_x0000_s3171"/>
                </a:ext>
                <a:ext uri="{FF2B5EF4-FFF2-40B4-BE49-F238E27FC236}">
                  <a16:creationId xmlns:a16="http://schemas.microsoft.com/office/drawing/2014/main" id="{00000000-0008-0000-02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28</xdr:row>
          <xdr:rowOff>9525</xdr:rowOff>
        </xdr:from>
        <xdr:to>
          <xdr:col>10</xdr:col>
          <xdr:colOff>523875</xdr:colOff>
          <xdr:row>29</xdr:row>
          <xdr:rowOff>9525</xdr:rowOff>
        </xdr:to>
        <xdr:sp macro="" textlink="">
          <xdr:nvSpPr>
            <xdr:cNvPr id="3172" name="Check Box 100" hidden="1">
              <a:extLst>
                <a:ext uri="{63B3BB69-23CF-44E3-9099-C40C66FF867C}">
                  <a14:compatExt spid="_x0000_s3172"/>
                </a:ext>
                <a:ext uri="{FF2B5EF4-FFF2-40B4-BE49-F238E27FC236}">
                  <a16:creationId xmlns:a16="http://schemas.microsoft.com/office/drawing/2014/main" id="{00000000-0008-0000-02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28</xdr:row>
          <xdr:rowOff>9525</xdr:rowOff>
        </xdr:from>
        <xdr:to>
          <xdr:col>10</xdr:col>
          <xdr:colOff>523875</xdr:colOff>
          <xdr:row>29</xdr:row>
          <xdr:rowOff>9525</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2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28</xdr:row>
          <xdr:rowOff>9525</xdr:rowOff>
        </xdr:from>
        <xdr:to>
          <xdr:col>10</xdr:col>
          <xdr:colOff>523875</xdr:colOff>
          <xdr:row>29</xdr:row>
          <xdr:rowOff>9525</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2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28</xdr:row>
          <xdr:rowOff>9525</xdr:rowOff>
        </xdr:from>
        <xdr:to>
          <xdr:col>10</xdr:col>
          <xdr:colOff>523875</xdr:colOff>
          <xdr:row>29</xdr:row>
          <xdr:rowOff>9525</xdr:rowOff>
        </xdr:to>
        <xdr:sp macro="" textlink="">
          <xdr:nvSpPr>
            <xdr:cNvPr id="3175" name="Check Box 103" hidden="1">
              <a:extLst>
                <a:ext uri="{63B3BB69-23CF-44E3-9099-C40C66FF867C}">
                  <a14:compatExt spid="_x0000_s3175"/>
                </a:ext>
                <a:ext uri="{FF2B5EF4-FFF2-40B4-BE49-F238E27FC236}">
                  <a16:creationId xmlns:a16="http://schemas.microsoft.com/office/drawing/2014/main" id="{00000000-0008-0000-0200-00006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28</xdr:row>
          <xdr:rowOff>9525</xdr:rowOff>
        </xdr:from>
        <xdr:to>
          <xdr:col>10</xdr:col>
          <xdr:colOff>523875</xdr:colOff>
          <xdr:row>29</xdr:row>
          <xdr:rowOff>9525</xdr:rowOff>
        </xdr:to>
        <xdr:sp macro="" textlink="">
          <xdr:nvSpPr>
            <xdr:cNvPr id="3176" name="Check Box 104" hidden="1">
              <a:extLst>
                <a:ext uri="{63B3BB69-23CF-44E3-9099-C40C66FF867C}">
                  <a14:compatExt spid="_x0000_s3176"/>
                </a:ext>
                <a:ext uri="{FF2B5EF4-FFF2-40B4-BE49-F238E27FC236}">
                  <a16:creationId xmlns:a16="http://schemas.microsoft.com/office/drawing/2014/main" id="{00000000-0008-0000-0200-00006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28</xdr:row>
          <xdr:rowOff>9525</xdr:rowOff>
        </xdr:from>
        <xdr:to>
          <xdr:col>10</xdr:col>
          <xdr:colOff>523875</xdr:colOff>
          <xdr:row>29</xdr:row>
          <xdr:rowOff>9525</xdr:rowOff>
        </xdr:to>
        <xdr:sp macro="" textlink="">
          <xdr:nvSpPr>
            <xdr:cNvPr id="3177" name="Check Box 105" hidden="1">
              <a:extLst>
                <a:ext uri="{63B3BB69-23CF-44E3-9099-C40C66FF867C}">
                  <a14:compatExt spid="_x0000_s3177"/>
                </a:ext>
                <a:ext uri="{FF2B5EF4-FFF2-40B4-BE49-F238E27FC236}">
                  <a16:creationId xmlns:a16="http://schemas.microsoft.com/office/drawing/2014/main" id="{00000000-0008-0000-0200-00006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28</xdr:row>
          <xdr:rowOff>9525</xdr:rowOff>
        </xdr:from>
        <xdr:to>
          <xdr:col>10</xdr:col>
          <xdr:colOff>523875</xdr:colOff>
          <xdr:row>29</xdr:row>
          <xdr:rowOff>9525</xdr:rowOff>
        </xdr:to>
        <xdr:sp macro="" textlink="">
          <xdr:nvSpPr>
            <xdr:cNvPr id="3178" name="Check Box 106" hidden="1">
              <a:extLst>
                <a:ext uri="{63B3BB69-23CF-44E3-9099-C40C66FF867C}">
                  <a14:compatExt spid="_x0000_s3178"/>
                </a:ext>
                <a:ext uri="{FF2B5EF4-FFF2-40B4-BE49-F238E27FC236}">
                  <a16:creationId xmlns:a16="http://schemas.microsoft.com/office/drawing/2014/main" id="{00000000-0008-0000-02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28</xdr:row>
          <xdr:rowOff>9525</xdr:rowOff>
        </xdr:from>
        <xdr:to>
          <xdr:col>10</xdr:col>
          <xdr:colOff>523875</xdr:colOff>
          <xdr:row>29</xdr:row>
          <xdr:rowOff>9525</xdr:rowOff>
        </xdr:to>
        <xdr:sp macro="" textlink="">
          <xdr:nvSpPr>
            <xdr:cNvPr id="3179" name="Check Box 107" hidden="1">
              <a:extLst>
                <a:ext uri="{63B3BB69-23CF-44E3-9099-C40C66FF867C}">
                  <a14:compatExt spid="_x0000_s3179"/>
                </a:ext>
                <a:ext uri="{FF2B5EF4-FFF2-40B4-BE49-F238E27FC236}">
                  <a16:creationId xmlns:a16="http://schemas.microsoft.com/office/drawing/2014/main" id="{00000000-0008-0000-02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28</xdr:row>
          <xdr:rowOff>9525</xdr:rowOff>
        </xdr:from>
        <xdr:to>
          <xdr:col>10</xdr:col>
          <xdr:colOff>523875</xdr:colOff>
          <xdr:row>29</xdr:row>
          <xdr:rowOff>9525</xdr:rowOff>
        </xdr:to>
        <xdr:sp macro="" textlink="">
          <xdr:nvSpPr>
            <xdr:cNvPr id="3180" name="Check Box 108" hidden="1">
              <a:extLst>
                <a:ext uri="{63B3BB69-23CF-44E3-9099-C40C66FF867C}">
                  <a14:compatExt spid="_x0000_s3180"/>
                </a:ext>
                <a:ext uri="{FF2B5EF4-FFF2-40B4-BE49-F238E27FC236}">
                  <a16:creationId xmlns:a16="http://schemas.microsoft.com/office/drawing/2014/main" id="{00000000-0008-0000-02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28</xdr:row>
          <xdr:rowOff>9525</xdr:rowOff>
        </xdr:from>
        <xdr:to>
          <xdr:col>10</xdr:col>
          <xdr:colOff>523875</xdr:colOff>
          <xdr:row>29</xdr:row>
          <xdr:rowOff>9525</xdr:rowOff>
        </xdr:to>
        <xdr:sp macro="" textlink="">
          <xdr:nvSpPr>
            <xdr:cNvPr id="3181" name="Check Box 109" hidden="1">
              <a:extLst>
                <a:ext uri="{63B3BB69-23CF-44E3-9099-C40C66FF867C}">
                  <a14:compatExt spid="_x0000_s3181"/>
                </a:ext>
                <a:ext uri="{FF2B5EF4-FFF2-40B4-BE49-F238E27FC236}">
                  <a16:creationId xmlns:a16="http://schemas.microsoft.com/office/drawing/2014/main" id="{00000000-0008-0000-02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29</xdr:row>
          <xdr:rowOff>9525</xdr:rowOff>
        </xdr:from>
        <xdr:to>
          <xdr:col>10</xdr:col>
          <xdr:colOff>523875</xdr:colOff>
          <xdr:row>30</xdr:row>
          <xdr:rowOff>9525</xdr:rowOff>
        </xdr:to>
        <xdr:sp macro="" textlink="">
          <xdr:nvSpPr>
            <xdr:cNvPr id="3182" name="Check Box 110" hidden="1">
              <a:extLst>
                <a:ext uri="{63B3BB69-23CF-44E3-9099-C40C66FF867C}">
                  <a14:compatExt spid="_x0000_s3182"/>
                </a:ext>
                <a:ext uri="{FF2B5EF4-FFF2-40B4-BE49-F238E27FC236}">
                  <a16:creationId xmlns:a16="http://schemas.microsoft.com/office/drawing/2014/main" id="{00000000-0008-0000-02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29</xdr:row>
          <xdr:rowOff>9525</xdr:rowOff>
        </xdr:from>
        <xdr:to>
          <xdr:col>10</xdr:col>
          <xdr:colOff>523875</xdr:colOff>
          <xdr:row>30</xdr:row>
          <xdr:rowOff>9525</xdr:rowOff>
        </xdr:to>
        <xdr:sp macro="" textlink="">
          <xdr:nvSpPr>
            <xdr:cNvPr id="3183" name="Check Box 111" hidden="1">
              <a:extLst>
                <a:ext uri="{63B3BB69-23CF-44E3-9099-C40C66FF867C}">
                  <a14:compatExt spid="_x0000_s3183"/>
                </a:ext>
                <a:ext uri="{FF2B5EF4-FFF2-40B4-BE49-F238E27FC236}">
                  <a16:creationId xmlns:a16="http://schemas.microsoft.com/office/drawing/2014/main" id="{00000000-0008-0000-02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29</xdr:row>
          <xdr:rowOff>9525</xdr:rowOff>
        </xdr:from>
        <xdr:to>
          <xdr:col>10</xdr:col>
          <xdr:colOff>523875</xdr:colOff>
          <xdr:row>30</xdr:row>
          <xdr:rowOff>9525</xdr:rowOff>
        </xdr:to>
        <xdr:sp macro="" textlink="">
          <xdr:nvSpPr>
            <xdr:cNvPr id="3184" name="Check Box 112" hidden="1">
              <a:extLst>
                <a:ext uri="{63B3BB69-23CF-44E3-9099-C40C66FF867C}">
                  <a14:compatExt spid="_x0000_s3184"/>
                </a:ext>
                <a:ext uri="{FF2B5EF4-FFF2-40B4-BE49-F238E27FC236}">
                  <a16:creationId xmlns:a16="http://schemas.microsoft.com/office/drawing/2014/main" id="{00000000-0008-0000-02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29</xdr:row>
          <xdr:rowOff>9525</xdr:rowOff>
        </xdr:from>
        <xdr:to>
          <xdr:col>10</xdr:col>
          <xdr:colOff>523875</xdr:colOff>
          <xdr:row>30</xdr:row>
          <xdr:rowOff>9525</xdr:rowOff>
        </xdr:to>
        <xdr:sp macro="" textlink="">
          <xdr:nvSpPr>
            <xdr:cNvPr id="3185" name="Check Box 113" hidden="1">
              <a:extLst>
                <a:ext uri="{63B3BB69-23CF-44E3-9099-C40C66FF867C}">
                  <a14:compatExt spid="_x0000_s3185"/>
                </a:ext>
                <a:ext uri="{FF2B5EF4-FFF2-40B4-BE49-F238E27FC236}">
                  <a16:creationId xmlns:a16="http://schemas.microsoft.com/office/drawing/2014/main" id="{00000000-0008-0000-02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29</xdr:row>
          <xdr:rowOff>9525</xdr:rowOff>
        </xdr:from>
        <xdr:to>
          <xdr:col>10</xdr:col>
          <xdr:colOff>523875</xdr:colOff>
          <xdr:row>30</xdr:row>
          <xdr:rowOff>9525</xdr:rowOff>
        </xdr:to>
        <xdr:sp macro="" textlink="">
          <xdr:nvSpPr>
            <xdr:cNvPr id="3186" name="Check Box 114" hidden="1">
              <a:extLst>
                <a:ext uri="{63B3BB69-23CF-44E3-9099-C40C66FF867C}">
                  <a14:compatExt spid="_x0000_s3186"/>
                </a:ext>
                <a:ext uri="{FF2B5EF4-FFF2-40B4-BE49-F238E27FC236}">
                  <a16:creationId xmlns:a16="http://schemas.microsoft.com/office/drawing/2014/main" id="{00000000-0008-0000-02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29</xdr:row>
          <xdr:rowOff>9525</xdr:rowOff>
        </xdr:from>
        <xdr:to>
          <xdr:col>10</xdr:col>
          <xdr:colOff>523875</xdr:colOff>
          <xdr:row>30</xdr:row>
          <xdr:rowOff>9525</xdr:rowOff>
        </xdr:to>
        <xdr:sp macro="" textlink="">
          <xdr:nvSpPr>
            <xdr:cNvPr id="3187" name="Check Box 115" hidden="1">
              <a:extLst>
                <a:ext uri="{63B3BB69-23CF-44E3-9099-C40C66FF867C}">
                  <a14:compatExt spid="_x0000_s3187"/>
                </a:ext>
                <a:ext uri="{FF2B5EF4-FFF2-40B4-BE49-F238E27FC236}">
                  <a16:creationId xmlns:a16="http://schemas.microsoft.com/office/drawing/2014/main" id="{00000000-0008-0000-02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29</xdr:row>
          <xdr:rowOff>9525</xdr:rowOff>
        </xdr:from>
        <xdr:to>
          <xdr:col>10</xdr:col>
          <xdr:colOff>523875</xdr:colOff>
          <xdr:row>30</xdr:row>
          <xdr:rowOff>9525</xdr:rowOff>
        </xdr:to>
        <xdr:sp macro="" textlink="">
          <xdr:nvSpPr>
            <xdr:cNvPr id="3188" name="Check Box 116" hidden="1">
              <a:extLst>
                <a:ext uri="{63B3BB69-23CF-44E3-9099-C40C66FF867C}">
                  <a14:compatExt spid="_x0000_s3188"/>
                </a:ext>
                <a:ext uri="{FF2B5EF4-FFF2-40B4-BE49-F238E27FC236}">
                  <a16:creationId xmlns:a16="http://schemas.microsoft.com/office/drawing/2014/main" id="{00000000-0008-0000-0200-00007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29</xdr:row>
          <xdr:rowOff>9525</xdr:rowOff>
        </xdr:from>
        <xdr:to>
          <xdr:col>10</xdr:col>
          <xdr:colOff>523875</xdr:colOff>
          <xdr:row>30</xdr:row>
          <xdr:rowOff>9525</xdr:rowOff>
        </xdr:to>
        <xdr:sp macro="" textlink="">
          <xdr:nvSpPr>
            <xdr:cNvPr id="3189" name="Check Box 117" hidden="1">
              <a:extLst>
                <a:ext uri="{63B3BB69-23CF-44E3-9099-C40C66FF867C}">
                  <a14:compatExt spid="_x0000_s3189"/>
                </a:ext>
                <a:ext uri="{FF2B5EF4-FFF2-40B4-BE49-F238E27FC236}">
                  <a16:creationId xmlns:a16="http://schemas.microsoft.com/office/drawing/2014/main" id="{00000000-0008-0000-02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29</xdr:row>
          <xdr:rowOff>9525</xdr:rowOff>
        </xdr:from>
        <xdr:to>
          <xdr:col>10</xdr:col>
          <xdr:colOff>523875</xdr:colOff>
          <xdr:row>30</xdr:row>
          <xdr:rowOff>9525</xdr:rowOff>
        </xdr:to>
        <xdr:sp macro="" textlink="">
          <xdr:nvSpPr>
            <xdr:cNvPr id="3190" name="Check Box 118" hidden="1">
              <a:extLst>
                <a:ext uri="{63B3BB69-23CF-44E3-9099-C40C66FF867C}">
                  <a14:compatExt spid="_x0000_s3190"/>
                </a:ext>
                <a:ext uri="{FF2B5EF4-FFF2-40B4-BE49-F238E27FC236}">
                  <a16:creationId xmlns:a16="http://schemas.microsoft.com/office/drawing/2014/main" id="{00000000-0008-0000-02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29</xdr:row>
          <xdr:rowOff>9525</xdr:rowOff>
        </xdr:from>
        <xdr:to>
          <xdr:col>10</xdr:col>
          <xdr:colOff>523875</xdr:colOff>
          <xdr:row>30</xdr:row>
          <xdr:rowOff>9525</xdr:rowOff>
        </xdr:to>
        <xdr:sp macro="" textlink="">
          <xdr:nvSpPr>
            <xdr:cNvPr id="3191" name="Check Box 119" hidden="1">
              <a:extLst>
                <a:ext uri="{63B3BB69-23CF-44E3-9099-C40C66FF867C}">
                  <a14:compatExt spid="_x0000_s3191"/>
                </a:ext>
                <a:ext uri="{FF2B5EF4-FFF2-40B4-BE49-F238E27FC236}">
                  <a16:creationId xmlns:a16="http://schemas.microsoft.com/office/drawing/2014/main" id="{00000000-0008-0000-0200-00007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29</xdr:row>
          <xdr:rowOff>9525</xdr:rowOff>
        </xdr:from>
        <xdr:to>
          <xdr:col>10</xdr:col>
          <xdr:colOff>523875</xdr:colOff>
          <xdr:row>30</xdr:row>
          <xdr:rowOff>9525</xdr:rowOff>
        </xdr:to>
        <xdr:sp macro="" textlink="">
          <xdr:nvSpPr>
            <xdr:cNvPr id="3192" name="Check Box 120" hidden="1">
              <a:extLst>
                <a:ext uri="{63B3BB69-23CF-44E3-9099-C40C66FF867C}">
                  <a14:compatExt spid="_x0000_s3192"/>
                </a:ext>
                <a:ext uri="{FF2B5EF4-FFF2-40B4-BE49-F238E27FC236}">
                  <a16:creationId xmlns:a16="http://schemas.microsoft.com/office/drawing/2014/main" id="{00000000-0008-0000-0200-00007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29</xdr:row>
          <xdr:rowOff>9525</xdr:rowOff>
        </xdr:from>
        <xdr:to>
          <xdr:col>10</xdr:col>
          <xdr:colOff>523875</xdr:colOff>
          <xdr:row>30</xdr:row>
          <xdr:rowOff>9525</xdr:rowOff>
        </xdr:to>
        <xdr:sp macro="" textlink="">
          <xdr:nvSpPr>
            <xdr:cNvPr id="3193" name="Check Box 121" hidden="1">
              <a:extLst>
                <a:ext uri="{63B3BB69-23CF-44E3-9099-C40C66FF867C}">
                  <a14:compatExt spid="_x0000_s3193"/>
                </a:ext>
                <a:ext uri="{FF2B5EF4-FFF2-40B4-BE49-F238E27FC236}">
                  <a16:creationId xmlns:a16="http://schemas.microsoft.com/office/drawing/2014/main" id="{00000000-0008-0000-02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29</xdr:row>
          <xdr:rowOff>9525</xdr:rowOff>
        </xdr:from>
        <xdr:to>
          <xdr:col>10</xdr:col>
          <xdr:colOff>523875</xdr:colOff>
          <xdr:row>30</xdr:row>
          <xdr:rowOff>9525</xdr:rowOff>
        </xdr:to>
        <xdr:sp macro="" textlink="">
          <xdr:nvSpPr>
            <xdr:cNvPr id="3194" name="Check Box 122" hidden="1">
              <a:extLst>
                <a:ext uri="{63B3BB69-23CF-44E3-9099-C40C66FF867C}">
                  <a14:compatExt spid="_x0000_s3194"/>
                </a:ext>
                <a:ext uri="{FF2B5EF4-FFF2-40B4-BE49-F238E27FC236}">
                  <a16:creationId xmlns:a16="http://schemas.microsoft.com/office/drawing/2014/main" id="{00000000-0008-0000-0200-00007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30</xdr:row>
          <xdr:rowOff>9525</xdr:rowOff>
        </xdr:from>
        <xdr:to>
          <xdr:col>10</xdr:col>
          <xdr:colOff>523875</xdr:colOff>
          <xdr:row>31</xdr:row>
          <xdr:rowOff>9525</xdr:rowOff>
        </xdr:to>
        <xdr:sp macro="" textlink="">
          <xdr:nvSpPr>
            <xdr:cNvPr id="3195" name="Check Box 123" hidden="1">
              <a:extLst>
                <a:ext uri="{63B3BB69-23CF-44E3-9099-C40C66FF867C}">
                  <a14:compatExt spid="_x0000_s3195"/>
                </a:ext>
                <a:ext uri="{FF2B5EF4-FFF2-40B4-BE49-F238E27FC236}">
                  <a16:creationId xmlns:a16="http://schemas.microsoft.com/office/drawing/2014/main" id="{00000000-0008-0000-0200-00007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30</xdr:row>
          <xdr:rowOff>9525</xdr:rowOff>
        </xdr:from>
        <xdr:to>
          <xdr:col>10</xdr:col>
          <xdr:colOff>523875</xdr:colOff>
          <xdr:row>31</xdr:row>
          <xdr:rowOff>9525</xdr:rowOff>
        </xdr:to>
        <xdr:sp macro="" textlink="">
          <xdr:nvSpPr>
            <xdr:cNvPr id="3196" name="Check Box 124" hidden="1">
              <a:extLst>
                <a:ext uri="{63B3BB69-23CF-44E3-9099-C40C66FF867C}">
                  <a14:compatExt spid="_x0000_s3196"/>
                </a:ext>
                <a:ext uri="{FF2B5EF4-FFF2-40B4-BE49-F238E27FC236}">
                  <a16:creationId xmlns:a16="http://schemas.microsoft.com/office/drawing/2014/main" id="{00000000-0008-0000-02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30</xdr:row>
          <xdr:rowOff>9525</xdr:rowOff>
        </xdr:from>
        <xdr:to>
          <xdr:col>10</xdr:col>
          <xdr:colOff>523875</xdr:colOff>
          <xdr:row>31</xdr:row>
          <xdr:rowOff>9525</xdr:rowOff>
        </xdr:to>
        <xdr:sp macro="" textlink="">
          <xdr:nvSpPr>
            <xdr:cNvPr id="3197" name="Check Box 125" hidden="1">
              <a:extLst>
                <a:ext uri="{63B3BB69-23CF-44E3-9099-C40C66FF867C}">
                  <a14:compatExt spid="_x0000_s3197"/>
                </a:ext>
                <a:ext uri="{FF2B5EF4-FFF2-40B4-BE49-F238E27FC236}">
                  <a16:creationId xmlns:a16="http://schemas.microsoft.com/office/drawing/2014/main" id="{00000000-0008-0000-0200-00007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30</xdr:row>
          <xdr:rowOff>9525</xdr:rowOff>
        </xdr:from>
        <xdr:to>
          <xdr:col>10</xdr:col>
          <xdr:colOff>523875</xdr:colOff>
          <xdr:row>31</xdr:row>
          <xdr:rowOff>9525</xdr:rowOff>
        </xdr:to>
        <xdr:sp macro="" textlink="">
          <xdr:nvSpPr>
            <xdr:cNvPr id="3198" name="Check Box 126" hidden="1">
              <a:extLst>
                <a:ext uri="{63B3BB69-23CF-44E3-9099-C40C66FF867C}">
                  <a14:compatExt spid="_x0000_s3198"/>
                </a:ext>
                <a:ext uri="{FF2B5EF4-FFF2-40B4-BE49-F238E27FC236}">
                  <a16:creationId xmlns:a16="http://schemas.microsoft.com/office/drawing/2014/main" id="{00000000-0008-0000-0200-00007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30</xdr:row>
          <xdr:rowOff>9525</xdr:rowOff>
        </xdr:from>
        <xdr:to>
          <xdr:col>10</xdr:col>
          <xdr:colOff>523875</xdr:colOff>
          <xdr:row>31</xdr:row>
          <xdr:rowOff>9525</xdr:rowOff>
        </xdr:to>
        <xdr:sp macro="" textlink="">
          <xdr:nvSpPr>
            <xdr:cNvPr id="3199" name="Check Box 127" hidden="1">
              <a:extLst>
                <a:ext uri="{63B3BB69-23CF-44E3-9099-C40C66FF867C}">
                  <a14:compatExt spid="_x0000_s3199"/>
                </a:ext>
                <a:ext uri="{FF2B5EF4-FFF2-40B4-BE49-F238E27FC236}">
                  <a16:creationId xmlns:a16="http://schemas.microsoft.com/office/drawing/2014/main" id="{00000000-0008-0000-02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30</xdr:row>
          <xdr:rowOff>9525</xdr:rowOff>
        </xdr:from>
        <xdr:to>
          <xdr:col>10</xdr:col>
          <xdr:colOff>523875</xdr:colOff>
          <xdr:row>31</xdr:row>
          <xdr:rowOff>9525</xdr:rowOff>
        </xdr:to>
        <xdr:sp macro="" textlink="">
          <xdr:nvSpPr>
            <xdr:cNvPr id="3200" name="Check Box 128" hidden="1">
              <a:extLst>
                <a:ext uri="{63B3BB69-23CF-44E3-9099-C40C66FF867C}">
                  <a14:compatExt spid="_x0000_s3200"/>
                </a:ext>
                <a:ext uri="{FF2B5EF4-FFF2-40B4-BE49-F238E27FC236}">
                  <a16:creationId xmlns:a16="http://schemas.microsoft.com/office/drawing/2014/main" id="{00000000-0008-0000-0200-00008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30</xdr:row>
          <xdr:rowOff>9525</xdr:rowOff>
        </xdr:from>
        <xdr:to>
          <xdr:col>10</xdr:col>
          <xdr:colOff>523875</xdr:colOff>
          <xdr:row>31</xdr:row>
          <xdr:rowOff>9525</xdr:rowOff>
        </xdr:to>
        <xdr:sp macro="" textlink="">
          <xdr:nvSpPr>
            <xdr:cNvPr id="3201" name="Check Box 129" hidden="1">
              <a:extLst>
                <a:ext uri="{63B3BB69-23CF-44E3-9099-C40C66FF867C}">
                  <a14:compatExt spid="_x0000_s3201"/>
                </a:ext>
                <a:ext uri="{FF2B5EF4-FFF2-40B4-BE49-F238E27FC236}">
                  <a16:creationId xmlns:a16="http://schemas.microsoft.com/office/drawing/2014/main" id="{00000000-0008-0000-02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30</xdr:row>
          <xdr:rowOff>9525</xdr:rowOff>
        </xdr:from>
        <xdr:to>
          <xdr:col>10</xdr:col>
          <xdr:colOff>523875</xdr:colOff>
          <xdr:row>31</xdr:row>
          <xdr:rowOff>9525</xdr:rowOff>
        </xdr:to>
        <xdr:sp macro="" textlink="">
          <xdr:nvSpPr>
            <xdr:cNvPr id="3202" name="Check Box 130" hidden="1">
              <a:extLst>
                <a:ext uri="{63B3BB69-23CF-44E3-9099-C40C66FF867C}">
                  <a14:compatExt spid="_x0000_s3202"/>
                </a:ext>
                <a:ext uri="{FF2B5EF4-FFF2-40B4-BE49-F238E27FC236}">
                  <a16:creationId xmlns:a16="http://schemas.microsoft.com/office/drawing/2014/main" id="{00000000-0008-0000-0200-00008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30</xdr:row>
          <xdr:rowOff>9525</xdr:rowOff>
        </xdr:from>
        <xdr:to>
          <xdr:col>10</xdr:col>
          <xdr:colOff>523875</xdr:colOff>
          <xdr:row>31</xdr:row>
          <xdr:rowOff>9525</xdr:rowOff>
        </xdr:to>
        <xdr:sp macro="" textlink="">
          <xdr:nvSpPr>
            <xdr:cNvPr id="3203" name="Check Box 131" hidden="1">
              <a:extLst>
                <a:ext uri="{63B3BB69-23CF-44E3-9099-C40C66FF867C}">
                  <a14:compatExt spid="_x0000_s3203"/>
                </a:ext>
                <a:ext uri="{FF2B5EF4-FFF2-40B4-BE49-F238E27FC236}">
                  <a16:creationId xmlns:a16="http://schemas.microsoft.com/office/drawing/2014/main" id="{00000000-0008-0000-0200-00008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30</xdr:row>
          <xdr:rowOff>9525</xdr:rowOff>
        </xdr:from>
        <xdr:to>
          <xdr:col>10</xdr:col>
          <xdr:colOff>523875</xdr:colOff>
          <xdr:row>31</xdr:row>
          <xdr:rowOff>9525</xdr:rowOff>
        </xdr:to>
        <xdr:sp macro="" textlink="">
          <xdr:nvSpPr>
            <xdr:cNvPr id="3204" name="Check Box 132" hidden="1">
              <a:extLst>
                <a:ext uri="{63B3BB69-23CF-44E3-9099-C40C66FF867C}">
                  <a14:compatExt spid="_x0000_s3204"/>
                </a:ext>
                <a:ext uri="{FF2B5EF4-FFF2-40B4-BE49-F238E27FC236}">
                  <a16:creationId xmlns:a16="http://schemas.microsoft.com/office/drawing/2014/main" id="{00000000-0008-0000-0200-00008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30</xdr:row>
          <xdr:rowOff>9525</xdr:rowOff>
        </xdr:from>
        <xdr:to>
          <xdr:col>10</xdr:col>
          <xdr:colOff>523875</xdr:colOff>
          <xdr:row>31</xdr:row>
          <xdr:rowOff>9525</xdr:rowOff>
        </xdr:to>
        <xdr:sp macro="" textlink="">
          <xdr:nvSpPr>
            <xdr:cNvPr id="3205" name="Check Box 133" hidden="1">
              <a:extLst>
                <a:ext uri="{63B3BB69-23CF-44E3-9099-C40C66FF867C}">
                  <a14:compatExt spid="_x0000_s3205"/>
                </a:ext>
                <a:ext uri="{FF2B5EF4-FFF2-40B4-BE49-F238E27FC236}">
                  <a16:creationId xmlns:a16="http://schemas.microsoft.com/office/drawing/2014/main" id="{00000000-0008-0000-0200-00008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30</xdr:row>
          <xdr:rowOff>9525</xdr:rowOff>
        </xdr:from>
        <xdr:to>
          <xdr:col>10</xdr:col>
          <xdr:colOff>523875</xdr:colOff>
          <xdr:row>31</xdr:row>
          <xdr:rowOff>9525</xdr:rowOff>
        </xdr:to>
        <xdr:sp macro="" textlink="">
          <xdr:nvSpPr>
            <xdr:cNvPr id="3206" name="Check Box 134" hidden="1">
              <a:extLst>
                <a:ext uri="{63B3BB69-23CF-44E3-9099-C40C66FF867C}">
                  <a14:compatExt spid="_x0000_s3206"/>
                </a:ext>
                <a:ext uri="{FF2B5EF4-FFF2-40B4-BE49-F238E27FC236}">
                  <a16:creationId xmlns:a16="http://schemas.microsoft.com/office/drawing/2014/main" id="{00000000-0008-0000-0200-00008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30</xdr:row>
          <xdr:rowOff>9525</xdr:rowOff>
        </xdr:from>
        <xdr:to>
          <xdr:col>10</xdr:col>
          <xdr:colOff>523875</xdr:colOff>
          <xdr:row>31</xdr:row>
          <xdr:rowOff>9525</xdr:rowOff>
        </xdr:to>
        <xdr:sp macro="" textlink="">
          <xdr:nvSpPr>
            <xdr:cNvPr id="3207" name="Check Box 135" hidden="1">
              <a:extLst>
                <a:ext uri="{63B3BB69-23CF-44E3-9099-C40C66FF867C}">
                  <a14:compatExt spid="_x0000_s3207"/>
                </a:ext>
                <a:ext uri="{FF2B5EF4-FFF2-40B4-BE49-F238E27FC236}">
                  <a16:creationId xmlns:a16="http://schemas.microsoft.com/office/drawing/2014/main" id="{00000000-0008-0000-0200-00008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30</xdr:row>
          <xdr:rowOff>9525</xdr:rowOff>
        </xdr:from>
        <xdr:to>
          <xdr:col>10</xdr:col>
          <xdr:colOff>523875</xdr:colOff>
          <xdr:row>31</xdr:row>
          <xdr:rowOff>9525</xdr:rowOff>
        </xdr:to>
        <xdr:sp macro="" textlink="">
          <xdr:nvSpPr>
            <xdr:cNvPr id="3208" name="Check Box 136" hidden="1">
              <a:extLst>
                <a:ext uri="{63B3BB69-23CF-44E3-9099-C40C66FF867C}">
                  <a14:compatExt spid="_x0000_s3208"/>
                </a:ext>
                <a:ext uri="{FF2B5EF4-FFF2-40B4-BE49-F238E27FC236}">
                  <a16:creationId xmlns:a16="http://schemas.microsoft.com/office/drawing/2014/main" id="{00000000-0008-0000-0200-00008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30</xdr:row>
          <xdr:rowOff>9525</xdr:rowOff>
        </xdr:from>
        <xdr:to>
          <xdr:col>10</xdr:col>
          <xdr:colOff>523875</xdr:colOff>
          <xdr:row>31</xdr:row>
          <xdr:rowOff>9525</xdr:rowOff>
        </xdr:to>
        <xdr:sp macro="" textlink="">
          <xdr:nvSpPr>
            <xdr:cNvPr id="3209" name="Check Box 137" hidden="1">
              <a:extLst>
                <a:ext uri="{63B3BB69-23CF-44E3-9099-C40C66FF867C}">
                  <a14:compatExt spid="_x0000_s3209"/>
                </a:ext>
                <a:ext uri="{FF2B5EF4-FFF2-40B4-BE49-F238E27FC236}">
                  <a16:creationId xmlns:a16="http://schemas.microsoft.com/office/drawing/2014/main" id="{00000000-0008-0000-0200-00008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30</xdr:row>
          <xdr:rowOff>9525</xdr:rowOff>
        </xdr:from>
        <xdr:to>
          <xdr:col>10</xdr:col>
          <xdr:colOff>523875</xdr:colOff>
          <xdr:row>31</xdr:row>
          <xdr:rowOff>9525</xdr:rowOff>
        </xdr:to>
        <xdr:sp macro="" textlink="">
          <xdr:nvSpPr>
            <xdr:cNvPr id="3210" name="Check Box 138" hidden="1">
              <a:extLst>
                <a:ext uri="{63B3BB69-23CF-44E3-9099-C40C66FF867C}">
                  <a14:compatExt spid="_x0000_s3210"/>
                </a:ext>
                <a:ext uri="{FF2B5EF4-FFF2-40B4-BE49-F238E27FC236}">
                  <a16:creationId xmlns:a16="http://schemas.microsoft.com/office/drawing/2014/main" id="{00000000-0008-0000-0200-00008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30</xdr:row>
          <xdr:rowOff>9525</xdr:rowOff>
        </xdr:from>
        <xdr:to>
          <xdr:col>10</xdr:col>
          <xdr:colOff>523875</xdr:colOff>
          <xdr:row>31</xdr:row>
          <xdr:rowOff>9525</xdr:rowOff>
        </xdr:to>
        <xdr:sp macro="" textlink="">
          <xdr:nvSpPr>
            <xdr:cNvPr id="3211" name="Check Box 139" hidden="1">
              <a:extLst>
                <a:ext uri="{63B3BB69-23CF-44E3-9099-C40C66FF867C}">
                  <a14:compatExt spid="_x0000_s3211"/>
                </a:ext>
                <a:ext uri="{FF2B5EF4-FFF2-40B4-BE49-F238E27FC236}">
                  <a16:creationId xmlns:a16="http://schemas.microsoft.com/office/drawing/2014/main" id="{00000000-0008-0000-0200-00008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30</xdr:row>
          <xdr:rowOff>9525</xdr:rowOff>
        </xdr:from>
        <xdr:to>
          <xdr:col>10</xdr:col>
          <xdr:colOff>523875</xdr:colOff>
          <xdr:row>31</xdr:row>
          <xdr:rowOff>9525</xdr:rowOff>
        </xdr:to>
        <xdr:sp macro="" textlink="">
          <xdr:nvSpPr>
            <xdr:cNvPr id="3212" name="Check Box 140" hidden="1">
              <a:extLst>
                <a:ext uri="{63B3BB69-23CF-44E3-9099-C40C66FF867C}">
                  <a14:compatExt spid="_x0000_s3212"/>
                </a:ext>
                <a:ext uri="{FF2B5EF4-FFF2-40B4-BE49-F238E27FC236}">
                  <a16:creationId xmlns:a16="http://schemas.microsoft.com/office/drawing/2014/main" id="{00000000-0008-0000-0200-00008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30</xdr:row>
          <xdr:rowOff>9525</xdr:rowOff>
        </xdr:from>
        <xdr:to>
          <xdr:col>10</xdr:col>
          <xdr:colOff>523875</xdr:colOff>
          <xdr:row>31</xdr:row>
          <xdr:rowOff>9525</xdr:rowOff>
        </xdr:to>
        <xdr:sp macro="" textlink="">
          <xdr:nvSpPr>
            <xdr:cNvPr id="3213" name="Check Box 141" hidden="1">
              <a:extLst>
                <a:ext uri="{63B3BB69-23CF-44E3-9099-C40C66FF867C}">
                  <a14:compatExt spid="_x0000_s3213"/>
                </a:ext>
                <a:ext uri="{FF2B5EF4-FFF2-40B4-BE49-F238E27FC236}">
                  <a16:creationId xmlns:a16="http://schemas.microsoft.com/office/drawing/2014/main" id="{00000000-0008-0000-0200-00008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30</xdr:row>
          <xdr:rowOff>9525</xdr:rowOff>
        </xdr:from>
        <xdr:to>
          <xdr:col>10</xdr:col>
          <xdr:colOff>523875</xdr:colOff>
          <xdr:row>31</xdr:row>
          <xdr:rowOff>9525</xdr:rowOff>
        </xdr:to>
        <xdr:sp macro="" textlink="">
          <xdr:nvSpPr>
            <xdr:cNvPr id="3214" name="Check Box 142" hidden="1">
              <a:extLst>
                <a:ext uri="{63B3BB69-23CF-44E3-9099-C40C66FF867C}">
                  <a14:compatExt spid="_x0000_s3214"/>
                </a:ext>
                <a:ext uri="{FF2B5EF4-FFF2-40B4-BE49-F238E27FC236}">
                  <a16:creationId xmlns:a16="http://schemas.microsoft.com/office/drawing/2014/main" id="{00000000-0008-0000-0200-00008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30</xdr:row>
          <xdr:rowOff>9525</xdr:rowOff>
        </xdr:from>
        <xdr:to>
          <xdr:col>10</xdr:col>
          <xdr:colOff>523875</xdr:colOff>
          <xdr:row>31</xdr:row>
          <xdr:rowOff>9525</xdr:rowOff>
        </xdr:to>
        <xdr:sp macro="" textlink="">
          <xdr:nvSpPr>
            <xdr:cNvPr id="3215" name="Check Box 143" hidden="1">
              <a:extLst>
                <a:ext uri="{63B3BB69-23CF-44E3-9099-C40C66FF867C}">
                  <a14:compatExt spid="_x0000_s3215"/>
                </a:ext>
                <a:ext uri="{FF2B5EF4-FFF2-40B4-BE49-F238E27FC236}">
                  <a16:creationId xmlns:a16="http://schemas.microsoft.com/office/drawing/2014/main" id="{00000000-0008-0000-0200-00008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30</xdr:row>
          <xdr:rowOff>9525</xdr:rowOff>
        </xdr:from>
        <xdr:to>
          <xdr:col>10</xdr:col>
          <xdr:colOff>523875</xdr:colOff>
          <xdr:row>31</xdr:row>
          <xdr:rowOff>9525</xdr:rowOff>
        </xdr:to>
        <xdr:sp macro="" textlink="">
          <xdr:nvSpPr>
            <xdr:cNvPr id="3216" name="Check Box 144" hidden="1">
              <a:extLst>
                <a:ext uri="{63B3BB69-23CF-44E3-9099-C40C66FF867C}">
                  <a14:compatExt spid="_x0000_s3216"/>
                </a:ext>
                <a:ext uri="{FF2B5EF4-FFF2-40B4-BE49-F238E27FC236}">
                  <a16:creationId xmlns:a16="http://schemas.microsoft.com/office/drawing/2014/main" id="{00000000-0008-0000-0200-00009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30</xdr:row>
          <xdr:rowOff>9525</xdr:rowOff>
        </xdr:from>
        <xdr:to>
          <xdr:col>10</xdr:col>
          <xdr:colOff>523875</xdr:colOff>
          <xdr:row>31</xdr:row>
          <xdr:rowOff>9525</xdr:rowOff>
        </xdr:to>
        <xdr:sp macro="" textlink="">
          <xdr:nvSpPr>
            <xdr:cNvPr id="3217" name="Check Box 145" hidden="1">
              <a:extLst>
                <a:ext uri="{63B3BB69-23CF-44E3-9099-C40C66FF867C}">
                  <a14:compatExt spid="_x0000_s3217"/>
                </a:ext>
                <a:ext uri="{FF2B5EF4-FFF2-40B4-BE49-F238E27FC236}">
                  <a16:creationId xmlns:a16="http://schemas.microsoft.com/office/drawing/2014/main" id="{00000000-0008-0000-0200-00009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30</xdr:row>
          <xdr:rowOff>9525</xdr:rowOff>
        </xdr:from>
        <xdr:to>
          <xdr:col>10</xdr:col>
          <xdr:colOff>523875</xdr:colOff>
          <xdr:row>31</xdr:row>
          <xdr:rowOff>9525</xdr:rowOff>
        </xdr:to>
        <xdr:sp macro="" textlink="">
          <xdr:nvSpPr>
            <xdr:cNvPr id="3218" name="Check Box 146" hidden="1">
              <a:extLst>
                <a:ext uri="{63B3BB69-23CF-44E3-9099-C40C66FF867C}">
                  <a14:compatExt spid="_x0000_s3218"/>
                </a:ext>
                <a:ext uri="{FF2B5EF4-FFF2-40B4-BE49-F238E27FC236}">
                  <a16:creationId xmlns:a16="http://schemas.microsoft.com/office/drawing/2014/main" id="{00000000-0008-0000-0200-00009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30</xdr:row>
          <xdr:rowOff>9525</xdr:rowOff>
        </xdr:from>
        <xdr:to>
          <xdr:col>10</xdr:col>
          <xdr:colOff>523875</xdr:colOff>
          <xdr:row>31</xdr:row>
          <xdr:rowOff>9525</xdr:rowOff>
        </xdr:to>
        <xdr:sp macro="" textlink="">
          <xdr:nvSpPr>
            <xdr:cNvPr id="3219" name="Check Box 147" hidden="1">
              <a:extLst>
                <a:ext uri="{63B3BB69-23CF-44E3-9099-C40C66FF867C}">
                  <a14:compatExt spid="_x0000_s3219"/>
                </a:ext>
                <a:ext uri="{FF2B5EF4-FFF2-40B4-BE49-F238E27FC236}">
                  <a16:creationId xmlns:a16="http://schemas.microsoft.com/office/drawing/2014/main" id="{00000000-0008-0000-0200-00009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31</xdr:row>
          <xdr:rowOff>9525</xdr:rowOff>
        </xdr:from>
        <xdr:to>
          <xdr:col>10</xdr:col>
          <xdr:colOff>523875</xdr:colOff>
          <xdr:row>32</xdr:row>
          <xdr:rowOff>9525</xdr:rowOff>
        </xdr:to>
        <xdr:sp macro="" textlink="">
          <xdr:nvSpPr>
            <xdr:cNvPr id="3220" name="Check Box 148" hidden="1">
              <a:extLst>
                <a:ext uri="{63B3BB69-23CF-44E3-9099-C40C66FF867C}">
                  <a14:compatExt spid="_x0000_s3220"/>
                </a:ext>
                <a:ext uri="{FF2B5EF4-FFF2-40B4-BE49-F238E27FC236}">
                  <a16:creationId xmlns:a16="http://schemas.microsoft.com/office/drawing/2014/main" id="{00000000-0008-0000-0200-00009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31</xdr:row>
          <xdr:rowOff>9525</xdr:rowOff>
        </xdr:from>
        <xdr:to>
          <xdr:col>10</xdr:col>
          <xdr:colOff>523875</xdr:colOff>
          <xdr:row>32</xdr:row>
          <xdr:rowOff>9525</xdr:rowOff>
        </xdr:to>
        <xdr:sp macro="" textlink="">
          <xdr:nvSpPr>
            <xdr:cNvPr id="3221" name="Check Box 149" hidden="1">
              <a:extLst>
                <a:ext uri="{63B3BB69-23CF-44E3-9099-C40C66FF867C}">
                  <a14:compatExt spid="_x0000_s3221"/>
                </a:ext>
                <a:ext uri="{FF2B5EF4-FFF2-40B4-BE49-F238E27FC236}">
                  <a16:creationId xmlns:a16="http://schemas.microsoft.com/office/drawing/2014/main" id="{00000000-0008-0000-0200-00009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31</xdr:row>
          <xdr:rowOff>9525</xdr:rowOff>
        </xdr:from>
        <xdr:to>
          <xdr:col>10</xdr:col>
          <xdr:colOff>523875</xdr:colOff>
          <xdr:row>32</xdr:row>
          <xdr:rowOff>9525</xdr:rowOff>
        </xdr:to>
        <xdr:sp macro="" textlink="">
          <xdr:nvSpPr>
            <xdr:cNvPr id="3222" name="Check Box 150" hidden="1">
              <a:extLst>
                <a:ext uri="{63B3BB69-23CF-44E3-9099-C40C66FF867C}">
                  <a14:compatExt spid="_x0000_s3222"/>
                </a:ext>
                <a:ext uri="{FF2B5EF4-FFF2-40B4-BE49-F238E27FC236}">
                  <a16:creationId xmlns:a16="http://schemas.microsoft.com/office/drawing/2014/main" id="{00000000-0008-0000-0200-00009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31</xdr:row>
          <xdr:rowOff>9525</xdr:rowOff>
        </xdr:from>
        <xdr:to>
          <xdr:col>10</xdr:col>
          <xdr:colOff>523875</xdr:colOff>
          <xdr:row>32</xdr:row>
          <xdr:rowOff>9525</xdr:rowOff>
        </xdr:to>
        <xdr:sp macro="" textlink="">
          <xdr:nvSpPr>
            <xdr:cNvPr id="3223" name="Check Box 151" hidden="1">
              <a:extLst>
                <a:ext uri="{63B3BB69-23CF-44E3-9099-C40C66FF867C}">
                  <a14:compatExt spid="_x0000_s3223"/>
                </a:ext>
                <a:ext uri="{FF2B5EF4-FFF2-40B4-BE49-F238E27FC236}">
                  <a16:creationId xmlns:a16="http://schemas.microsoft.com/office/drawing/2014/main" id="{00000000-0008-0000-0200-00009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31</xdr:row>
          <xdr:rowOff>9525</xdr:rowOff>
        </xdr:from>
        <xdr:to>
          <xdr:col>10</xdr:col>
          <xdr:colOff>523875</xdr:colOff>
          <xdr:row>32</xdr:row>
          <xdr:rowOff>9525</xdr:rowOff>
        </xdr:to>
        <xdr:sp macro="" textlink="">
          <xdr:nvSpPr>
            <xdr:cNvPr id="3224" name="Check Box 152" hidden="1">
              <a:extLst>
                <a:ext uri="{63B3BB69-23CF-44E3-9099-C40C66FF867C}">
                  <a14:compatExt spid="_x0000_s3224"/>
                </a:ext>
                <a:ext uri="{FF2B5EF4-FFF2-40B4-BE49-F238E27FC236}">
                  <a16:creationId xmlns:a16="http://schemas.microsoft.com/office/drawing/2014/main" id="{00000000-0008-0000-0200-00009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31</xdr:row>
          <xdr:rowOff>9525</xdr:rowOff>
        </xdr:from>
        <xdr:to>
          <xdr:col>10</xdr:col>
          <xdr:colOff>523875</xdr:colOff>
          <xdr:row>32</xdr:row>
          <xdr:rowOff>9525</xdr:rowOff>
        </xdr:to>
        <xdr:sp macro="" textlink="">
          <xdr:nvSpPr>
            <xdr:cNvPr id="3225" name="Check Box 153" hidden="1">
              <a:extLst>
                <a:ext uri="{63B3BB69-23CF-44E3-9099-C40C66FF867C}">
                  <a14:compatExt spid="_x0000_s3225"/>
                </a:ext>
                <a:ext uri="{FF2B5EF4-FFF2-40B4-BE49-F238E27FC236}">
                  <a16:creationId xmlns:a16="http://schemas.microsoft.com/office/drawing/2014/main" id="{00000000-0008-0000-0200-00009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31</xdr:row>
          <xdr:rowOff>9525</xdr:rowOff>
        </xdr:from>
        <xdr:to>
          <xdr:col>10</xdr:col>
          <xdr:colOff>523875</xdr:colOff>
          <xdr:row>32</xdr:row>
          <xdr:rowOff>9525</xdr:rowOff>
        </xdr:to>
        <xdr:sp macro="" textlink="">
          <xdr:nvSpPr>
            <xdr:cNvPr id="3226" name="Check Box 154" hidden="1">
              <a:extLst>
                <a:ext uri="{63B3BB69-23CF-44E3-9099-C40C66FF867C}">
                  <a14:compatExt spid="_x0000_s3226"/>
                </a:ext>
                <a:ext uri="{FF2B5EF4-FFF2-40B4-BE49-F238E27FC236}">
                  <a16:creationId xmlns:a16="http://schemas.microsoft.com/office/drawing/2014/main" id="{00000000-0008-0000-0200-00009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31</xdr:row>
          <xdr:rowOff>9525</xdr:rowOff>
        </xdr:from>
        <xdr:to>
          <xdr:col>10</xdr:col>
          <xdr:colOff>523875</xdr:colOff>
          <xdr:row>32</xdr:row>
          <xdr:rowOff>9525</xdr:rowOff>
        </xdr:to>
        <xdr:sp macro="" textlink="">
          <xdr:nvSpPr>
            <xdr:cNvPr id="3227" name="Check Box 155" hidden="1">
              <a:extLst>
                <a:ext uri="{63B3BB69-23CF-44E3-9099-C40C66FF867C}">
                  <a14:compatExt spid="_x0000_s3227"/>
                </a:ext>
                <a:ext uri="{FF2B5EF4-FFF2-40B4-BE49-F238E27FC236}">
                  <a16:creationId xmlns:a16="http://schemas.microsoft.com/office/drawing/2014/main" id="{00000000-0008-0000-0200-00009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31</xdr:row>
          <xdr:rowOff>9525</xdr:rowOff>
        </xdr:from>
        <xdr:to>
          <xdr:col>10</xdr:col>
          <xdr:colOff>523875</xdr:colOff>
          <xdr:row>32</xdr:row>
          <xdr:rowOff>9525</xdr:rowOff>
        </xdr:to>
        <xdr:sp macro="" textlink="">
          <xdr:nvSpPr>
            <xdr:cNvPr id="3228" name="Check Box 156" hidden="1">
              <a:extLst>
                <a:ext uri="{63B3BB69-23CF-44E3-9099-C40C66FF867C}">
                  <a14:compatExt spid="_x0000_s3228"/>
                </a:ext>
                <a:ext uri="{FF2B5EF4-FFF2-40B4-BE49-F238E27FC236}">
                  <a16:creationId xmlns:a16="http://schemas.microsoft.com/office/drawing/2014/main" id="{00000000-0008-0000-0200-00009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31</xdr:row>
          <xdr:rowOff>9525</xdr:rowOff>
        </xdr:from>
        <xdr:to>
          <xdr:col>10</xdr:col>
          <xdr:colOff>523875</xdr:colOff>
          <xdr:row>32</xdr:row>
          <xdr:rowOff>9525</xdr:rowOff>
        </xdr:to>
        <xdr:sp macro="" textlink="">
          <xdr:nvSpPr>
            <xdr:cNvPr id="3229" name="Check Box 157" hidden="1">
              <a:extLst>
                <a:ext uri="{63B3BB69-23CF-44E3-9099-C40C66FF867C}">
                  <a14:compatExt spid="_x0000_s3229"/>
                </a:ext>
                <a:ext uri="{FF2B5EF4-FFF2-40B4-BE49-F238E27FC236}">
                  <a16:creationId xmlns:a16="http://schemas.microsoft.com/office/drawing/2014/main" id="{00000000-0008-0000-0200-00009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31</xdr:row>
          <xdr:rowOff>9525</xdr:rowOff>
        </xdr:from>
        <xdr:to>
          <xdr:col>10</xdr:col>
          <xdr:colOff>523875</xdr:colOff>
          <xdr:row>32</xdr:row>
          <xdr:rowOff>9525</xdr:rowOff>
        </xdr:to>
        <xdr:sp macro="" textlink="">
          <xdr:nvSpPr>
            <xdr:cNvPr id="3230" name="Check Box 158" hidden="1">
              <a:extLst>
                <a:ext uri="{63B3BB69-23CF-44E3-9099-C40C66FF867C}">
                  <a14:compatExt spid="_x0000_s3230"/>
                </a:ext>
                <a:ext uri="{FF2B5EF4-FFF2-40B4-BE49-F238E27FC236}">
                  <a16:creationId xmlns:a16="http://schemas.microsoft.com/office/drawing/2014/main" id="{00000000-0008-0000-0200-00009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31</xdr:row>
          <xdr:rowOff>9525</xdr:rowOff>
        </xdr:from>
        <xdr:to>
          <xdr:col>10</xdr:col>
          <xdr:colOff>523875</xdr:colOff>
          <xdr:row>32</xdr:row>
          <xdr:rowOff>9525</xdr:rowOff>
        </xdr:to>
        <xdr:sp macro="" textlink="">
          <xdr:nvSpPr>
            <xdr:cNvPr id="3231" name="Check Box 159" hidden="1">
              <a:extLst>
                <a:ext uri="{63B3BB69-23CF-44E3-9099-C40C66FF867C}">
                  <a14:compatExt spid="_x0000_s3231"/>
                </a:ext>
                <a:ext uri="{FF2B5EF4-FFF2-40B4-BE49-F238E27FC236}">
                  <a16:creationId xmlns:a16="http://schemas.microsoft.com/office/drawing/2014/main" id="{00000000-0008-0000-0200-00009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31</xdr:row>
          <xdr:rowOff>9525</xdr:rowOff>
        </xdr:from>
        <xdr:to>
          <xdr:col>10</xdr:col>
          <xdr:colOff>523875</xdr:colOff>
          <xdr:row>32</xdr:row>
          <xdr:rowOff>9525</xdr:rowOff>
        </xdr:to>
        <xdr:sp macro="" textlink="">
          <xdr:nvSpPr>
            <xdr:cNvPr id="3232" name="Check Box 160" hidden="1">
              <a:extLst>
                <a:ext uri="{63B3BB69-23CF-44E3-9099-C40C66FF867C}">
                  <a14:compatExt spid="_x0000_s3232"/>
                </a:ext>
                <a:ext uri="{FF2B5EF4-FFF2-40B4-BE49-F238E27FC236}">
                  <a16:creationId xmlns:a16="http://schemas.microsoft.com/office/drawing/2014/main" id="{00000000-0008-0000-0200-0000A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31</xdr:row>
          <xdr:rowOff>9525</xdr:rowOff>
        </xdr:from>
        <xdr:to>
          <xdr:col>10</xdr:col>
          <xdr:colOff>523875</xdr:colOff>
          <xdr:row>32</xdr:row>
          <xdr:rowOff>9525</xdr:rowOff>
        </xdr:to>
        <xdr:sp macro="" textlink="">
          <xdr:nvSpPr>
            <xdr:cNvPr id="3233" name="Check Box 161" hidden="1">
              <a:extLst>
                <a:ext uri="{63B3BB69-23CF-44E3-9099-C40C66FF867C}">
                  <a14:compatExt spid="_x0000_s3233"/>
                </a:ext>
                <a:ext uri="{FF2B5EF4-FFF2-40B4-BE49-F238E27FC236}">
                  <a16:creationId xmlns:a16="http://schemas.microsoft.com/office/drawing/2014/main" id="{00000000-0008-0000-0200-0000A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31</xdr:row>
          <xdr:rowOff>9525</xdr:rowOff>
        </xdr:from>
        <xdr:to>
          <xdr:col>10</xdr:col>
          <xdr:colOff>523875</xdr:colOff>
          <xdr:row>32</xdr:row>
          <xdr:rowOff>9525</xdr:rowOff>
        </xdr:to>
        <xdr:sp macro="" textlink="">
          <xdr:nvSpPr>
            <xdr:cNvPr id="3234" name="Check Box 162" hidden="1">
              <a:extLst>
                <a:ext uri="{63B3BB69-23CF-44E3-9099-C40C66FF867C}">
                  <a14:compatExt spid="_x0000_s3234"/>
                </a:ext>
                <a:ext uri="{FF2B5EF4-FFF2-40B4-BE49-F238E27FC236}">
                  <a16:creationId xmlns:a16="http://schemas.microsoft.com/office/drawing/2014/main" id="{00000000-0008-0000-0200-0000A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31</xdr:row>
          <xdr:rowOff>9525</xdr:rowOff>
        </xdr:from>
        <xdr:to>
          <xdr:col>10</xdr:col>
          <xdr:colOff>523875</xdr:colOff>
          <xdr:row>32</xdr:row>
          <xdr:rowOff>9525</xdr:rowOff>
        </xdr:to>
        <xdr:sp macro="" textlink="">
          <xdr:nvSpPr>
            <xdr:cNvPr id="3235" name="Check Box 163" hidden="1">
              <a:extLst>
                <a:ext uri="{63B3BB69-23CF-44E3-9099-C40C66FF867C}">
                  <a14:compatExt spid="_x0000_s3235"/>
                </a:ext>
                <a:ext uri="{FF2B5EF4-FFF2-40B4-BE49-F238E27FC236}">
                  <a16:creationId xmlns:a16="http://schemas.microsoft.com/office/drawing/2014/main" id="{00000000-0008-0000-0200-0000A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31</xdr:row>
          <xdr:rowOff>9525</xdr:rowOff>
        </xdr:from>
        <xdr:to>
          <xdr:col>10</xdr:col>
          <xdr:colOff>523875</xdr:colOff>
          <xdr:row>32</xdr:row>
          <xdr:rowOff>9525</xdr:rowOff>
        </xdr:to>
        <xdr:sp macro="" textlink="">
          <xdr:nvSpPr>
            <xdr:cNvPr id="3236" name="Check Box 164" hidden="1">
              <a:extLst>
                <a:ext uri="{63B3BB69-23CF-44E3-9099-C40C66FF867C}">
                  <a14:compatExt spid="_x0000_s3236"/>
                </a:ext>
                <a:ext uri="{FF2B5EF4-FFF2-40B4-BE49-F238E27FC236}">
                  <a16:creationId xmlns:a16="http://schemas.microsoft.com/office/drawing/2014/main" id="{00000000-0008-0000-0200-0000A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31</xdr:row>
          <xdr:rowOff>9525</xdr:rowOff>
        </xdr:from>
        <xdr:to>
          <xdr:col>10</xdr:col>
          <xdr:colOff>523875</xdr:colOff>
          <xdr:row>32</xdr:row>
          <xdr:rowOff>9525</xdr:rowOff>
        </xdr:to>
        <xdr:sp macro="" textlink="">
          <xdr:nvSpPr>
            <xdr:cNvPr id="3237" name="Check Box 165" hidden="1">
              <a:extLst>
                <a:ext uri="{63B3BB69-23CF-44E3-9099-C40C66FF867C}">
                  <a14:compatExt spid="_x0000_s3237"/>
                </a:ext>
                <a:ext uri="{FF2B5EF4-FFF2-40B4-BE49-F238E27FC236}">
                  <a16:creationId xmlns:a16="http://schemas.microsoft.com/office/drawing/2014/main" id="{00000000-0008-0000-0200-0000A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31</xdr:row>
          <xdr:rowOff>9525</xdr:rowOff>
        </xdr:from>
        <xdr:to>
          <xdr:col>10</xdr:col>
          <xdr:colOff>523875</xdr:colOff>
          <xdr:row>32</xdr:row>
          <xdr:rowOff>9525</xdr:rowOff>
        </xdr:to>
        <xdr:sp macro="" textlink="">
          <xdr:nvSpPr>
            <xdr:cNvPr id="3238" name="Check Box 166" hidden="1">
              <a:extLst>
                <a:ext uri="{63B3BB69-23CF-44E3-9099-C40C66FF867C}">
                  <a14:compatExt spid="_x0000_s3238"/>
                </a:ext>
                <a:ext uri="{FF2B5EF4-FFF2-40B4-BE49-F238E27FC236}">
                  <a16:creationId xmlns:a16="http://schemas.microsoft.com/office/drawing/2014/main" id="{00000000-0008-0000-0200-0000A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31</xdr:row>
          <xdr:rowOff>9525</xdr:rowOff>
        </xdr:from>
        <xdr:to>
          <xdr:col>10</xdr:col>
          <xdr:colOff>523875</xdr:colOff>
          <xdr:row>32</xdr:row>
          <xdr:rowOff>9525</xdr:rowOff>
        </xdr:to>
        <xdr:sp macro="" textlink="">
          <xdr:nvSpPr>
            <xdr:cNvPr id="3239" name="Check Box 167" hidden="1">
              <a:extLst>
                <a:ext uri="{63B3BB69-23CF-44E3-9099-C40C66FF867C}">
                  <a14:compatExt spid="_x0000_s3239"/>
                </a:ext>
                <a:ext uri="{FF2B5EF4-FFF2-40B4-BE49-F238E27FC236}">
                  <a16:creationId xmlns:a16="http://schemas.microsoft.com/office/drawing/2014/main" id="{00000000-0008-0000-0200-0000A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31</xdr:row>
          <xdr:rowOff>9525</xdr:rowOff>
        </xdr:from>
        <xdr:to>
          <xdr:col>10</xdr:col>
          <xdr:colOff>523875</xdr:colOff>
          <xdr:row>32</xdr:row>
          <xdr:rowOff>9525</xdr:rowOff>
        </xdr:to>
        <xdr:sp macro="" textlink="">
          <xdr:nvSpPr>
            <xdr:cNvPr id="3240" name="Check Box 168" hidden="1">
              <a:extLst>
                <a:ext uri="{63B3BB69-23CF-44E3-9099-C40C66FF867C}">
                  <a14:compatExt spid="_x0000_s3240"/>
                </a:ext>
                <a:ext uri="{FF2B5EF4-FFF2-40B4-BE49-F238E27FC236}">
                  <a16:creationId xmlns:a16="http://schemas.microsoft.com/office/drawing/2014/main" id="{00000000-0008-0000-0200-0000A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31</xdr:row>
          <xdr:rowOff>9525</xdr:rowOff>
        </xdr:from>
        <xdr:to>
          <xdr:col>10</xdr:col>
          <xdr:colOff>523875</xdr:colOff>
          <xdr:row>32</xdr:row>
          <xdr:rowOff>9525</xdr:rowOff>
        </xdr:to>
        <xdr:sp macro="" textlink="">
          <xdr:nvSpPr>
            <xdr:cNvPr id="3241" name="Check Box 169" hidden="1">
              <a:extLst>
                <a:ext uri="{63B3BB69-23CF-44E3-9099-C40C66FF867C}">
                  <a14:compatExt spid="_x0000_s3241"/>
                </a:ext>
                <a:ext uri="{FF2B5EF4-FFF2-40B4-BE49-F238E27FC236}">
                  <a16:creationId xmlns:a16="http://schemas.microsoft.com/office/drawing/2014/main" id="{00000000-0008-0000-0200-0000A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31</xdr:row>
          <xdr:rowOff>9525</xdr:rowOff>
        </xdr:from>
        <xdr:to>
          <xdr:col>10</xdr:col>
          <xdr:colOff>523875</xdr:colOff>
          <xdr:row>32</xdr:row>
          <xdr:rowOff>9525</xdr:rowOff>
        </xdr:to>
        <xdr:sp macro="" textlink="">
          <xdr:nvSpPr>
            <xdr:cNvPr id="3242" name="Check Box 170" hidden="1">
              <a:extLst>
                <a:ext uri="{63B3BB69-23CF-44E3-9099-C40C66FF867C}">
                  <a14:compatExt spid="_x0000_s3242"/>
                </a:ext>
                <a:ext uri="{FF2B5EF4-FFF2-40B4-BE49-F238E27FC236}">
                  <a16:creationId xmlns:a16="http://schemas.microsoft.com/office/drawing/2014/main" id="{00000000-0008-0000-0200-0000A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31</xdr:row>
          <xdr:rowOff>9525</xdr:rowOff>
        </xdr:from>
        <xdr:to>
          <xdr:col>10</xdr:col>
          <xdr:colOff>523875</xdr:colOff>
          <xdr:row>32</xdr:row>
          <xdr:rowOff>9525</xdr:rowOff>
        </xdr:to>
        <xdr:sp macro="" textlink="">
          <xdr:nvSpPr>
            <xdr:cNvPr id="3243" name="Check Box 171" hidden="1">
              <a:extLst>
                <a:ext uri="{63B3BB69-23CF-44E3-9099-C40C66FF867C}">
                  <a14:compatExt spid="_x0000_s3243"/>
                </a:ext>
                <a:ext uri="{FF2B5EF4-FFF2-40B4-BE49-F238E27FC236}">
                  <a16:creationId xmlns:a16="http://schemas.microsoft.com/office/drawing/2014/main" id="{00000000-0008-0000-0200-0000A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31</xdr:row>
          <xdr:rowOff>9525</xdr:rowOff>
        </xdr:from>
        <xdr:to>
          <xdr:col>10</xdr:col>
          <xdr:colOff>523875</xdr:colOff>
          <xdr:row>32</xdr:row>
          <xdr:rowOff>9525</xdr:rowOff>
        </xdr:to>
        <xdr:sp macro="" textlink="">
          <xdr:nvSpPr>
            <xdr:cNvPr id="3244" name="Check Box 172" hidden="1">
              <a:extLst>
                <a:ext uri="{63B3BB69-23CF-44E3-9099-C40C66FF867C}">
                  <a14:compatExt spid="_x0000_s3244"/>
                </a:ext>
                <a:ext uri="{FF2B5EF4-FFF2-40B4-BE49-F238E27FC236}">
                  <a16:creationId xmlns:a16="http://schemas.microsoft.com/office/drawing/2014/main" id="{00000000-0008-0000-0200-0000A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32</xdr:row>
          <xdr:rowOff>9525</xdr:rowOff>
        </xdr:from>
        <xdr:to>
          <xdr:col>10</xdr:col>
          <xdr:colOff>523875</xdr:colOff>
          <xdr:row>33</xdr:row>
          <xdr:rowOff>9525</xdr:rowOff>
        </xdr:to>
        <xdr:sp macro="" textlink="">
          <xdr:nvSpPr>
            <xdr:cNvPr id="3245" name="Check Box 173" hidden="1">
              <a:extLst>
                <a:ext uri="{63B3BB69-23CF-44E3-9099-C40C66FF867C}">
                  <a14:compatExt spid="_x0000_s3245"/>
                </a:ext>
                <a:ext uri="{FF2B5EF4-FFF2-40B4-BE49-F238E27FC236}">
                  <a16:creationId xmlns:a16="http://schemas.microsoft.com/office/drawing/2014/main" id="{00000000-0008-0000-0200-0000A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32</xdr:row>
          <xdr:rowOff>9525</xdr:rowOff>
        </xdr:from>
        <xdr:to>
          <xdr:col>10</xdr:col>
          <xdr:colOff>523875</xdr:colOff>
          <xdr:row>33</xdr:row>
          <xdr:rowOff>9525</xdr:rowOff>
        </xdr:to>
        <xdr:sp macro="" textlink="">
          <xdr:nvSpPr>
            <xdr:cNvPr id="3246" name="Check Box 174" hidden="1">
              <a:extLst>
                <a:ext uri="{63B3BB69-23CF-44E3-9099-C40C66FF867C}">
                  <a14:compatExt spid="_x0000_s3246"/>
                </a:ext>
                <a:ext uri="{FF2B5EF4-FFF2-40B4-BE49-F238E27FC236}">
                  <a16:creationId xmlns:a16="http://schemas.microsoft.com/office/drawing/2014/main" id="{00000000-0008-0000-0200-0000A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32</xdr:row>
          <xdr:rowOff>9525</xdr:rowOff>
        </xdr:from>
        <xdr:to>
          <xdr:col>10</xdr:col>
          <xdr:colOff>523875</xdr:colOff>
          <xdr:row>33</xdr:row>
          <xdr:rowOff>9525</xdr:rowOff>
        </xdr:to>
        <xdr:sp macro="" textlink="">
          <xdr:nvSpPr>
            <xdr:cNvPr id="3247" name="Check Box 175" hidden="1">
              <a:extLst>
                <a:ext uri="{63B3BB69-23CF-44E3-9099-C40C66FF867C}">
                  <a14:compatExt spid="_x0000_s3247"/>
                </a:ext>
                <a:ext uri="{FF2B5EF4-FFF2-40B4-BE49-F238E27FC236}">
                  <a16:creationId xmlns:a16="http://schemas.microsoft.com/office/drawing/2014/main" id="{00000000-0008-0000-0200-0000A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32</xdr:row>
          <xdr:rowOff>9525</xdr:rowOff>
        </xdr:from>
        <xdr:to>
          <xdr:col>10</xdr:col>
          <xdr:colOff>523875</xdr:colOff>
          <xdr:row>33</xdr:row>
          <xdr:rowOff>9525</xdr:rowOff>
        </xdr:to>
        <xdr:sp macro="" textlink="">
          <xdr:nvSpPr>
            <xdr:cNvPr id="3248" name="Check Box 176" hidden="1">
              <a:extLst>
                <a:ext uri="{63B3BB69-23CF-44E3-9099-C40C66FF867C}">
                  <a14:compatExt spid="_x0000_s3248"/>
                </a:ext>
                <a:ext uri="{FF2B5EF4-FFF2-40B4-BE49-F238E27FC236}">
                  <a16:creationId xmlns:a16="http://schemas.microsoft.com/office/drawing/2014/main" id="{00000000-0008-0000-0200-0000B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32</xdr:row>
          <xdr:rowOff>9525</xdr:rowOff>
        </xdr:from>
        <xdr:to>
          <xdr:col>10</xdr:col>
          <xdr:colOff>523875</xdr:colOff>
          <xdr:row>33</xdr:row>
          <xdr:rowOff>9525</xdr:rowOff>
        </xdr:to>
        <xdr:sp macro="" textlink="">
          <xdr:nvSpPr>
            <xdr:cNvPr id="3249" name="Check Box 177" hidden="1">
              <a:extLst>
                <a:ext uri="{63B3BB69-23CF-44E3-9099-C40C66FF867C}">
                  <a14:compatExt spid="_x0000_s3249"/>
                </a:ext>
                <a:ext uri="{FF2B5EF4-FFF2-40B4-BE49-F238E27FC236}">
                  <a16:creationId xmlns:a16="http://schemas.microsoft.com/office/drawing/2014/main" id="{00000000-0008-0000-0200-0000B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32</xdr:row>
          <xdr:rowOff>9525</xdr:rowOff>
        </xdr:from>
        <xdr:to>
          <xdr:col>10</xdr:col>
          <xdr:colOff>523875</xdr:colOff>
          <xdr:row>33</xdr:row>
          <xdr:rowOff>9525</xdr:rowOff>
        </xdr:to>
        <xdr:sp macro="" textlink="">
          <xdr:nvSpPr>
            <xdr:cNvPr id="3250" name="Check Box 178" hidden="1">
              <a:extLst>
                <a:ext uri="{63B3BB69-23CF-44E3-9099-C40C66FF867C}">
                  <a14:compatExt spid="_x0000_s3250"/>
                </a:ext>
                <a:ext uri="{FF2B5EF4-FFF2-40B4-BE49-F238E27FC236}">
                  <a16:creationId xmlns:a16="http://schemas.microsoft.com/office/drawing/2014/main" id="{00000000-0008-0000-0200-0000B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32</xdr:row>
          <xdr:rowOff>9525</xdr:rowOff>
        </xdr:from>
        <xdr:to>
          <xdr:col>10</xdr:col>
          <xdr:colOff>523875</xdr:colOff>
          <xdr:row>33</xdr:row>
          <xdr:rowOff>9525</xdr:rowOff>
        </xdr:to>
        <xdr:sp macro="" textlink="">
          <xdr:nvSpPr>
            <xdr:cNvPr id="3251" name="Check Box 179" hidden="1">
              <a:extLst>
                <a:ext uri="{63B3BB69-23CF-44E3-9099-C40C66FF867C}">
                  <a14:compatExt spid="_x0000_s3251"/>
                </a:ext>
                <a:ext uri="{FF2B5EF4-FFF2-40B4-BE49-F238E27FC236}">
                  <a16:creationId xmlns:a16="http://schemas.microsoft.com/office/drawing/2014/main" id="{00000000-0008-0000-0200-0000B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32</xdr:row>
          <xdr:rowOff>9525</xdr:rowOff>
        </xdr:from>
        <xdr:to>
          <xdr:col>10</xdr:col>
          <xdr:colOff>523875</xdr:colOff>
          <xdr:row>33</xdr:row>
          <xdr:rowOff>9525</xdr:rowOff>
        </xdr:to>
        <xdr:sp macro="" textlink="">
          <xdr:nvSpPr>
            <xdr:cNvPr id="3252" name="Check Box 180" hidden="1">
              <a:extLst>
                <a:ext uri="{63B3BB69-23CF-44E3-9099-C40C66FF867C}">
                  <a14:compatExt spid="_x0000_s3252"/>
                </a:ext>
                <a:ext uri="{FF2B5EF4-FFF2-40B4-BE49-F238E27FC236}">
                  <a16:creationId xmlns:a16="http://schemas.microsoft.com/office/drawing/2014/main" id="{00000000-0008-0000-0200-0000B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32</xdr:row>
          <xdr:rowOff>9525</xdr:rowOff>
        </xdr:from>
        <xdr:to>
          <xdr:col>10</xdr:col>
          <xdr:colOff>523875</xdr:colOff>
          <xdr:row>33</xdr:row>
          <xdr:rowOff>9525</xdr:rowOff>
        </xdr:to>
        <xdr:sp macro="" textlink="">
          <xdr:nvSpPr>
            <xdr:cNvPr id="3253" name="Check Box 181" hidden="1">
              <a:extLst>
                <a:ext uri="{63B3BB69-23CF-44E3-9099-C40C66FF867C}">
                  <a14:compatExt spid="_x0000_s3253"/>
                </a:ext>
                <a:ext uri="{FF2B5EF4-FFF2-40B4-BE49-F238E27FC236}">
                  <a16:creationId xmlns:a16="http://schemas.microsoft.com/office/drawing/2014/main" id="{00000000-0008-0000-0200-0000B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32</xdr:row>
          <xdr:rowOff>9525</xdr:rowOff>
        </xdr:from>
        <xdr:to>
          <xdr:col>10</xdr:col>
          <xdr:colOff>523875</xdr:colOff>
          <xdr:row>33</xdr:row>
          <xdr:rowOff>9525</xdr:rowOff>
        </xdr:to>
        <xdr:sp macro="" textlink="">
          <xdr:nvSpPr>
            <xdr:cNvPr id="3254" name="Check Box 182" hidden="1">
              <a:extLst>
                <a:ext uri="{63B3BB69-23CF-44E3-9099-C40C66FF867C}">
                  <a14:compatExt spid="_x0000_s3254"/>
                </a:ext>
                <a:ext uri="{FF2B5EF4-FFF2-40B4-BE49-F238E27FC236}">
                  <a16:creationId xmlns:a16="http://schemas.microsoft.com/office/drawing/2014/main" id="{00000000-0008-0000-0200-0000B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32</xdr:row>
          <xdr:rowOff>9525</xdr:rowOff>
        </xdr:from>
        <xdr:to>
          <xdr:col>10</xdr:col>
          <xdr:colOff>523875</xdr:colOff>
          <xdr:row>33</xdr:row>
          <xdr:rowOff>9525</xdr:rowOff>
        </xdr:to>
        <xdr:sp macro="" textlink="">
          <xdr:nvSpPr>
            <xdr:cNvPr id="3255" name="Check Box 183" hidden="1">
              <a:extLst>
                <a:ext uri="{63B3BB69-23CF-44E3-9099-C40C66FF867C}">
                  <a14:compatExt spid="_x0000_s3255"/>
                </a:ext>
                <a:ext uri="{FF2B5EF4-FFF2-40B4-BE49-F238E27FC236}">
                  <a16:creationId xmlns:a16="http://schemas.microsoft.com/office/drawing/2014/main" id="{00000000-0008-0000-0200-0000B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32</xdr:row>
          <xdr:rowOff>9525</xdr:rowOff>
        </xdr:from>
        <xdr:to>
          <xdr:col>10</xdr:col>
          <xdr:colOff>523875</xdr:colOff>
          <xdr:row>33</xdr:row>
          <xdr:rowOff>9525</xdr:rowOff>
        </xdr:to>
        <xdr:sp macro="" textlink="">
          <xdr:nvSpPr>
            <xdr:cNvPr id="3256" name="Check Box 184" hidden="1">
              <a:extLst>
                <a:ext uri="{63B3BB69-23CF-44E3-9099-C40C66FF867C}">
                  <a14:compatExt spid="_x0000_s3256"/>
                </a:ext>
                <a:ext uri="{FF2B5EF4-FFF2-40B4-BE49-F238E27FC236}">
                  <a16:creationId xmlns:a16="http://schemas.microsoft.com/office/drawing/2014/main" id="{00000000-0008-0000-0200-0000B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32</xdr:row>
          <xdr:rowOff>9525</xdr:rowOff>
        </xdr:from>
        <xdr:to>
          <xdr:col>10</xdr:col>
          <xdr:colOff>523875</xdr:colOff>
          <xdr:row>33</xdr:row>
          <xdr:rowOff>9525</xdr:rowOff>
        </xdr:to>
        <xdr:sp macro="" textlink="">
          <xdr:nvSpPr>
            <xdr:cNvPr id="3257" name="Check Box 185" hidden="1">
              <a:extLst>
                <a:ext uri="{63B3BB69-23CF-44E3-9099-C40C66FF867C}">
                  <a14:compatExt spid="_x0000_s3257"/>
                </a:ext>
                <a:ext uri="{FF2B5EF4-FFF2-40B4-BE49-F238E27FC236}">
                  <a16:creationId xmlns:a16="http://schemas.microsoft.com/office/drawing/2014/main" id="{00000000-0008-0000-0200-0000B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32</xdr:row>
          <xdr:rowOff>9525</xdr:rowOff>
        </xdr:from>
        <xdr:to>
          <xdr:col>10</xdr:col>
          <xdr:colOff>523875</xdr:colOff>
          <xdr:row>33</xdr:row>
          <xdr:rowOff>9525</xdr:rowOff>
        </xdr:to>
        <xdr:sp macro="" textlink="">
          <xdr:nvSpPr>
            <xdr:cNvPr id="3258" name="Check Box 186" hidden="1">
              <a:extLst>
                <a:ext uri="{63B3BB69-23CF-44E3-9099-C40C66FF867C}">
                  <a14:compatExt spid="_x0000_s3258"/>
                </a:ext>
                <a:ext uri="{FF2B5EF4-FFF2-40B4-BE49-F238E27FC236}">
                  <a16:creationId xmlns:a16="http://schemas.microsoft.com/office/drawing/2014/main" id="{00000000-0008-0000-0200-0000B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32</xdr:row>
          <xdr:rowOff>9525</xdr:rowOff>
        </xdr:from>
        <xdr:to>
          <xdr:col>10</xdr:col>
          <xdr:colOff>523875</xdr:colOff>
          <xdr:row>33</xdr:row>
          <xdr:rowOff>9525</xdr:rowOff>
        </xdr:to>
        <xdr:sp macro="" textlink="">
          <xdr:nvSpPr>
            <xdr:cNvPr id="3259" name="Check Box 187" hidden="1">
              <a:extLst>
                <a:ext uri="{63B3BB69-23CF-44E3-9099-C40C66FF867C}">
                  <a14:compatExt spid="_x0000_s3259"/>
                </a:ext>
                <a:ext uri="{FF2B5EF4-FFF2-40B4-BE49-F238E27FC236}">
                  <a16:creationId xmlns:a16="http://schemas.microsoft.com/office/drawing/2014/main" id="{00000000-0008-0000-0200-0000B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32</xdr:row>
          <xdr:rowOff>9525</xdr:rowOff>
        </xdr:from>
        <xdr:to>
          <xdr:col>10</xdr:col>
          <xdr:colOff>523875</xdr:colOff>
          <xdr:row>33</xdr:row>
          <xdr:rowOff>9525</xdr:rowOff>
        </xdr:to>
        <xdr:sp macro="" textlink="">
          <xdr:nvSpPr>
            <xdr:cNvPr id="3260" name="Check Box 188" hidden="1">
              <a:extLst>
                <a:ext uri="{63B3BB69-23CF-44E3-9099-C40C66FF867C}">
                  <a14:compatExt spid="_x0000_s3260"/>
                </a:ext>
                <a:ext uri="{FF2B5EF4-FFF2-40B4-BE49-F238E27FC236}">
                  <a16:creationId xmlns:a16="http://schemas.microsoft.com/office/drawing/2014/main" id="{00000000-0008-0000-0200-0000B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32</xdr:row>
          <xdr:rowOff>9525</xdr:rowOff>
        </xdr:from>
        <xdr:to>
          <xdr:col>10</xdr:col>
          <xdr:colOff>523875</xdr:colOff>
          <xdr:row>33</xdr:row>
          <xdr:rowOff>9525</xdr:rowOff>
        </xdr:to>
        <xdr:sp macro="" textlink="">
          <xdr:nvSpPr>
            <xdr:cNvPr id="3261" name="Check Box 189" hidden="1">
              <a:extLst>
                <a:ext uri="{63B3BB69-23CF-44E3-9099-C40C66FF867C}">
                  <a14:compatExt spid="_x0000_s3261"/>
                </a:ext>
                <a:ext uri="{FF2B5EF4-FFF2-40B4-BE49-F238E27FC236}">
                  <a16:creationId xmlns:a16="http://schemas.microsoft.com/office/drawing/2014/main" id="{00000000-0008-0000-0200-0000B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32</xdr:row>
          <xdr:rowOff>9525</xdr:rowOff>
        </xdr:from>
        <xdr:to>
          <xdr:col>10</xdr:col>
          <xdr:colOff>523875</xdr:colOff>
          <xdr:row>33</xdr:row>
          <xdr:rowOff>9525</xdr:rowOff>
        </xdr:to>
        <xdr:sp macro="" textlink="">
          <xdr:nvSpPr>
            <xdr:cNvPr id="3262" name="Check Box 190" hidden="1">
              <a:extLst>
                <a:ext uri="{63B3BB69-23CF-44E3-9099-C40C66FF867C}">
                  <a14:compatExt spid="_x0000_s3262"/>
                </a:ext>
                <a:ext uri="{FF2B5EF4-FFF2-40B4-BE49-F238E27FC236}">
                  <a16:creationId xmlns:a16="http://schemas.microsoft.com/office/drawing/2014/main" id="{00000000-0008-0000-0200-0000B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32</xdr:row>
          <xdr:rowOff>9525</xdr:rowOff>
        </xdr:from>
        <xdr:to>
          <xdr:col>10</xdr:col>
          <xdr:colOff>523875</xdr:colOff>
          <xdr:row>33</xdr:row>
          <xdr:rowOff>9525</xdr:rowOff>
        </xdr:to>
        <xdr:sp macro="" textlink="">
          <xdr:nvSpPr>
            <xdr:cNvPr id="3263" name="Check Box 191" hidden="1">
              <a:extLst>
                <a:ext uri="{63B3BB69-23CF-44E3-9099-C40C66FF867C}">
                  <a14:compatExt spid="_x0000_s3263"/>
                </a:ext>
                <a:ext uri="{FF2B5EF4-FFF2-40B4-BE49-F238E27FC236}">
                  <a16:creationId xmlns:a16="http://schemas.microsoft.com/office/drawing/2014/main" id="{00000000-0008-0000-0200-0000B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32</xdr:row>
          <xdr:rowOff>9525</xdr:rowOff>
        </xdr:from>
        <xdr:to>
          <xdr:col>10</xdr:col>
          <xdr:colOff>523875</xdr:colOff>
          <xdr:row>33</xdr:row>
          <xdr:rowOff>9525</xdr:rowOff>
        </xdr:to>
        <xdr:sp macro="" textlink="">
          <xdr:nvSpPr>
            <xdr:cNvPr id="3264" name="Check Box 192" hidden="1">
              <a:extLst>
                <a:ext uri="{63B3BB69-23CF-44E3-9099-C40C66FF867C}">
                  <a14:compatExt spid="_x0000_s3264"/>
                </a:ext>
                <a:ext uri="{FF2B5EF4-FFF2-40B4-BE49-F238E27FC236}">
                  <a16:creationId xmlns:a16="http://schemas.microsoft.com/office/drawing/2014/main" id="{00000000-0008-0000-0200-0000C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32</xdr:row>
          <xdr:rowOff>9525</xdr:rowOff>
        </xdr:from>
        <xdr:to>
          <xdr:col>10</xdr:col>
          <xdr:colOff>523875</xdr:colOff>
          <xdr:row>33</xdr:row>
          <xdr:rowOff>9525</xdr:rowOff>
        </xdr:to>
        <xdr:sp macro="" textlink="">
          <xdr:nvSpPr>
            <xdr:cNvPr id="3265" name="Check Box 193" hidden="1">
              <a:extLst>
                <a:ext uri="{63B3BB69-23CF-44E3-9099-C40C66FF867C}">
                  <a14:compatExt spid="_x0000_s3265"/>
                </a:ext>
                <a:ext uri="{FF2B5EF4-FFF2-40B4-BE49-F238E27FC236}">
                  <a16:creationId xmlns:a16="http://schemas.microsoft.com/office/drawing/2014/main" id="{00000000-0008-0000-0200-0000C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32</xdr:row>
          <xdr:rowOff>9525</xdr:rowOff>
        </xdr:from>
        <xdr:to>
          <xdr:col>10</xdr:col>
          <xdr:colOff>523875</xdr:colOff>
          <xdr:row>33</xdr:row>
          <xdr:rowOff>9525</xdr:rowOff>
        </xdr:to>
        <xdr:sp macro="" textlink="">
          <xdr:nvSpPr>
            <xdr:cNvPr id="3266" name="Check Box 194" hidden="1">
              <a:extLst>
                <a:ext uri="{63B3BB69-23CF-44E3-9099-C40C66FF867C}">
                  <a14:compatExt spid="_x0000_s3266"/>
                </a:ext>
                <a:ext uri="{FF2B5EF4-FFF2-40B4-BE49-F238E27FC236}">
                  <a16:creationId xmlns:a16="http://schemas.microsoft.com/office/drawing/2014/main" id="{00000000-0008-0000-0200-0000C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32</xdr:row>
          <xdr:rowOff>9525</xdr:rowOff>
        </xdr:from>
        <xdr:to>
          <xdr:col>10</xdr:col>
          <xdr:colOff>523875</xdr:colOff>
          <xdr:row>33</xdr:row>
          <xdr:rowOff>9525</xdr:rowOff>
        </xdr:to>
        <xdr:sp macro="" textlink="">
          <xdr:nvSpPr>
            <xdr:cNvPr id="3267" name="Check Box 195" hidden="1">
              <a:extLst>
                <a:ext uri="{63B3BB69-23CF-44E3-9099-C40C66FF867C}">
                  <a14:compatExt spid="_x0000_s3267"/>
                </a:ext>
                <a:ext uri="{FF2B5EF4-FFF2-40B4-BE49-F238E27FC236}">
                  <a16:creationId xmlns:a16="http://schemas.microsoft.com/office/drawing/2014/main" id="{00000000-0008-0000-0200-0000C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32</xdr:row>
          <xdr:rowOff>9525</xdr:rowOff>
        </xdr:from>
        <xdr:to>
          <xdr:col>10</xdr:col>
          <xdr:colOff>523875</xdr:colOff>
          <xdr:row>33</xdr:row>
          <xdr:rowOff>9525</xdr:rowOff>
        </xdr:to>
        <xdr:sp macro="" textlink="">
          <xdr:nvSpPr>
            <xdr:cNvPr id="3268" name="Check Box 196" hidden="1">
              <a:extLst>
                <a:ext uri="{63B3BB69-23CF-44E3-9099-C40C66FF867C}">
                  <a14:compatExt spid="_x0000_s3268"/>
                </a:ext>
                <a:ext uri="{FF2B5EF4-FFF2-40B4-BE49-F238E27FC236}">
                  <a16:creationId xmlns:a16="http://schemas.microsoft.com/office/drawing/2014/main" id="{00000000-0008-0000-0200-0000C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32</xdr:row>
          <xdr:rowOff>9525</xdr:rowOff>
        </xdr:from>
        <xdr:to>
          <xdr:col>10</xdr:col>
          <xdr:colOff>523875</xdr:colOff>
          <xdr:row>33</xdr:row>
          <xdr:rowOff>9525</xdr:rowOff>
        </xdr:to>
        <xdr:sp macro="" textlink="">
          <xdr:nvSpPr>
            <xdr:cNvPr id="3269" name="Check Box 197" hidden="1">
              <a:extLst>
                <a:ext uri="{63B3BB69-23CF-44E3-9099-C40C66FF867C}">
                  <a14:compatExt spid="_x0000_s3269"/>
                </a:ext>
                <a:ext uri="{FF2B5EF4-FFF2-40B4-BE49-F238E27FC236}">
                  <a16:creationId xmlns:a16="http://schemas.microsoft.com/office/drawing/2014/main" id="{00000000-0008-0000-0200-0000C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33</xdr:row>
          <xdr:rowOff>9525</xdr:rowOff>
        </xdr:from>
        <xdr:to>
          <xdr:col>10</xdr:col>
          <xdr:colOff>523875</xdr:colOff>
          <xdr:row>34</xdr:row>
          <xdr:rowOff>9525</xdr:rowOff>
        </xdr:to>
        <xdr:sp macro="" textlink="">
          <xdr:nvSpPr>
            <xdr:cNvPr id="3270" name="Check Box 198" hidden="1">
              <a:extLst>
                <a:ext uri="{63B3BB69-23CF-44E3-9099-C40C66FF867C}">
                  <a14:compatExt spid="_x0000_s3270"/>
                </a:ext>
                <a:ext uri="{FF2B5EF4-FFF2-40B4-BE49-F238E27FC236}">
                  <a16:creationId xmlns:a16="http://schemas.microsoft.com/office/drawing/2014/main" id="{00000000-0008-0000-0200-0000C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33</xdr:row>
          <xdr:rowOff>9525</xdr:rowOff>
        </xdr:from>
        <xdr:to>
          <xdr:col>10</xdr:col>
          <xdr:colOff>523875</xdr:colOff>
          <xdr:row>34</xdr:row>
          <xdr:rowOff>9525</xdr:rowOff>
        </xdr:to>
        <xdr:sp macro="" textlink="">
          <xdr:nvSpPr>
            <xdr:cNvPr id="3271" name="Check Box 199" hidden="1">
              <a:extLst>
                <a:ext uri="{63B3BB69-23CF-44E3-9099-C40C66FF867C}">
                  <a14:compatExt spid="_x0000_s3271"/>
                </a:ext>
                <a:ext uri="{FF2B5EF4-FFF2-40B4-BE49-F238E27FC236}">
                  <a16:creationId xmlns:a16="http://schemas.microsoft.com/office/drawing/2014/main" id="{00000000-0008-0000-0200-0000C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33</xdr:row>
          <xdr:rowOff>9525</xdr:rowOff>
        </xdr:from>
        <xdr:to>
          <xdr:col>10</xdr:col>
          <xdr:colOff>523875</xdr:colOff>
          <xdr:row>34</xdr:row>
          <xdr:rowOff>9525</xdr:rowOff>
        </xdr:to>
        <xdr:sp macro="" textlink="">
          <xdr:nvSpPr>
            <xdr:cNvPr id="3272" name="Check Box 200" hidden="1">
              <a:extLst>
                <a:ext uri="{63B3BB69-23CF-44E3-9099-C40C66FF867C}">
                  <a14:compatExt spid="_x0000_s3272"/>
                </a:ext>
                <a:ext uri="{FF2B5EF4-FFF2-40B4-BE49-F238E27FC236}">
                  <a16:creationId xmlns:a16="http://schemas.microsoft.com/office/drawing/2014/main" id="{00000000-0008-0000-0200-0000C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33</xdr:row>
          <xdr:rowOff>9525</xdr:rowOff>
        </xdr:from>
        <xdr:to>
          <xdr:col>10</xdr:col>
          <xdr:colOff>523875</xdr:colOff>
          <xdr:row>34</xdr:row>
          <xdr:rowOff>9525</xdr:rowOff>
        </xdr:to>
        <xdr:sp macro="" textlink="">
          <xdr:nvSpPr>
            <xdr:cNvPr id="3273" name="Check Box 201" hidden="1">
              <a:extLst>
                <a:ext uri="{63B3BB69-23CF-44E3-9099-C40C66FF867C}">
                  <a14:compatExt spid="_x0000_s3273"/>
                </a:ext>
                <a:ext uri="{FF2B5EF4-FFF2-40B4-BE49-F238E27FC236}">
                  <a16:creationId xmlns:a16="http://schemas.microsoft.com/office/drawing/2014/main" id="{00000000-0008-0000-0200-0000C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33</xdr:row>
          <xdr:rowOff>9525</xdr:rowOff>
        </xdr:from>
        <xdr:to>
          <xdr:col>10</xdr:col>
          <xdr:colOff>523875</xdr:colOff>
          <xdr:row>34</xdr:row>
          <xdr:rowOff>9525</xdr:rowOff>
        </xdr:to>
        <xdr:sp macro="" textlink="">
          <xdr:nvSpPr>
            <xdr:cNvPr id="3274" name="Check Box 202" hidden="1">
              <a:extLst>
                <a:ext uri="{63B3BB69-23CF-44E3-9099-C40C66FF867C}">
                  <a14:compatExt spid="_x0000_s3274"/>
                </a:ext>
                <a:ext uri="{FF2B5EF4-FFF2-40B4-BE49-F238E27FC236}">
                  <a16:creationId xmlns:a16="http://schemas.microsoft.com/office/drawing/2014/main" id="{00000000-0008-0000-0200-0000C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33</xdr:row>
          <xdr:rowOff>9525</xdr:rowOff>
        </xdr:from>
        <xdr:to>
          <xdr:col>10</xdr:col>
          <xdr:colOff>523875</xdr:colOff>
          <xdr:row>34</xdr:row>
          <xdr:rowOff>9525</xdr:rowOff>
        </xdr:to>
        <xdr:sp macro="" textlink="">
          <xdr:nvSpPr>
            <xdr:cNvPr id="3275" name="Check Box 203" hidden="1">
              <a:extLst>
                <a:ext uri="{63B3BB69-23CF-44E3-9099-C40C66FF867C}">
                  <a14:compatExt spid="_x0000_s3275"/>
                </a:ext>
                <a:ext uri="{FF2B5EF4-FFF2-40B4-BE49-F238E27FC236}">
                  <a16:creationId xmlns:a16="http://schemas.microsoft.com/office/drawing/2014/main" id="{00000000-0008-0000-0200-0000C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33</xdr:row>
          <xdr:rowOff>9525</xdr:rowOff>
        </xdr:from>
        <xdr:to>
          <xdr:col>10</xdr:col>
          <xdr:colOff>523875</xdr:colOff>
          <xdr:row>34</xdr:row>
          <xdr:rowOff>9525</xdr:rowOff>
        </xdr:to>
        <xdr:sp macro="" textlink="">
          <xdr:nvSpPr>
            <xdr:cNvPr id="3276" name="Check Box 204" hidden="1">
              <a:extLst>
                <a:ext uri="{63B3BB69-23CF-44E3-9099-C40C66FF867C}">
                  <a14:compatExt spid="_x0000_s3276"/>
                </a:ext>
                <a:ext uri="{FF2B5EF4-FFF2-40B4-BE49-F238E27FC236}">
                  <a16:creationId xmlns:a16="http://schemas.microsoft.com/office/drawing/2014/main" id="{00000000-0008-0000-0200-0000C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33</xdr:row>
          <xdr:rowOff>9525</xdr:rowOff>
        </xdr:from>
        <xdr:to>
          <xdr:col>10</xdr:col>
          <xdr:colOff>523875</xdr:colOff>
          <xdr:row>34</xdr:row>
          <xdr:rowOff>9525</xdr:rowOff>
        </xdr:to>
        <xdr:sp macro="" textlink="">
          <xdr:nvSpPr>
            <xdr:cNvPr id="3277" name="Check Box 205" hidden="1">
              <a:extLst>
                <a:ext uri="{63B3BB69-23CF-44E3-9099-C40C66FF867C}">
                  <a14:compatExt spid="_x0000_s3277"/>
                </a:ext>
                <a:ext uri="{FF2B5EF4-FFF2-40B4-BE49-F238E27FC236}">
                  <a16:creationId xmlns:a16="http://schemas.microsoft.com/office/drawing/2014/main" id="{00000000-0008-0000-0200-0000C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33</xdr:row>
          <xdr:rowOff>9525</xdr:rowOff>
        </xdr:from>
        <xdr:to>
          <xdr:col>10</xdr:col>
          <xdr:colOff>523875</xdr:colOff>
          <xdr:row>34</xdr:row>
          <xdr:rowOff>9525</xdr:rowOff>
        </xdr:to>
        <xdr:sp macro="" textlink="">
          <xdr:nvSpPr>
            <xdr:cNvPr id="3278" name="Check Box 206" hidden="1">
              <a:extLst>
                <a:ext uri="{63B3BB69-23CF-44E3-9099-C40C66FF867C}">
                  <a14:compatExt spid="_x0000_s3278"/>
                </a:ext>
                <a:ext uri="{FF2B5EF4-FFF2-40B4-BE49-F238E27FC236}">
                  <a16:creationId xmlns:a16="http://schemas.microsoft.com/office/drawing/2014/main" id="{00000000-0008-0000-0200-0000C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33</xdr:row>
          <xdr:rowOff>9525</xdr:rowOff>
        </xdr:from>
        <xdr:to>
          <xdr:col>10</xdr:col>
          <xdr:colOff>523875</xdr:colOff>
          <xdr:row>34</xdr:row>
          <xdr:rowOff>9525</xdr:rowOff>
        </xdr:to>
        <xdr:sp macro="" textlink="">
          <xdr:nvSpPr>
            <xdr:cNvPr id="3279" name="Check Box 207" hidden="1">
              <a:extLst>
                <a:ext uri="{63B3BB69-23CF-44E3-9099-C40C66FF867C}">
                  <a14:compatExt spid="_x0000_s3279"/>
                </a:ext>
                <a:ext uri="{FF2B5EF4-FFF2-40B4-BE49-F238E27FC236}">
                  <a16:creationId xmlns:a16="http://schemas.microsoft.com/office/drawing/2014/main" id="{00000000-0008-0000-0200-0000C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33</xdr:row>
          <xdr:rowOff>9525</xdr:rowOff>
        </xdr:from>
        <xdr:to>
          <xdr:col>10</xdr:col>
          <xdr:colOff>523875</xdr:colOff>
          <xdr:row>34</xdr:row>
          <xdr:rowOff>9525</xdr:rowOff>
        </xdr:to>
        <xdr:sp macro="" textlink="">
          <xdr:nvSpPr>
            <xdr:cNvPr id="3280" name="Check Box 208" hidden="1">
              <a:extLst>
                <a:ext uri="{63B3BB69-23CF-44E3-9099-C40C66FF867C}">
                  <a14:compatExt spid="_x0000_s3280"/>
                </a:ext>
                <a:ext uri="{FF2B5EF4-FFF2-40B4-BE49-F238E27FC236}">
                  <a16:creationId xmlns:a16="http://schemas.microsoft.com/office/drawing/2014/main" id="{00000000-0008-0000-0200-0000D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33</xdr:row>
          <xdr:rowOff>9525</xdr:rowOff>
        </xdr:from>
        <xdr:to>
          <xdr:col>10</xdr:col>
          <xdr:colOff>523875</xdr:colOff>
          <xdr:row>34</xdr:row>
          <xdr:rowOff>9525</xdr:rowOff>
        </xdr:to>
        <xdr:sp macro="" textlink="">
          <xdr:nvSpPr>
            <xdr:cNvPr id="3281" name="Check Box 209" hidden="1">
              <a:extLst>
                <a:ext uri="{63B3BB69-23CF-44E3-9099-C40C66FF867C}">
                  <a14:compatExt spid="_x0000_s3281"/>
                </a:ext>
                <a:ext uri="{FF2B5EF4-FFF2-40B4-BE49-F238E27FC236}">
                  <a16:creationId xmlns:a16="http://schemas.microsoft.com/office/drawing/2014/main" id="{00000000-0008-0000-0200-0000D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33</xdr:row>
          <xdr:rowOff>9525</xdr:rowOff>
        </xdr:from>
        <xdr:to>
          <xdr:col>10</xdr:col>
          <xdr:colOff>523875</xdr:colOff>
          <xdr:row>34</xdr:row>
          <xdr:rowOff>9525</xdr:rowOff>
        </xdr:to>
        <xdr:sp macro="" textlink="">
          <xdr:nvSpPr>
            <xdr:cNvPr id="3282" name="Check Box 210" hidden="1">
              <a:extLst>
                <a:ext uri="{63B3BB69-23CF-44E3-9099-C40C66FF867C}">
                  <a14:compatExt spid="_x0000_s3282"/>
                </a:ext>
                <a:ext uri="{FF2B5EF4-FFF2-40B4-BE49-F238E27FC236}">
                  <a16:creationId xmlns:a16="http://schemas.microsoft.com/office/drawing/2014/main" id="{00000000-0008-0000-0200-0000D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33</xdr:row>
          <xdr:rowOff>9525</xdr:rowOff>
        </xdr:from>
        <xdr:to>
          <xdr:col>10</xdr:col>
          <xdr:colOff>523875</xdr:colOff>
          <xdr:row>34</xdr:row>
          <xdr:rowOff>9525</xdr:rowOff>
        </xdr:to>
        <xdr:sp macro="" textlink="">
          <xdr:nvSpPr>
            <xdr:cNvPr id="3283" name="Check Box 211" hidden="1">
              <a:extLst>
                <a:ext uri="{63B3BB69-23CF-44E3-9099-C40C66FF867C}">
                  <a14:compatExt spid="_x0000_s3283"/>
                </a:ext>
                <a:ext uri="{FF2B5EF4-FFF2-40B4-BE49-F238E27FC236}">
                  <a16:creationId xmlns:a16="http://schemas.microsoft.com/office/drawing/2014/main" id="{00000000-0008-0000-0200-0000D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33</xdr:row>
          <xdr:rowOff>9525</xdr:rowOff>
        </xdr:from>
        <xdr:to>
          <xdr:col>10</xdr:col>
          <xdr:colOff>523875</xdr:colOff>
          <xdr:row>34</xdr:row>
          <xdr:rowOff>9525</xdr:rowOff>
        </xdr:to>
        <xdr:sp macro="" textlink="">
          <xdr:nvSpPr>
            <xdr:cNvPr id="3284" name="Check Box 212" hidden="1">
              <a:extLst>
                <a:ext uri="{63B3BB69-23CF-44E3-9099-C40C66FF867C}">
                  <a14:compatExt spid="_x0000_s3284"/>
                </a:ext>
                <a:ext uri="{FF2B5EF4-FFF2-40B4-BE49-F238E27FC236}">
                  <a16:creationId xmlns:a16="http://schemas.microsoft.com/office/drawing/2014/main" id="{00000000-0008-0000-0200-0000D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33</xdr:row>
          <xdr:rowOff>9525</xdr:rowOff>
        </xdr:from>
        <xdr:to>
          <xdr:col>10</xdr:col>
          <xdr:colOff>523875</xdr:colOff>
          <xdr:row>34</xdr:row>
          <xdr:rowOff>9525</xdr:rowOff>
        </xdr:to>
        <xdr:sp macro="" textlink="">
          <xdr:nvSpPr>
            <xdr:cNvPr id="3285" name="Check Box 213" hidden="1">
              <a:extLst>
                <a:ext uri="{63B3BB69-23CF-44E3-9099-C40C66FF867C}">
                  <a14:compatExt spid="_x0000_s3285"/>
                </a:ext>
                <a:ext uri="{FF2B5EF4-FFF2-40B4-BE49-F238E27FC236}">
                  <a16:creationId xmlns:a16="http://schemas.microsoft.com/office/drawing/2014/main" id="{00000000-0008-0000-0200-0000D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33</xdr:row>
          <xdr:rowOff>9525</xdr:rowOff>
        </xdr:from>
        <xdr:to>
          <xdr:col>10</xdr:col>
          <xdr:colOff>523875</xdr:colOff>
          <xdr:row>34</xdr:row>
          <xdr:rowOff>9525</xdr:rowOff>
        </xdr:to>
        <xdr:sp macro="" textlink="">
          <xdr:nvSpPr>
            <xdr:cNvPr id="3286" name="Check Box 214" hidden="1">
              <a:extLst>
                <a:ext uri="{63B3BB69-23CF-44E3-9099-C40C66FF867C}">
                  <a14:compatExt spid="_x0000_s3286"/>
                </a:ext>
                <a:ext uri="{FF2B5EF4-FFF2-40B4-BE49-F238E27FC236}">
                  <a16:creationId xmlns:a16="http://schemas.microsoft.com/office/drawing/2014/main" id="{00000000-0008-0000-0200-0000D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33</xdr:row>
          <xdr:rowOff>9525</xdr:rowOff>
        </xdr:from>
        <xdr:to>
          <xdr:col>10</xdr:col>
          <xdr:colOff>523875</xdr:colOff>
          <xdr:row>34</xdr:row>
          <xdr:rowOff>9525</xdr:rowOff>
        </xdr:to>
        <xdr:sp macro="" textlink="">
          <xdr:nvSpPr>
            <xdr:cNvPr id="3287" name="Check Box 215" hidden="1">
              <a:extLst>
                <a:ext uri="{63B3BB69-23CF-44E3-9099-C40C66FF867C}">
                  <a14:compatExt spid="_x0000_s3287"/>
                </a:ext>
                <a:ext uri="{FF2B5EF4-FFF2-40B4-BE49-F238E27FC236}">
                  <a16:creationId xmlns:a16="http://schemas.microsoft.com/office/drawing/2014/main" id="{00000000-0008-0000-0200-0000D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33</xdr:row>
          <xdr:rowOff>9525</xdr:rowOff>
        </xdr:from>
        <xdr:to>
          <xdr:col>10</xdr:col>
          <xdr:colOff>523875</xdr:colOff>
          <xdr:row>34</xdr:row>
          <xdr:rowOff>9525</xdr:rowOff>
        </xdr:to>
        <xdr:sp macro="" textlink="">
          <xdr:nvSpPr>
            <xdr:cNvPr id="3288" name="Check Box 216" hidden="1">
              <a:extLst>
                <a:ext uri="{63B3BB69-23CF-44E3-9099-C40C66FF867C}">
                  <a14:compatExt spid="_x0000_s3288"/>
                </a:ext>
                <a:ext uri="{FF2B5EF4-FFF2-40B4-BE49-F238E27FC236}">
                  <a16:creationId xmlns:a16="http://schemas.microsoft.com/office/drawing/2014/main" id="{00000000-0008-0000-0200-0000D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33</xdr:row>
          <xdr:rowOff>9525</xdr:rowOff>
        </xdr:from>
        <xdr:to>
          <xdr:col>10</xdr:col>
          <xdr:colOff>523875</xdr:colOff>
          <xdr:row>34</xdr:row>
          <xdr:rowOff>9525</xdr:rowOff>
        </xdr:to>
        <xdr:sp macro="" textlink="">
          <xdr:nvSpPr>
            <xdr:cNvPr id="3289" name="Check Box 217" hidden="1">
              <a:extLst>
                <a:ext uri="{63B3BB69-23CF-44E3-9099-C40C66FF867C}">
                  <a14:compatExt spid="_x0000_s3289"/>
                </a:ext>
                <a:ext uri="{FF2B5EF4-FFF2-40B4-BE49-F238E27FC236}">
                  <a16:creationId xmlns:a16="http://schemas.microsoft.com/office/drawing/2014/main" id="{00000000-0008-0000-0200-0000D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33</xdr:row>
          <xdr:rowOff>9525</xdr:rowOff>
        </xdr:from>
        <xdr:to>
          <xdr:col>10</xdr:col>
          <xdr:colOff>523875</xdr:colOff>
          <xdr:row>34</xdr:row>
          <xdr:rowOff>9525</xdr:rowOff>
        </xdr:to>
        <xdr:sp macro="" textlink="">
          <xdr:nvSpPr>
            <xdr:cNvPr id="3290" name="Check Box 218" hidden="1">
              <a:extLst>
                <a:ext uri="{63B3BB69-23CF-44E3-9099-C40C66FF867C}">
                  <a14:compatExt spid="_x0000_s3290"/>
                </a:ext>
                <a:ext uri="{FF2B5EF4-FFF2-40B4-BE49-F238E27FC236}">
                  <a16:creationId xmlns:a16="http://schemas.microsoft.com/office/drawing/2014/main" id="{00000000-0008-0000-0200-0000D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33</xdr:row>
          <xdr:rowOff>9525</xdr:rowOff>
        </xdr:from>
        <xdr:to>
          <xdr:col>10</xdr:col>
          <xdr:colOff>523875</xdr:colOff>
          <xdr:row>34</xdr:row>
          <xdr:rowOff>9525</xdr:rowOff>
        </xdr:to>
        <xdr:sp macro="" textlink="">
          <xdr:nvSpPr>
            <xdr:cNvPr id="3291" name="Check Box 219" hidden="1">
              <a:extLst>
                <a:ext uri="{63B3BB69-23CF-44E3-9099-C40C66FF867C}">
                  <a14:compatExt spid="_x0000_s3291"/>
                </a:ext>
                <a:ext uri="{FF2B5EF4-FFF2-40B4-BE49-F238E27FC236}">
                  <a16:creationId xmlns:a16="http://schemas.microsoft.com/office/drawing/2014/main" id="{00000000-0008-0000-0200-0000D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33</xdr:row>
          <xdr:rowOff>9525</xdr:rowOff>
        </xdr:from>
        <xdr:to>
          <xdr:col>10</xdr:col>
          <xdr:colOff>523875</xdr:colOff>
          <xdr:row>34</xdr:row>
          <xdr:rowOff>9525</xdr:rowOff>
        </xdr:to>
        <xdr:sp macro="" textlink="">
          <xdr:nvSpPr>
            <xdr:cNvPr id="3292" name="Check Box 220" hidden="1">
              <a:extLst>
                <a:ext uri="{63B3BB69-23CF-44E3-9099-C40C66FF867C}">
                  <a14:compatExt spid="_x0000_s3292"/>
                </a:ext>
                <a:ext uri="{FF2B5EF4-FFF2-40B4-BE49-F238E27FC236}">
                  <a16:creationId xmlns:a16="http://schemas.microsoft.com/office/drawing/2014/main" id="{00000000-0008-0000-0200-0000D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33</xdr:row>
          <xdr:rowOff>9525</xdr:rowOff>
        </xdr:from>
        <xdr:to>
          <xdr:col>10</xdr:col>
          <xdr:colOff>523875</xdr:colOff>
          <xdr:row>34</xdr:row>
          <xdr:rowOff>9525</xdr:rowOff>
        </xdr:to>
        <xdr:sp macro="" textlink="">
          <xdr:nvSpPr>
            <xdr:cNvPr id="3293" name="Check Box 221" hidden="1">
              <a:extLst>
                <a:ext uri="{63B3BB69-23CF-44E3-9099-C40C66FF867C}">
                  <a14:compatExt spid="_x0000_s3293"/>
                </a:ext>
                <a:ext uri="{FF2B5EF4-FFF2-40B4-BE49-F238E27FC236}">
                  <a16:creationId xmlns:a16="http://schemas.microsoft.com/office/drawing/2014/main" id="{00000000-0008-0000-0200-0000D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33</xdr:row>
          <xdr:rowOff>9525</xdr:rowOff>
        </xdr:from>
        <xdr:to>
          <xdr:col>10</xdr:col>
          <xdr:colOff>523875</xdr:colOff>
          <xdr:row>34</xdr:row>
          <xdr:rowOff>9525</xdr:rowOff>
        </xdr:to>
        <xdr:sp macro="" textlink="">
          <xdr:nvSpPr>
            <xdr:cNvPr id="3294" name="Check Box 222" hidden="1">
              <a:extLst>
                <a:ext uri="{63B3BB69-23CF-44E3-9099-C40C66FF867C}">
                  <a14:compatExt spid="_x0000_s3294"/>
                </a:ext>
                <a:ext uri="{FF2B5EF4-FFF2-40B4-BE49-F238E27FC236}">
                  <a16:creationId xmlns:a16="http://schemas.microsoft.com/office/drawing/2014/main" id="{00000000-0008-0000-0200-0000D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34</xdr:row>
          <xdr:rowOff>9525</xdr:rowOff>
        </xdr:from>
        <xdr:to>
          <xdr:col>10</xdr:col>
          <xdr:colOff>523875</xdr:colOff>
          <xdr:row>35</xdr:row>
          <xdr:rowOff>9525</xdr:rowOff>
        </xdr:to>
        <xdr:sp macro="" textlink="">
          <xdr:nvSpPr>
            <xdr:cNvPr id="3295" name="Check Box 223" hidden="1">
              <a:extLst>
                <a:ext uri="{63B3BB69-23CF-44E3-9099-C40C66FF867C}">
                  <a14:compatExt spid="_x0000_s3295"/>
                </a:ext>
                <a:ext uri="{FF2B5EF4-FFF2-40B4-BE49-F238E27FC236}">
                  <a16:creationId xmlns:a16="http://schemas.microsoft.com/office/drawing/2014/main" id="{00000000-0008-0000-0200-0000D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34</xdr:row>
          <xdr:rowOff>9525</xdr:rowOff>
        </xdr:from>
        <xdr:to>
          <xdr:col>10</xdr:col>
          <xdr:colOff>523875</xdr:colOff>
          <xdr:row>35</xdr:row>
          <xdr:rowOff>9525</xdr:rowOff>
        </xdr:to>
        <xdr:sp macro="" textlink="">
          <xdr:nvSpPr>
            <xdr:cNvPr id="3296" name="Check Box 224" hidden="1">
              <a:extLst>
                <a:ext uri="{63B3BB69-23CF-44E3-9099-C40C66FF867C}">
                  <a14:compatExt spid="_x0000_s3296"/>
                </a:ext>
                <a:ext uri="{FF2B5EF4-FFF2-40B4-BE49-F238E27FC236}">
                  <a16:creationId xmlns:a16="http://schemas.microsoft.com/office/drawing/2014/main" id="{00000000-0008-0000-0200-0000E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34</xdr:row>
          <xdr:rowOff>9525</xdr:rowOff>
        </xdr:from>
        <xdr:to>
          <xdr:col>10</xdr:col>
          <xdr:colOff>523875</xdr:colOff>
          <xdr:row>35</xdr:row>
          <xdr:rowOff>9525</xdr:rowOff>
        </xdr:to>
        <xdr:sp macro="" textlink="">
          <xdr:nvSpPr>
            <xdr:cNvPr id="3297" name="Check Box 225" hidden="1">
              <a:extLst>
                <a:ext uri="{63B3BB69-23CF-44E3-9099-C40C66FF867C}">
                  <a14:compatExt spid="_x0000_s3297"/>
                </a:ext>
                <a:ext uri="{FF2B5EF4-FFF2-40B4-BE49-F238E27FC236}">
                  <a16:creationId xmlns:a16="http://schemas.microsoft.com/office/drawing/2014/main" id="{00000000-0008-0000-0200-0000E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34</xdr:row>
          <xdr:rowOff>9525</xdr:rowOff>
        </xdr:from>
        <xdr:to>
          <xdr:col>10</xdr:col>
          <xdr:colOff>523875</xdr:colOff>
          <xdr:row>35</xdr:row>
          <xdr:rowOff>9525</xdr:rowOff>
        </xdr:to>
        <xdr:sp macro="" textlink="">
          <xdr:nvSpPr>
            <xdr:cNvPr id="3298" name="Check Box 226" hidden="1">
              <a:extLst>
                <a:ext uri="{63B3BB69-23CF-44E3-9099-C40C66FF867C}">
                  <a14:compatExt spid="_x0000_s3298"/>
                </a:ext>
                <a:ext uri="{FF2B5EF4-FFF2-40B4-BE49-F238E27FC236}">
                  <a16:creationId xmlns:a16="http://schemas.microsoft.com/office/drawing/2014/main" id="{00000000-0008-0000-0200-0000E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34</xdr:row>
          <xdr:rowOff>9525</xdr:rowOff>
        </xdr:from>
        <xdr:to>
          <xdr:col>10</xdr:col>
          <xdr:colOff>523875</xdr:colOff>
          <xdr:row>35</xdr:row>
          <xdr:rowOff>9525</xdr:rowOff>
        </xdr:to>
        <xdr:sp macro="" textlink="">
          <xdr:nvSpPr>
            <xdr:cNvPr id="3299" name="Check Box 227" hidden="1">
              <a:extLst>
                <a:ext uri="{63B3BB69-23CF-44E3-9099-C40C66FF867C}">
                  <a14:compatExt spid="_x0000_s3299"/>
                </a:ext>
                <a:ext uri="{FF2B5EF4-FFF2-40B4-BE49-F238E27FC236}">
                  <a16:creationId xmlns:a16="http://schemas.microsoft.com/office/drawing/2014/main" id="{00000000-0008-0000-0200-0000E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34</xdr:row>
          <xdr:rowOff>9525</xdr:rowOff>
        </xdr:from>
        <xdr:to>
          <xdr:col>10</xdr:col>
          <xdr:colOff>523875</xdr:colOff>
          <xdr:row>35</xdr:row>
          <xdr:rowOff>9525</xdr:rowOff>
        </xdr:to>
        <xdr:sp macro="" textlink="">
          <xdr:nvSpPr>
            <xdr:cNvPr id="3300" name="Check Box 228" hidden="1">
              <a:extLst>
                <a:ext uri="{63B3BB69-23CF-44E3-9099-C40C66FF867C}">
                  <a14:compatExt spid="_x0000_s3300"/>
                </a:ext>
                <a:ext uri="{FF2B5EF4-FFF2-40B4-BE49-F238E27FC236}">
                  <a16:creationId xmlns:a16="http://schemas.microsoft.com/office/drawing/2014/main" id="{00000000-0008-0000-0200-0000E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34</xdr:row>
          <xdr:rowOff>9525</xdr:rowOff>
        </xdr:from>
        <xdr:to>
          <xdr:col>10</xdr:col>
          <xdr:colOff>523875</xdr:colOff>
          <xdr:row>35</xdr:row>
          <xdr:rowOff>9525</xdr:rowOff>
        </xdr:to>
        <xdr:sp macro="" textlink="">
          <xdr:nvSpPr>
            <xdr:cNvPr id="3301" name="Check Box 229" hidden="1">
              <a:extLst>
                <a:ext uri="{63B3BB69-23CF-44E3-9099-C40C66FF867C}">
                  <a14:compatExt spid="_x0000_s3301"/>
                </a:ext>
                <a:ext uri="{FF2B5EF4-FFF2-40B4-BE49-F238E27FC236}">
                  <a16:creationId xmlns:a16="http://schemas.microsoft.com/office/drawing/2014/main" id="{00000000-0008-0000-0200-0000E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34</xdr:row>
          <xdr:rowOff>9525</xdr:rowOff>
        </xdr:from>
        <xdr:to>
          <xdr:col>10</xdr:col>
          <xdr:colOff>523875</xdr:colOff>
          <xdr:row>35</xdr:row>
          <xdr:rowOff>9525</xdr:rowOff>
        </xdr:to>
        <xdr:sp macro="" textlink="">
          <xdr:nvSpPr>
            <xdr:cNvPr id="3302" name="Check Box 230" hidden="1">
              <a:extLst>
                <a:ext uri="{63B3BB69-23CF-44E3-9099-C40C66FF867C}">
                  <a14:compatExt spid="_x0000_s3302"/>
                </a:ext>
                <a:ext uri="{FF2B5EF4-FFF2-40B4-BE49-F238E27FC236}">
                  <a16:creationId xmlns:a16="http://schemas.microsoft.com/office/drawing/2014/main" id="{00000000-0008-0000-0200-0000E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34</xdr:row>
          <xdr:rowOff>9525</xdr:rowOff>
        </xdr:from>
        <xdr:to>
          <xdr:col>10</xdr:col>
          <xdr:colOff>523875</xdr:colOff>
          <xdr:row>35</xdr:row>
          <xdr:rowOff>9525</xdr:rowOff>
        </xdr:to>
        <xdr:sp macro="" textlink="">
          <xdr:nvSpPr>
            <xdr:cNvPr id="3303" name="Check Box 231" hidden="1">
              <a:extLst>
                <a:ext uri="{63B3BB69-23CF-44E3-9099-C40C66FF867C}">
                  <a14:compatExt spid="_x0000_s3303"/>
                </a:ext>
                <a:ext uri="{FF2B5EF4-FFF2-40B4-BE49-F238E27FC236}">
                  <a16:creationId xmlns:a16="http://schemas.microsoft.com/office/drawing/2014/main" id="{00000000-0008-0000-0200-0000E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34</xdr:row>
          <xdr:rowOff>9525</xdr:rowOff>
        </xdr:from>
        <xdr:to>
          <xdr:col>10</xdr:col>
          <xdr:colOff>523875</xdr:colOff>
          <xdr:row>35</xdr:row>
          <xdr:rowOff>9525</xdr:rowOff>
        </xdr:to>
        <xdr:sp macro="" textlink="">
          <xdr:nvSpPr>
            <xdr:cNvPr id="3304" name="Check Box 232" hidden="1">
              <a:extLst>
                <a:ext uri="{63B3BB69-23CF-44E3-9099-C40C66FF867C}">
                  <a14:compatExt spid="_x0000_s3304"/>
                </a:ext>
                <a:ext uri="{FF2B5EF4-FFF2-40B4-BE49-F238E27FC236}">
                  <a16:creationId xmlns:a16="http://schemas.microsoft.com/office/drawing/2014/main" id="{00000000-0008-0000-0200-0000E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34</xdr:row>
          <xdr:rowOff>9525</xdr:rowOff>
        </xdr:from>
        <xdr:to>
          <xdr:col>10</xdr:col>
          <xdr:colOff>523875</xdr:colOff>
          <xdr:row>35</xdr:row>
          <xdr:rowOff>9525</xdr:rowOff>
        </xdr:to>
        <xdr:sp macro="" textlink="">
          <xdr:nvSpPr>
            <xdr:cNvPr id="3305" name="Check Box 233" hidden="1">
              <a:extLst>
                <a:ext uri="{63B3BB69-23CF-44E3-9099-C40C66FF867C}">
                  <a14:compatExt spid="_x0000_s3305"/>
                </a:ext>
                <a:ext uri="{FF2B5EF4-FFF2-40B4-BE49-F238E27FC236}">
                  <a16:creationId xmlns:a16="http://schemas.microsoft.com/office/drawing/2014/main" id="{00000000-0008-0000-0200-0000E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34</xdr:row>
          <xdr:rowOff>9525</xdr:rowOff>
        </xdr:from>
        <xdr:to>
          <xdr:col>10</xdr:col>
          <xdr:colOff>523875</xdr:colOff>
          <xdr:row>35</xdr:row>
          <xdr:rowOff>9525</xdr:rowOff>
        </xdr:to>
        <xdr:sp macro="" textlink="">
          <xdr:nvSpPr>
            <xdr:cNvPr id="3306" name="Check Box 234" hidden="1">
              <a:extLst>
                <a:ext uri="{63B3BB69-23CF-44E3-9099-C40C66FF867C}">
                  <a14:compatExt spid="_x0000_s3306"/>
                </a:ext>
                <a:ext uri="{FF2B5EF4-FFF2-40B4-BE49-F238E27FC236}">
                  <a16:creationId xmlns:a16="http://schemas.microsoft.com/office/drawing/2014/main" id="{00000000-0008-0000-0200-0000E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34</xdr:row>
          <xdr:rowOff>9525</xdr:rowOff>
        </xdr:from>
        <xdr:to>
          <xdr:col>10</xdr:col>
          <xdr:colOff>523875</xdr:colOff>
          <xdr:row>35</xdr:row>
          <xdr:rowOff>9525</xdr:rowOff>
        </xdr:to>
        <xdr:sp macro="" textlink="">
          <xdr:nvSpPr>
            <xdr:cNvPr id="3307" name="Check Box 235" hidden="1">
              <a:extLst>
                <a:ext uri="{63B3BB69-23CF-44E3-9099-C40C66FF867C}">
                  <a14:compatExt spid="_x0000_s3307"/>
                </a:ext>
                <a:ext uri="{FF2B5EF4-FFF2-40B4-BE49-F238E27FC236}">
                  <a16:creationId xmlns:a16="http://schemas.microsoft.com/office/drawing/2014/main" id="{00000000-0008-0000-0200-0000E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34</xdr:row>
          <xdr:rowOff>9525</xdr:rowOff>
        </xdr:from>
        <xdr:to>
          <xdr:col>10</xdr:col>
          <xdr:colOff>523875</xdr:colOff>
          <xdr:row>35</xdr:row>
          <xdr:rowOff>9525</xdr:rowOff>
        </xdr:to>
        <xdr:sp macro="" textlink="">
          <xdr:nvSpPr>
            <xdr:cNvPr id="3308" name="Check Box 236" hidden="1">
              <a:extLst>
                <a:ext uri="{63B3BB69-23CF-44E3-9099-C40C66FF867C}">
                  <a14:compatExt spid="_x0000_s3308"/>
                </a:ext>
                <a:ext uri="{FF2B5EF4-FFF2-40B4-BE49-F238E27FC236}">
                  <a16:creationId xmlns:a16="http://schemas.microsoft.com/office/drawing/2014/main" id="{00000000-0008-0000-0200-0000E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34</xdr:row>
          <xdr:rowOff>9525</xdr:rowOff>
        </xdr:from>
        <xdr:to>
          <xdr:col>10</xdr:col>
          <xdr:colOff>523875</xdr:colOff>
          <xdr:row>35</xdr:row>
          <xdr:rowOff>9525</xdr:rowOff>
        </xdr:to>
        <xdr:sp macro="" textlink="">
          <xdr:nvSpPr>
            <xdr:cNvPr id="3309" name="Check Box 237" hidden="1">
              <a:extLst>
                <a:ext uri="{63B3BB69-23CF-44E3-9099-C40C66FF867C}">
                  <a14:compatExt spid="_x0000_s3309"/>
                </a:ext>
                <a:ext uri="{FF2B5EF4-FFF2-40B4-BE49-F238E27FC236}">
                  <a16:creationId xmlns:a16="http://schemas.microsoft.com/office/drawing/2014/main" id="{00000000-0008-0000-0200-0000E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34</xdr:row>
          <xdr:rowOff>9525</xdr:rowOff>
        </xdr:from>
        <xdr:to>
          <xdr:col>10</xdr:col>
          <xdr:colOff>523875</xdr:colOff>
          <xdr:row>35</xdr:row>
          <xdr:rowOff>9525</xdr:rowOff>
        </xdr:to>
        <xdr:sp macro="" textlink="">
          <xdr:nvSpPr>
            <xdr:cNvPr id="3310" name="Check Box 238" hidden="1">
              <a:extLst>
                <a:ext uri="{63B3BB69-23CF-44E3-9099-C40C66FF867C}">
                  <a14:compatExt spid="_x0000_s3310"/>
                </a:ext>
                <a:ext uri="{FF2B5EF4-FFF2-40B4-BE49-F238E27FC236}">
                  <a16:creationId xmlns:a16="http://schemas.microsoft.com/office/drawing/2014/main" id="{00000000-0008-0000-0200-0000E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34</xdr:row>
          <xdr:rowOff>9525</xdr:rowOff>
        </xdr:from>
        <xdr:to>
          <xdr:col>10</xdr:col>
          <xdr:colOff>523875</xdr:colOff>
          <xdr:row>35</xdr:row>
          <xdr:rowOff>9525</xdr:rowOff>
        </xdr:to>
        <xdr:sp macro="" textlink="">
          <xdr:nvSpPr>
            <xdr:cNvPr id="3311" name="Check Box 239" hidden="1">
              <a:extLst>
                <a:ext uri="{63B3BB69-23CF-44E3-9099-C40C66FF867C}">
                  <a14:compatExt spid="_x0000_s3311"/>
                </a:ext>
                <a:ext uri="{FF2B5EF4-FFF2-40B4-BE49-F238E27FC236}">
                  <a16:creationId xmlns:a16="http://schemas.microsoft.com/office/drawing/2014/main" id="{00000000-0008-0000-0200-0000E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34</xdr:row>
          <xdr:rowOff>9525</xdr:rowOff>
        </xdr:from>
        <xdr:to>
          <xdr:col>10</xdr:col>
          <xdr:colOff>523875</xdr:colOff>
          <xdr:row>35</xdr:row>
          <xdr:rowOff>9525</xdr:rowOff>
        </xdr:to>
        <xdr:sp macro="" textlink="">
          <xdr:nvSpPr>
            <xdr:cNvPr id="3312" name="Check Box 240" hidden="1">
              <a:extLst>
                <a:ext uri="{63B3BB69-23CF-44E3-9099-C40C66FF867C}">
                  <a14:compatExt spid="_x0000_s3312"/>
                </a:ext>
                <a:ext uri="{FF2B5EF4-FFF2-40B4-BE49-F238E27FC236}">
                  <a16:creationId xmlns:a16="http://schemas.microsoft.com/office/drawing/2014/main" id="{00000000-0008-0000-0200-0000F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34</xdr:row>
          <xdr:rowOff>9525</xdr:rowOff>
        </xdr:from>
        <xdr:to>
          <xdr:col>10</xdr:col>
          <xdr:colOff>523875</xdr:colOff>
          <xdr:row>35</xdr:row>
          <xdr:rowOff>9525</xdr:rowOff>
        </xdr:to>
        <xdr:sp macro="" textlink="">
          <xdr:nvSpPr>
            <xdr:cNvPr id="3313" name="Check Box 241" hidden="1">
              <a:extLst>
                <a:ext uri="{63B3BB69-23CF-44E3-9099-C40C66FF867C}">
                  <a14:compatExt spid="_x0000_s3313"/>
                </a:ext>
                <a:ext uri="{FF2B5EF4-FFF2-40B4-BE49-F238E27FC236}">
                  <a16:creationId xmlns:a16="http://schemas.microsoft.com/office/drawing/2014/main" id="{00000000-0008-0000-0200-0000F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34</xdr:row>
          <xdr:rowOff>9525</xdr:rowOff>
        </xdr:from>
        <xdr:to>
          <xdr:col>10</xdr:col>
          <xdr:colOff>523875</xdr:colOff>
          <xdr:row>35</xdr:row>
          <xdr:rowOff>9525</xdr:rowOff>
        </xdr:to>
        <xdr:sp macro="" textlink="">
          <xdr:nvSpPr>
            <xdr:cNvPr id="3314" name="Check Box 242" hidden="1">
              <a:extLst>
                <a:ext uri="{63B3BB69-23CF-44E3-9099-C40C66FF867C}">
                  <a14:compatExt spid="_x0000_s3314"/>
                </a:ext>
                <a:ext uri="{FF2B5EF4-FFF2-40B4-BE49-F238E27FC236}">
                  <a16:creationId xmlns:a16="http://schemas.microsoft.com/office/drawing/2014/main" id="{00000000-0008-0000-0200-0000F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34</xdr:row>
          <xdr:rowOff>9525</xdr:rowOff>
        </xdr:from>
        <xdr:to>
          <xdr:col>10</xdr:col>
          <xdr:colOff>523875</xdr:colOff>
          <xdr:row>35</xdr:row>
          <xdr:rowOff>9525</xdr:rowOff>
        </xdr:to>
        <xdr:sp macro="" textlink="">
          <xdr:nvSpPr>
            <xdr:cNvPr id="3315" name="Check Box 243" hidden="1">
              <a:extLst>
                <a:ext uri="{63B3BB69-23CF-44E3-9099-C40C66FF867C}">
                  <a14:compatExt spid="_x0000_s3315"/>
                </a:ext>
                <a:ext uri="{FF2B5EF4-FFF2-40B4-BE49-F238E27FC236}">
                  <a16:creationId xmlns:a16="http://schemas.microsoft.com/office/drawing/2014/main" id="{00000000-0008-0000-0200-0000F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34</xdr:row>
          <xdr:rowOff>9525</xdr:rowOff>
        </xdr:from>
        <xdr:to>
          <xdr:col>10</xdr:col>
          <xdr:colOff>523875</xdr:colOff>
          <xdr:row>35</xdr:row>
          <xdr:rowOff>9525</xdr:rowOff>
        </xdr:to>
        <xdr:sp macro="" textlink="">
          <xdr:nvSpPr>
            <xdr:cNvPr id="3316" name="Check Box 244" hidden="1">
              <a:extLst>
                <a:ext uri="{63B3BB69-23CF-44E3-9099-C40C66FF867C}">
                  <a14:compatExt spid="_x0000_s3316"/>
                </a:ext>
                <a:ext uri="{FF2B5EF4-FFF2-40B4-BE49-F238E27FC236}">
                  <a16:creationId xmlns:a16="http://schemas.microsoft.com/office/drawing/2014/main" id="{00000000-0008-0000-0200-0000F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34</xdr:row>
          <xdr:rowOff>9525</xdr:rowOff>
        </xdr:from>
        <xdr:to>
          <xdr:col>10</xdr:col>
          <xdr:colOff>523875</xdr:colOff>
          <xdr:row>35</xdr:row>
          <xdr:rowOff>9525</xdr:rowOff>
        </xdr:to>
        <xdr:sp macro="" textlink="">
          <xdr:nvSpPr>
            <xdr:cNvPr id="3317" name="Check Box 245" hidden="1">
              <a:extLst>
                <a:ext uri="{63B3BB69-23CF-44E3-9099-C40C66FF867C}">
                  <a14:compatExt spid="_x0000_s3317"/>
                </a:ext>
                <a:ext uri="{FF2B5EF4-FFF2-40B4-BE49-F238E27FC236}">
                  <a16:creationId xmlns:a16="http://schemas.microsoft.com/office/drawing/2014/main" id="{00000000-0008-0000-0200-0000F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34</xdr:row>
          <xdr:rowOff>9525</xdr:rowOff>
        </xdr:from>
        <xdr:to>
          <xdr:col>10</xdr:col>
          <xdr:colOff>523875</xdr:colOff>
          <xdr:row>35</xdr:row>
          <xdr:rowOff>9525</xdr:rowOff>
        </xdr:to>
        <xdr:sp macro="" textlink="">
          <xdr:nvSpPr>
            <xdr:cNvPr id="3318" name="Check Box 246" hidden="1">
              <a:extLst>
                <a:ext uri="{63B3BB69-23CF-44E3-9099-C40C66FF867C}">
                  <a14:compatExt spid="_x0000_s3318"/>
                </a:ext>
                <a:ext uri="{FF2B5EF4-FFF2-40B4-BE49-F238E27FC236}">
                  <a16:creationId xmlns:a16="http://schemas.microsoft.com/office/drawing/2014/main" id="{00000000-0008-0000-0200-0000F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34</xdr:row>
          <xdr:rowOff>9525</xdr:rowOff>
        </xdr:from>
        <xdr:to>
          <xdr:col>10</xdr:col>
          <xdr:colOff>523875</xdr:colOff>
          <xdr:row>35</xdr:row>
          <xdr:rowOff>9525</xdr:rowOff>
        </xdr:to>
        <xdr:sp macro="" textlink="">
          <xdr:nvSpPr>
            <xdr:cNvPr id="3319" name="Check Box 247" hidden="1">
              <a:extLst>
                <a:ext uri="{63B3BB69-23CF-44E3-9099-C40C66FF867C}">
                  <a14:compatExt spid="_x0000_s3319"/>
                </a:ext>
                <a:ext uri="{FF2B5EF4-FFF2-40B4-BE49-F238E27FC236}">
                  <a16:creationId xmlns:a16="http://schemas.microsoft.com/office/drawing/2014/main" id="{00000000-0008-0000-0200-0000F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35</xdr:row>
          <xdr:rowOff>9525</xdr:rowOff>
        </xdr:from>
        <xdr:to>
          <xdr:col>10</xdr:col>
          <xdr:colOff>523875</xdr:colOff>
          <xdr:row>36</xdr:row>
          <xdr:rowOff>9525</xdr:rowOff>
        </xdr:to>
        <xdr:sp macro="" textlink="">
          <xdr:nvSpPr>
            <xdr:cNvPr id="3320" name="Check Box 248" hidden="1">
              <a:extLst>
                <a:ext uri="{63B3BB69-23CF-44E3-9099-C40C66FF867C}">
                  <a14:compatExt spid="_x0000_s3320"/>
                </a:ext>
                <a:ext uri="{FF2B5EF4-FFF2-40B4-BE49-F238E27FC236}">
                  <a16:creationId xmlns:a16="http://schemas.microsoft.com/office/drawing/2014/main" id="{00000000-0008-0000-0200-0000F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35</xdr:row>
          <xdr:rowOff>9525</xdr:rowOff>
        </xdr:from>
        <xdr:to>
          <xdr:col>10</xdr:col>
          <xdr:colOff>523875</xdr:colOff>
          <xdr:row>36</xdr:row>
          <xdr:rowOff>9525</xdr:rowOff>
        </xdr:to>
        <xdr:sp macro="" textlink="">
          <xdr:nvSpPr>
            <xdr:cNvPr id="3321" name="Check Box 249" hidden="1">
              <a:extLst>
                <a:ext uri="{63B3BB69-23CF-44E3-9099-C40C66FF867C}">
                  <a14:compatExt spid="_x0000_s3321"/>
                </a:ext>
                <a:ext uri="{FF2B5EF4-FFF2-40B4-BE49-F238E27FC236}">
                  <a16:creationId xmlns:a16="http://schemas.microsoft.com/office/drawing/2014/main" id="{00000000-0008-0000-0200-0000F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35</xdr:row>
          <xdr:rowOff>9525</xdr:rowOff>
        </xdr:from>
        <xdr:to>
          <xdr:col>10</xdr:col>
          <xdr:colOff>523875</xdr:colOff>
          <xdr:row>36</xdr:row>
          <xdr:rowOff>9525</xdr:rowOff>
        </xdr:to>
        <xdr:sp macro="" textlink="">
          <xdr:nvSpPr>
            <xdr:cNvPr id="3322" name="Check Box 250" hidden="1">
              <a:extLst>
                <a:ext uri="{63B3BB69-23CF-44E3-9099-C40C66FF867C}">
                  <a14:compatExt spid="_x0000_s3322"/>
                </a:ext>
                <a:ext uri="{FF2B5EF4-FFF2-40B4-BE49-F238E27FC236}">
                  <a16:creationId xmlns:a16="http://schemas.microsoft.com/office/drawing/2014/main" id="{00000000-0008-0000-0200-0000F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35</xdr:row>
          <xdr:rowOff>9525</xdr:rowOff>
        </xdr:from>
        <xdr:to>
          <xdr:col>10</xdr:col>
          <xdr:colOff>523875</xdr:colOff>
          <xdr:row>36</xdr:row>
          <xdr:rowOff>9525</xdr:rowOff>
        </xdr:to>
        <xdr:sp macro="" textlink="">
          <xdr:nvSpPr>
            <xdr:cNvPr id="3323" name="Check Box 251" hidden="1">
              <a:extLst>
                <a:ext uri="{63B3BB69-23CF-44E3-9099-C40C66FF867C}">
                  <a14:compatExt spid="_x0000_s3323"/>
                </a:ext>
                <a:ext uri="{FF2B5EF4-FFF2-40B4-BE49-F238E27FC236}">
                  <a16:creationId xmlns:a16="http://schemas.microsoft.com/office/drawing/2014/main" id="{00000000-0008-0000-0200-0000F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35</xdr:row>
          <xdr:rowOff>9525</xdr:rowOff>
        </xdr:from>
        <xdr:to>
          <xdr:col>10</xdr:col>
          <xdr:colOff>523875</xdr:colOff>
          <xdr:row>36</xdr:row>
          <xdr:rowOff>9525</xdr:rowOff>
        </xdr:to>
        <xdr:sp macro="" textlink="">
          <xdr:nvSpPr>
            <xdr:cNvPr id="3324" name="Check Box 252" hidden="1">
              <a:extLst>
                <a:ext uri="{63B3BB69-23CF-44E3-9099-C40C66FF867C}">
                  <a14:compatExt spid="_x0000_s3324"/>
                </a:ext>
                <a:ext uri="{FF2B5EF4-FFF2-40B4-BE49-F238E27FC236}">
                  <a16:creationId xmlns:a16="http://schemas.microsoft.com/office/drawing/2014/main" id="{00000000-0008-0000-0200-0000F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35</xdr:row>
          <xdr:rowOff>9525</xdr:rowOff>
        </xdr:from>
        <xdr:to>
          <xdr:col>10</xdr:col>
          <xdr:colOff>523875</xdr:colOff>
          <xdr:row>36</xdr:row>
          <xdr:rowOff>9525</xdr:rowOff>
        </xdr:to>
        <xdr:sp macro="" textlink="">
          <xdr:nvSpPr>
            <xdr:cNvPr id="3325" name="Check Box 253" hidden="1">
              <a:extLst>
                <a:ext uri="{63B3BB69-23CF-44E3-9099-C40C66FF867C}">
                  <a14:compatExt spid="_x0000_s3325"/>
                </a:ext>
                <a:ext uri="{FF2B5EF4-FFF2-40B4-BE49-F238E27FC236}">
                  <a16:creationId xmlns:a16="http://schemas.microsoft.com/office/drawing/2014/main" id="{00000000-0008-0000-0200-0000F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35</xdr:row>
          <xdr:rowOff>9525</xdr:rowOff>
        </xdr:from>
        <xdr:to>
          <xdr:col>10</xdr:col>
          <xdr:colOff>523875</xdr:colOff>
          <xdr:row>36</xdr:row>
          <xdr:rowOff>9525</xdr:rowOff>
        </xdr:to>
        <xdr:sp macro="" textlink="">
          <xdr:nvSpPr>
            <xdr:cNvPr id="3326" name="Check Box 254" hidden="1">
              <a:extLst>
                <a:ext uri="{63B3BB69-23CF-44E3-9099-C40C66FF867C}">
                  <a14:compatExt spid="_x0000_s3326"/>
                </a:ext>
                <a:ext uri="{FF2B5EF4-FFF2-40B4-BE49-F238E27FC236}">
                  <a16:creationId xmlns:a16="http://schemas.microsoft.com/office/drawing/2014/main" id="{00000000-0008-0000-0200-0000F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35</xdr:row>
          <xdr:rowOff>9525</xdr:rowOff>
        </xdr:from>
        <xdr:to>
          <xdr:col>10</xdr:col>
          <xdr:colOff>523875</xdr:colOff>
          <xdr:row>36</xdr:row>
          <xdr:rowOff>9525</xdr:rowOff>
        </xdr:to>
        <xdr:sp macro="" textlink="">
          <xdr:nvSpPr>
            <xdr:cNvPr id="3327" name="Check Box 255" hidden="1">
              <a:extLst>
                <a:ext uri="{63B3BB69-23CF-44E3-9099-C40C66FF867C}">
                  <a14:compatExt spid="_x0000_s3327"/>
                </a:ext>
                <a:ext uri="{FF2B5EF4-FFF2-40B4-BE49-F238E27FC236}">
                  <a16:creationId xmlns:a16="http://schemas.microsoft.com/office/drawing/2014/main" id="{00000000-0008-0000-0200-0000F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35</xdr:row>
          <xdr:rowOff>9525</xdr:rowOff>
        </xdr:from>
        <xdr:to>
          <xdr:col>10</xdr:col>
          <xdr:colOff>523875</xdr:colOff>
          <xdr:row>36</xdr:row>
          <xdr:rowOff>9525</xdr:rowOff>
        </xdr:to>
        <xdr:sp macro="" textlink="">
          <xdr:nvSpPr>
            <xdr:cNvPr id="3328" name="Check Box 256" hidden="1">
              <a:extLst>
                <a:ext uri="{63B3BB69-23CF-44E3-9099-C40C66FF867C}">
                  <a14:compatExt spid="_x0000_s3328"/>
                </a:ext>
                <a:ext uri="{FF2B5EF4-FFF2-40B4-BE49-F238E27FC236}">
                  <a16:creationId xmlns:a16="http://schemas.microsoft.com/office/drawing/2014/main" id="{00000000-0008-0000-0200-00000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35</xdr:row>
          <xdr:rowOff>9525</xdr:rowOff>
        </xdr:from>
        <xdr:to>
          <xdr:col>10</xdr:col>
          <xdr:colOff>523875</xdr:colOff>
          <xdr:row>36</xdr:row>
          <xdr:rowOff>9525</xdr:rowOff>
        </xdr:to>
        <xdr:sp macro="" textlink="">
          <xdr:nvSpPr>
            <xdr:cNvPr id="3329" name="Check Box 257" hidden="1">
              <a:extLst>
                <a:ext uri="{63B3BB69-23CF-44E3-9099-C40C66FF867C}">
                  <a14:compatExt spid="_x0000_s3329"/>
                </a:ext>
                <a:ext uri="{FF2B5EF4-FFF2-40B4-BE49-F238E27FC236}">
                  <a16:creationId xmlns:a16="http://schemas.microsoft.com/office/drawing/2014/main" id="{00000000-0008-0000-0200-00000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35</xdr:row>
          <xdr:rowOff>9525</xdr:rowOff>
        </xdr:from>
        <xdr:to>
          <xdr:col>10</xdr:col>
          <xdr:colOff>523875</xdr:colOff>
          <xdr:row>36</xdr:row>
          <xdr:rowOff>9525</xdr:rowOff>
        </xdr:to>
        <xdr:sp macro="" textlink="">
          <xdr:nvSpPr>
            <xdr:cNvPr id="3330" name="Check Box 258" hidden="1">
              <a:extLst>
                <a:ext uri="{63B3BB69-23CF-44E3-9099-C40C66FF867C}">
                  <a14:compatExt spid="_x0000_s3330"/>
                </a:ext>
                <a:ext uri="{FF2B5EF4-FFF2-40B4-BE49-F238E27FC236}">
                  <a16:creationId xmlns:a16="http://schemas.microsoft.com/office/drawing/2014/main" id="{00000000-0008-0000-0200-00000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35</xdr:row>
          <xdr:rowOff>9525</xdr:rowOff>
        </xdr:from>
        <xdr:to>
          <xdr:col>10</xdr:col>
          <xdr:colOff>523875</xdr:colOff>
          <xdr:row>36</xdr:row>
          <xdr:rowOff>9525</xdr:rowOff>
        </xdr:to>
        <xdr:sp macro="" textlink="">
          <xdr:nvSpPr>
            <xdr:cNvPr id="3331" name="Check Box 259" hidden="1">
              <a:extLst>
                <a:ext uri="{63B3BB69-23CF-44E3-9099-C40C66FF867C}">
                  <a14:compatExt spid="_x0000_s3331"/>
                </a:ext>
                <a:ext uri="{FF2B5EF4-FFF2-40B4-BE49-F238E27FC236}">
                  <a16:creationId xmlns:a16="http://schemas.microsoft.com/office/drawing/2014/main" id="{00000000-0008-0000-0200-00000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35</xdr:row>
          <xdr:rowOff>9525</xdr:rowOff>
        </xdr:from>
        <xdr:to>
          <xdr:col>10</xdr:col>
          <xdr:colOff>523875</xdr:colOff>
          <xdr:row>36</xdr:row>
          <xdr:rowOff>9525</xdr:rowOff>
        </xdr:to>
        <xdr:sp macro="" textlink="">
          <xdr:nvSpPr>
            <xdr:cNvPr id="3332" name="Check Box 260" hidden="1">
              <a:extLst>
                <a:ext uri="{63B3BB69-23CF-44E3-9099-C40C66FF867C}">
                  <a14:compatExt spid="_x0000_s3332"/>
                </a:ext>
                <a:ext uri="{FF2B5EF4-FFF2-40B4-BE49-F238E27FC236}">
                  <a16:creationId xmlns:a16="http://schemas.microsoft.com/office/drawing/2014/main" id="{00000000-0008-0000-0200-00000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35</xdr:row>
          <xdr:rowOff>9525</xdr:rowOff>
        </xdr:from>
        <xdr:to>
          <xdr:col>10</xdr:col>
          <xdr:colOff>523875</xdr:colOff>
          <xdr:row>36</xdr:row>
          <xdr:rowOff>9525</xdr:rowOff>
        </xdr:to>
        <xdr:sp macro="" textlink="">
          <xdr:nvSpPr>
            <xdr:cNvPr id="3333" name="Check Box 261" hidden="1">
              <a:extLst>
                <a:ext uri="{63B3BB69-23CF-44E3-9099-C40C66FF867C}">
                  <a14:compatExt spid="_x0000_s3333"/>
                </a:ext>
                <a:ext uri="{FF2B5EF4-FFF2-40B4-BE49-F238E27FC236}">
                  <a16:creationId xmlns:a16="http://schemas.microsoft.com/office/drawing/2014/main" id="{00000000-0008-0000-0200-00000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35</xdr:row>
          <xdr:rowOff>9525</xdr:rowOff>
        </xdr:from>
        <xdr:to>
          <xdr:col>10</xdr:col>
          <xdr:colOff>523875</xdr:colOff>
          <xdr:row>36</xdr:row>
          <xdr:rowOff>9525</xdr:rowOff>
        </xdr:to>
        <xdr:sp macro="" textlink="">
          <xdr:nvSpPr>
            <xdr:cNvPr id="3334" name="Check Box 262" hidden="1">
              <a:extLst>
                <a:ext uri="{63B3BB69-23CF-44E3-9099-C40C66FF867C}">
                  <a14:compatExt spid="_x0000_s3334"/>
                </a:ext>
                <a:ext uri="{FF2B5EF4-FFF2-40B4-BE49-F238E27FC236}">
                  <a16:creationId xmlns:a16="http://schemas.microsoft.com/office/drawing/2014/main" id="{00000000-0008-0000-0200-00000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35</xdr:row>
          <xdr:rowOff>9525</xdr:rowOff>
        </xdr:from>
        <xdr:to>
          <xdr:col>10</xdr:col>
          <xdr:colOff>523875</xdr:colOff>
          <xdr:row>36</xdr:row>
          <xdr:rowOff>9525</xdr:rowOff>
        </xdr:to>
        <xdr:sp macro="" textlink="">
          <xdr:nvSpPr>
            <xdr:cNvPr id="3335" name="Check Box 263" hidden="1">
              <a:extLst>
                <a:ext uri="{63B3BB69-23CF-44E3-9099-C40C66FF867C}">
                  <a14:compatExt spid="_x0000_s3335"/>
                </a:ext>
                <a:ext uri="{FF2B5EF4-FFF2-40B4-BE49-F238E27FC236}">
                  <a16:creationId xmlns:a16="http://schemas.microsoft.com/office/drawing/2014/main" id="{00000000-0008-0000-0200-00000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35</xdr:row>
          <xdr:rowOff>9525</xdr:rowOff>
        </xdr:from>
        <xdr:to>
          <xdr:col>10</xdr:col>
          <xdr:colOff>523875</xdr:colOff>
          <xdr:row>36</xdr:row>
          <xdr:rowOff>9525</xdr:rowOff>
        </xdr:to>
        <xdr:sp macro="" textlink="">
          <xdr:nvSpPr>
            <xdr:cNvPr id="3336" name="Check Box 264" hidden="1">
              <a:extLst>
                <a:ext uri="{63B3BB69-23CF-44E3-9099-C40C66FF867C}">
                  <a14:compatExt spid="_x0000_s3336"/>
                </a:ext>
                <a:ext uri="{FF2B5EF4-FFF2-40B4-BE49-F238E27FC236}">
                  <a16:creationId xmlns:a16="http://schemas.microsoft.com/office/drawing/2014/main" id="{00000000-0008-0000-0200-00000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35</xdr:row>
          <xdr:rowOff>9525</xdr:rowOff>
        </xdr:from>
        <xdr:to>
          <xdr:col>10</xdr:col>
          <xdr:colOff>523875</xdr:colOff>
          <xdr:row>36</xdr:row>
          <xdr:rowOff>9525</xdr:rowOff>
        </xdr:to>
        <xdr:sp macro="" textlink="">
          <xdr:nvSpPr>
            <xdr:cNvPr id="3337" name="Check Box 265" hidden="1">
              <a:extLst>
                <a:ext uri="{63B3BB69-23CF-44E3-9099-C40C66FF867C}">
                  <a14:compatExt spid="_x0000_s3337"/>
                </a:ext>
                <a:ext uri="{FF2B5EF4-FFF2-40B4-BE49-F238E27FC236}">
                  <a16:creationId xmlns:a16="http://schemas.microsoft.com/office/drawing/2014/main" id="{00000000-0008-0000-0200-00000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35</xdr:row>
          <xdr:rowOff>9525</xdr:rowOff>
        </xdr:from>
        <xdr:to>
          <xdr:col>10</xdr:col>
          <xdr:colOff>523875</xdr:colOff>
          <xdr:row>36</xdr:row>
          <xdr:rowOff>9525</xdr:rowOff>
        </xdr:to>
        <xdr:sp macro="" textlink="">
          <xdr:nvSpPr>
            <xdr:cNvPr id="3338" name="Check Box 266" hidden="1">
              <a:extLst>
                <a:ext uri="{63B3BB69-23CF-44E3-9099-C40C66FF867C}">
                  <a14:compatExt spid="_x0000_s3338"/>
                </a:ext>
                <a:ext uri="{FF2B5EF4-FFF2-40B4-BE49-F238E27FC236}">
                  <a16:creationId xmlns:a16="http://schemas.microsoft.com/office/drawing/2014/main" id="{00000000-0008-0000-0200-00000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35</xdr:row>
          <xdr:rowOff>9525</xdr:rowOff>
        </xdr:from>
        <xdr:to>
          <xdr:col>10</xdr:col>
          <xdr:colOff>523875</xdr:colOff>
          <xdr:row>36</xdr:row>
          <xdr:rowOff>9525</xdr:rowOff>
        </xdr:to>
        <xdr:sp macro="" textlink="">
          <xdr:nvSpPr>
            <xdr:cNvPr id="3339" name="Check Box 267" hidden="1">
              <a:extLst>
                <a:ext uri="{63B3BB69-23CF-44E3-9099-C40C66FF867C}">
                  <a14:compatExt spid="_x0000_s3339"/>
                </a:ext>
                <a:ext uri="{FF2B5EF4-FFF2-40B4-BE49-F238E27FC236}">
                  <a16:creationId xmlns:a16="http://schemas.microsoft.com/office/drawing/2014/main" id="{00000000-0008-0000-0200-00000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35</xdr:row>
          <xdr:rowOff>9525</xdr:rowOff>
        </xdr:from>
        <xdr:to>
          <xdr:col>10</xdr:col>
          <xdr:colOff>523875</xdr:colOff>
          <xdr:row>36</xdr:row>
          <xdr:rowOff>9525</xdr:rowOff>
        </xdr:to>
        <xdr:sp macro="" textlink="">
          <xdr:nvSpPr>
            <xdr:cNvPr id="3340" name="Check Box 268" hidden="1">
              <a:extLst>
                <a:ext uri="{63B3BB69-23CF-44E3-9099-C40C66FF867C}">
                  <a14:compatExt spid="_x0000_s3340"/>
                </a:ext>
                <a:ext uri="{FF2B5EF4-FFF2-40B4-BE49-F238E27FC236}">
                  <a16:creationId xmlns:a16="http://schemas.microsoft.com/office/drawing/2014/main" id="{00000000-0008-0000-0200-00000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35</xdr:row>
          <xdr:rowOff>9525</xdr:rowOff>
        </xdr:from>
        <xdr:to>
          <xdr:col>10</xdr:col>
          <xdr:colOff>523875</xdr:colOff>
          <xdr:row>36</xdr:row>
          <xdr:rowOff>9525</xdr:rowOff>
        </xdr:to>
        <xdr:sp macro="" textlink="">
          <xdr:nvSpPr>
            <xdr:cNvPr id="3341" name="Check Box 269" hidden="1">
              <a:extLst>
                <a:ext uri="{63B3BB69-23CF-44E3-9099-C40C66FF867C}">
                  <a14:compatExt spid="_x0000_s3341"/>
                </a:ext>
                <a:ext uri="{FF2B5EF4-FFF2-40B4-BE49-F238E27FC236}">
                  <a16:creationId xmlns:a16="http://schemas.microsoft.com/office/drawing/2014/main" id="{00000000-0008-0000-0200-00000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35</xdr:row>
          <xdr:rowOff>9525</xdr:rowOff>
        </xdr:from>
        <xdr:to>
          <xdr:col>10</xdr:col>
          <xdr:colOff>523875</xdr:colOff>
          <xdr:row>36</xdr:row>
          <xdr:rowOff>9525</xdr:rowOff>
        </xdr:to>
        <xdr:sp macro="" textlink="">
          <xdr:nvSpPr>
            <xdr:cNvPr id="3342" name="Check Box 270" hidden="1">
              <a:extLst>
                <a:ext uri="{63B3BB69-23CF-44E3-9099-C40C66FF867C}">
                  <a14:compatExt spid="_x0000_s3342"/>
                </a:ext>
                <a:ext uri="{FF2B5EF4-FFF2-40B4-BE49-F238E27FC236}">
                  <a16:creationId xmlns:a16="http://schemas.microsoft.com/office/drawing/2014/main" id="{00000000-0008-0000-0200-00000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35</xdr:row>
          <xdr:rowOff>9525</xdr:rowOff>
        </xdr:from>
        <xdr:to>
          <xdr:col>10</xdr:col>
          <xdr:colOff>523875</xdr:colOff>
          <xdr:row>36</xdr:row>
          <xdr:rowOff>9525</xdr:rowOff>
        </xdr:to>
        <xdr:sp macro="" textlink="">
          <xdr:nvSpPr>
            <xdr:cNvPr id="3343" name="Check Box 271" hidden="1">
              <a:extLst>
                <a:ext uri="{63B3BB69-23CF-44E3-9099-C40C66FF867C}">
                  <a14:compatExt spid="_x0000_s3343"/>
                </a:ext>
                <a:ext uri="{FF2B5EF4-FFF2-40B4-BE49-F238E27FC236}">
                  <a16:creationId xmlns:a16="http://schemas.microsoft.com/office/drawing/2014/main" id="{00000000-0008-0000-0200-00000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35</xdr:row>
          <xdr:rowOff>9525</xdr:rowOff>
        </xdr:from>
        <xdr:to>
          <xdr:col>10</xdr:col>
          <xdr:colOff>523875</xdr:colOff>
          <xdr:row>36</xdr:row>
          <xdr:rowOff>9525</xdr:rowOff>
        </xdr:to>
        <xdr:sp macro="" textlink="">
          <xdr:nvSpPr>
            <xdr:cNvPr id="3344" name="Check Box 272" hidden="1">
              <a:extLst>
                <a:ext uri="{63B3BB69-23CF-44E3-9099-C40C66FF867C}">
                  <a14:compatExt spid="_x0000_s3344"/>
                </a:ext>
                <a:ext uri="{FF2B5EF4-FFF2-40B4-BE49-F238E27FC236}">
                  <a16:creationId xmlns:a16="http://schemas.microsoft.com/office/drawing/2014/main" id="{00000000-0008-0000-0200-00001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36</xdr:row>
          <xdr:rowOff>9525</xdr:rowOff>
        </xdr:from>
        <xdr:to>
          <xdr:col>10</xdr:col>
          <xdr:colOff>523875</xdr:colOff>
          <xdr:row>37</xdr:row>
          <xdr:rowOff>9525</xdr:rowOff>
        </xdr:to>
        <xdr:sp macro="" textlink="">
          <xdr:nvSpPr>
            <xdr:cNvPr id="3345" name="Check Box 273" hidden="1">
              <a:extLst>
                <a:ext uri="{63B3BB69-23CF-44E3-9099-C40C66FF867C}">
                  <a14:compatExt spid="_x0000_s3345"/>
                </a:ext>
                <a:ext uri="{FF2B5EF4-FFF2-40B4-BE49-F238E27FC236}">
                  <a16:creationId xmlns:a16="http://schemas.microsoft.com/office/drawing/2014/main" id="{00000000-0008-0000-0200-00001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36</xdr:row>
          <xdr:rowOff>9525</xdr:rowOff>
        </xdr:from>
        <xdr:to>
          <xdr:col>10</xdr:col>
          <xdr:colOff>523875</xdr:colOff>
          <xdr:row>37</xdr:row>
          <xdr:rowOff>9525</xdr:rowOff>
        </xdr:to>
        <xdr:sp macro="" textlink="">
          <xdr:nvSpPr>
            <xdr:cNvPr id="3346" name="Check Box 274" hidden="1">
              <a:extLst>
                <a:ext uri="{63B3BB69-23CF-44E3-9099-C40C66FF867C}">
                  <a14:compatExt spid="_x0000_s3346"/>
                </a:ext>
                <a:ext uri="{FF2B5EF4-FFF2-40B4-BE49-F238E27FC236}">
                  <a16:creationId xmlns:a16="http://schemas.microsoft.com/office/drawing/2014/main" id="{00000000-0008-0000-0200-00001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36</xdr:row>
          <xdr:rowOff>9525</xdr:rowOff>
        </xdr:from>
        <xdr:to>
          <xdr:col>10</xdr:col>
          <xdr:colOff>523875</xdr:colOff>
          <xdr:row>37</xdr:row>
          <xdr:rowOff>9525</xdr:rowOff>
        </xdr:to>
        <xdr:sp macro="" textlink="">
          <xdr:nvSpPr>
            <xdr:cNvPr id="3347" name="Check Box 275" hidden="1">
              <a:extLst>
                <a:ext uri="{63B3BB69-23CF-44E3-9099-C40C66FF867C}">
                  <a14:compatExt spid="_x0000_s3347"/>
                </a:ext>
                <a:ext uri="{FF2B5EF4-FFF2-40B4-BE49-F238E27FC236}">
                  <a16:creationId xmlns:a16="http://schemas.microsoft.com/office/drawing/2014/main" id="{00000000-0008-0000-0200-00001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36</xdr:row>
          <xdr:rowOff>9525</xdr:rowOff>
        </xdr:from>
        <xdr:to>
          <xdr:col>10</xdr:col>
          <xdr:colOff>523875</xdr:colOff>
          <xdr:row>37</xdr:row>
          <xdr:rowOff>9525</xdr:rowOff>
        </xdr:to>
        <xdr:sp macro="" textlink="">
          <xdr:nvSpPr>
            <xdr:cNvPr id="3348" name="Check Box 276" hidden="1">
              <a:extLst>
                <a:ext uri="{63B3BB69-23CF-44E3-9099-C40C66FF867C}">
                  <a14:compatExt spid="_x0000_s3348"/>
                </a:ext>
                <a:ext uri="{FF2B5EF4-FFF2-40B4-BE49-F238E27FC236}">
                  <a16:creationId xmlns:a16="http://schemas.microsoft.com/office/drawing/2014/main" id="{00000000-0008-0000-0200-00001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36</xdr:row>
          <xdr:rowOff>9525</xdr:rowOff>
        </xdr:from>
        <xdr:to>
          <xdr:col>10</xdr:col>
          <xdr:colOff>523875</xdr:colOff>
          <xdr:row>37</xdr:row>
          <xdr:rowOff>9525</xdr:rowOff>
        </xdr:to>
        <xdr:sp macro="" textlink="">
          <xdr:nvSpPr>
            <xdr:cNvPr id="3349" name="Check Box 277" hidden="1">
              <a:extLst>
                <a:ext uri="{63B3BB69-23CF-44E3-9099-C40C66FF867C}">
                  <a14:compatExt spid="_x0000_s3349"/>
                </a:ext>
                <a:ext uri="{FF2B5EF4-FFF2-40B4-BE49-F238E27FC236}">
                  <a16:creationId xmlns:a16="http://schemas.microsoft.com/office/drawing/2014/main" id="{00000000-0008-0000-0200-00001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36</xdr:row>
          <xdr:rowOff>9525</xdr:rowOff>
        </xdr:from>
        <xdr:to>
          <xdr:col>10</xdr:col>
          <xdr:colOff>523875</xdr:colOff>
          <xdr:row>37</xdr:row>
          <xdr:rowOff>9525</xdr:rowOff>
        </xdr:to>
        <xdr:sp macro="" textlink="">
          <xdr:nvSpPr>
            <xdr:cNvPr id="3350" name="Check Box 278" hidden="1">
              <a:extLst>
                <a:ext uri="{63B3BB69-23CF-44E3-9099-C40C66FF867C}">
                  <a14:compatExt spid="_x0000_s3350"/>
                </a:ext>
                <a:ext uri="{FF2B5EF4-FFF2-40B4-BE49-F238E27FC236}">
                  <a16:creationId xmlns:a16="http://schemas.microsoft.com/office/drawing/2014/main" id="{00000000-0008-0000-0200-00001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36</xdr:row>
          <xdr:rowOff>9525</xdr:rowOff>
        </xdr:from>
        <xdr:to>
          <xdr:col>10</xdr:col>
          <xdr:colOff>523875</xdr:colOff>
          <xdr:row>37</xdr:row>
          <xdr:rowOff>9525</xdr:rowOff>
        </xdr:to>
        <xdr:sp macro="" textlink="">
          <xdr:nvSpPr>
            <xdr:cNvPr id="3351" name="Check Box 279" hidden="1">
              <a:extLst>
                <a:ext uri="{63B3BB69-23CF-44E3-9099-C40C66FF867C}">
                  <a14:compatExt spid="_x0000_s3351"/>
                </a:ext>
                <a:ext uri="{FF2B5EF4-FFF2-40B4-BE49-F238E27FC236}">
                  <a16:creationId xmlns:a16="http://schemas.microsoft.com/office/drawing/2014/main" id="{00000000-0008-0000-0200-00001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36</xdr:row>
          <xdr:rowOff>9525</xdr:rowOff>
        </xdr:from>
        <xdr:to>
          <xdr:col>10</xdr:col>
          <xdr:colOff>523875</xdr:colOff>
          <xdr:row>37</xdr:row>
          <xdr:rowOff>9525</xdr:rowOff>
        </xdr:to>
        <xdr:sp macro="" textlink="">
          <xdr:nvSpPr>
            <xdr:cNvPr id="3352" name="Check Box 280" hidden="1">
              <a:extLst>
                <a:ext uri="{63B3BB69-23CF-44E3-9099-C40C66FF867C}">
                  <a14:compatExt spid="_x0000_s3352"/>
                </a:ext>
                <a:ext uri="{FF2B5EF4-FFF2-40B4-BE49-F238E27FC236}">
                  <a16:creationId xmlns:a16="http://schemas.microsoft.com/office/drawing/2014/main" id="{00000000-0008-0000-0200-00001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36</xdr:row>
          <xdr:rowOff>9525</xdr:rowOff>
        </xdr:from>
        <xdr:to>
          <xdr:col>10</xdr:col>
          <xdr:colOff>523875</xdr:colOff>
          <xdr:row>37</xdr:row>
          <xdr:rowOff>9525</xdr:rowOff>
        </xdr:to>
        <xdr:sp macro="" textlink="">
          <xdr:nvSpPr>
            <xdr:cNvPr id="3353" name="Check Box 281" hidden="1">
              <a:extLst>
                <a:ext uri="{63B3BB69-23CF-44E3-9099-C40C66FF867C}">
                  <a14:compatExt spid="_x0000_s3353"/>
                </a:ext>
                <a:ext uri="{FF2B5EF4-FFF2-40B4-BE49-F238E27FC236}">
                  <a16:creationId xmlns:a16="http://schemas.microsoft.com/office/drawing/2014/main" id="{00000000-0008-0000-0200-00001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36</xdr:row>
          <xdr:rowOff>9525</xdr:rowOff>
        </xdr:from>
        <xdr:to>
          <xdr:col>10</xdr:col>
          <xdr:colOff>523875</xdr:colOff>
          <xdr:row>37</xdr:row>
          <xdr:rowOff>9525</xdr:rowOff>
        </xdr:to>
        <xdr:sp macro="" textlink="">
          <xdr:nvSpPr>
            <xdr:cNvPr id="3354" name="Check Box 282" hidden="1">
              <a:extLst>
                <a:ext uri="{63B3BB69-23CF-44E3-9099-C40C66FF867C}">
                  <a14:compatExt spid="_x0000_s3354"/>
                </a:ext>
                <a:ext uri="{FF2B5EF4-FFF2-40B4-BE49-F238E27FC236}">
                  <a16:creationId xmlns:a16="http://schemas.microsoft.com/office/drawing/2014/main" id="{00000000-0008-0000-0200-00001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36</xdr:row>
          <xdr:rowOff>9525</xdr:rowOff>
        </xdr:from>
        <xdr:to>
          <xdr:col>10</xdr:col>
          <xdr:colOff>523875</xdr:colOff>
          <xdr:row>37</xdr:row>
          <xdr:rowOff>9525</xdr:rowOff>
        </xdr:to>
        <xdr:sp macro="" textlink="">
          <xdr:nvSpPr>
            <xdr:cNvPr id="3355" name="Check Box 283" hidden="1">
              <a:extLst>
                <a:ext uri="{63B3BB69-23CF-44E3-9099-C40C66FF867C}">
                  <a14:compatExt spid="_x0000_s3355"/>
                </a:ext>
                <a:ext uri="{FF2B5EF4-FFF2-40B4-BE49-F238E27FC236}">
                  <a16:creationId xmlns:a16="http://schemas.microsoft.com/office/drawing/2014/main" id="{00000000-0008-0000-0200-00001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36</xdr:row>
          <xdr:rowOff>9525</xdr:rowOff>
        </xdr:from>
        <xdr:to>
          <xdr:col>10</xdr:col>
          <xdr:colOff>523875</xdr:colOff>
          <xdr:row>37</xdr:row>
          <xdr:rowOff>9525</xdr:rowOff>
        </xdr:to>
        <xdr:sp macro="" textlink="">
          <xdr:nvSpPr>
            <xdr:cNvPr id="3356" name="Check Box 284" hidden="1">
              <a:extLst>
                <a:ext uri="{63B3BB69-23CF-44E3-9099-C40C66FF867C}">
                  <a14:compatExt spid="_x0000_s3356"/>
                </a:ext>
                <a:ext uri="{FF2B5EF4-FFF2-40B4-BE49-F238E27FC236}">
                  <a16:creationId xmlns:a16="http://schemas.microsoft.com/office/drawing/2014/main" id="{00000000-0008-0000-0200-00001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36</xdr:row>
          <xdr:rowOff>9525</xdr:rowOff>
        </xdr:from>
        <xdr:to>
          <xdr:col>10</xdr:col>
          <xdr:colOff>523875</xdr:colOff>
          <xdr:row>37</xdr:row>
          <xdr:rowOff>9525</xdr:rowOff>
        </xdr:to>
        <xdr:sp macro="" textlink="">
          <xdr:nvSpPr>
            <xdr:cNvPr id="3357" name="Check Box 285" hidden="1">
              <a:extLst>
                <a:ext uri="{63B3BB69-23CF-44E3-9099-C40C66FF867C}">
                  <a14:compatExt spid="_x0000_s3357"/>
                </a:ext>
                <a:ext uri="{FF2B5EF4-FFF2-40B4-BE49-F238E27FC236}">
                  <a16:creationId xmlns:a16="http://schemas.microsoft.com/office/drawing/2014/main" id="{00000000-0008-0000-0200-00001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36</xdr:row>
          <xdr:rowOff>9525</xdr:rowOff>
        </xdr:from>
        <xdr:to>
          <xdr:col>10</xdr:col>
          <xdr:colOff>523875</xdr:colOff>
          <xdr:row>37</xdr:row>
          <xdr:rowOff>9525</xdr:rowOff>
        </xdr:to>
        <xdr:sp macro="" textlink="">
          <xdr:nvSpPr>
            <xdr:cNvPr id="3358" name="Check Box 286" hidden="1">
              <a:extLst>
                <a:ext uri="{63B3BB69-23CF-44E3-9099-C40C66FF867C}">
                  <a14:compatExt spid="_x0000_s3358"/>
                </a:ext>
                <a:ext uri="{FF2B5EF4-FFF2-40B4-BE49-F238E27FC236}">
                  <a16:creationId xmlns:a16="http://schemas.microsoft.com/office/drawing/2014/main" id="{00000000-0008-0000-0200-00001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36</xdr:row>
          <xdr:rowOff>9525</xdr:rowOff>
        </xdr:from>
        <xdr:to>
          <xdr:col>10</xdr:col>
          <xdr:colOff>523875</xdr:colOff>
          <xdr:row>37</xdr:row>
          <xdr:rowOff>9525</xdr:rowOff>
        </xdr:to>
        <xdr:sp macro="" textlink="">
          <xdr:nvSpPr>
            <xdr:cNvPr id="3359" name="Check Box 287" hidden="1">
              <a:extLst>
                <a:ext uri="{63B3BB69-23CF-44E3-9099-C40C66FF867C}">
                  <a14:compatExt spid="_x0000_s3359"/>
                </a:ext>
                <a:ext uri="{FF2B5EF4-FFF2-40B4-BE49-F238E27FC236}">
                  <a16:creationId xmlns:a16="http://schemas.microsoft.com/office/drawing/2014/main" id="{00000000-0008-0000-0200-00001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36</xdr:row>
          <xdr:rowOff>9525</xdr:rowOff>
        </xdr:from>
        <xdr:to>
          <xdr:col>10</xdr:col>
          <xdr:colOff>523875</xdr:colOff>
          <xdr:row>37</xdr:row>
          <xdr:rowOff>9525</xdr:rowOff>
        </xdr:to>
        <xdr:sp macro="" textlink="">
          <xdr:nvSpPr>
            <xdr:cNvPr id="3360" name="Check Box 288" hidden="1">
              <a:extLst>
                <a:ext uri="{63B3BB69-23CF-44E3-9099-C40C66FF867C}">
                  <a14:compatExt spid="_x0000_s3360"/>
                </a:ext>
                <a:ext uri="{FF2B5EF4-FFF2-40B4-BE49-F238E27FC236}">
                  <a16:creationId xmlns:a16="http://schemas.microsoft.com/office/drawing/2014/main" id="{00000000-0008-0000-0200-00002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36</xdr:row>
          <xdr:rowOff>9525</xdr:rowOff>
        </xdr:from>
        <xdr:to>
          <xdr:col>10</xdr:col>
          <xdr:colOff>523875</xdr:colOff>
          <xdr:row>37</xdr:row>
          <xdr:rowOff>9525</xdr:rowOff>
        </xdr:to>
        <xdr:sp macro="" textlink="">
          <xdr:nvSpPr>
            <xdr:cNvPr id="3361" name="Check Box 289" hidden="1">
              <a:extLst>
                <a:ext uri="{63B3BB69-23CF-44E3-9099-C40C66FF867C}">
                  <a14:compatExt spid="_x0000_s3361"/>
                </a:ext>
                <a:ext uri="{FF2B5EF4-FFF2-40B4-BE49-F238E27FC236}">
                  <a16:creationId xmlns:a16="http://schemas.microsoft.com/office/drawing/2014/main" id="{00000000-0008-0000-0200-00002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36</xdr:row>
          <xdr:rowOff>9525</xdr:rowOff>
        </xdr:from>
        <xdr:to>
          <xdr:col>10</xdr:col>
          <xdr:colOff>523875</xdr:colOff>
          <xdr:row>37</xdr:row>
          <xdr:rowOff>9525</xdr:rowOff>
        </xdr:to>
        <xdr:sp macro="" textlink="">
          <xdr:nvSpPr>
            <xdr:cNvPr id="3362" name="Check Box 290" hidden="1">
              <a:extLst>
                <a:ext uri="{63B3BB69-23CF-44E3-9099-C40C66FF867C}">
                  <a14:compatExt spid="_x0000_s3362"/>
                </a:ext>
                <a:ext uri="{FF2B5EF4-FFF2-40B4-BE49-F238E27FC236}">
                  <a16:creationId xmlns:a16="http://schemas.microsoft.com/office/drawing/2014/main" id="{00000000-0008-0000-0200-00002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36</xdr:row>
          <xdr:rowOff>9525</xdr:rowOff>
        </xdr:from>
        <xdr:to>
          <xdr:col>10</xdr:col>
          <xdr:colOff>523875</xdr:colOff>
          <xdr:row>37</xdr:row>
          <xdr:rowOff>9525</xdr:rowOff>
        </xdr:to>
        <xdr:sp macro="" textlink="">
          <xdr:nvSpPr>
            <xdr:cNvPr id="3363" name="Check Box 291" hidden="1">
              <a:extLst>
                <a:ext uri="{63B3BB69-23CF-44E3-9099-C40C66FF867C}">
                  <a14:compatExt spid="_x0000_s3363"/>
                </a:ext>
                <a:ext uri="{FF2B5EF4-FFF2-40B4-BE49-F238E27FC236}">
                  <a16:creationId xmlns:a16="http://schemas.microsoft.com/office/drawing/2014/main" id="{00000000-0008-0000-0200-00002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36</xdr:row>
          <xdr:rowOff>9525</xdr:rowOff>
        </xdr:from>
        <xdr:to>
          <xdr:col>10</xdr:col>
          <xdr:colOff>523875</xdr:colOff>
          <xdr:row>37</xdr:row>
          <xdr:rowOff>9525</xdr:rowOff>
        </xdr:to>
        <xdr:sp macro="" textlink="">
          <xdr:nvSpPr>
            <xdr:cNvPr id="3364" name="Check Box 292" hidden="1">
              <a:extLst>
                <a:ext uri="{63B3BB69-23CF-44E3-9099-C40C66FF867C}">
                  <a14:compatExt spid="_x0000_s3364"/>
                </a:ext>
                <a:ext uri="{FF2B5EF4-FFF2-40B4-BE49-F238E27FC236}">
                  <a16:creationId xmlns:a16="http://schemas.microsoft.com/office/drawing/2014/main" id="{00000000-0008-0000-0200-00002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36</xdr:row>
          <xdr:rowOff>9525</xdr:rowOff>
        </xdr:from>
        <xdr:to>
          <xdr:col>10</xdr:col>
          <xdr:colOff>523875</xdr:colOff>
          <xdr:row>37</xdr:row>
          <xdr:rowOff>9525</xdr:rowOff>
        </xdr:to>
        <xdr:sp macro="" textlink="">
          <xdr:nvSpPr>
            <xdr:cNvPr id="3365" name="Check Box 293" hidden="1">
              <a:extLst>
                <a:ext uri="{63B3BB69-23CF-44E3-9099-C40C66FF867C}">
                  <a14:compatExt spid="_x0000_s3365"/>
                </a:ext>
                <a:ext uri="{FF2B5EF4-FFF2-40B4-BE49-F238E27FC236}">
                  <a16:creationId xmlns:a16="http://schemas.microsoft.com/office/drawing/2014/main" id="{00000000-0008-0000-0200-00002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36</xdr:row>
          <xdr:rowOff>9525</xdr:rowOff>
        </xdr:from>
        <xdr:to>
          <xdr:col>10</xdr:col>
          <xdr:colOff>523875</xdr:colOff>
          <xdr:row>37</xdr:row>
          <xdr:rowOff>9525</xdr:rowOff>
        </xdr:to>
        <xdr:sp macro="" textlink="">
          <xdr:nvSpPr>
            <xdr:cNvPr id="3366" name="Check Box 294" hidden="1">
              <a:extLst>
                <a:ext uri="{63B3BB69-23CF-44E3-9099-C40C66FF867C}">
                  <a14:compatExt spid="_x0000_s3366"/>
                </a:ext>
                <a:ext uri="{FF2B5EF4-FFF2-40B4-BE49-F238E27FC236}">
                  <a16:creationId xmlns:a16="http://schemas.microsoft.com/office/drawing/2014/main" id="{00000000-0008-0000-0200-00002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36</xdr:row>
          <xdr:rowOff>9525</xdr:rowOff>
        </xdr:from>
        <xdr:to>
          <xdr:col>10</xdr:col>
          <xdr:colOff>523875</xdr:colOff>
          <xdr:row>37</xdr:row>
          <xdr:rowOff>9525</xdr:rowOff>
        </xdr:to>
        <xdr:sp macro="" textlink="">
          <xdr:nvSpPr>
            <xdr:cNvPr id="3367" name="Check Box 295" hidden="1">
              <a:extLst>
                <a:ext uri="{63B3BB69-23CF-44E3-9099-C40C66FF867C}">
                  <a14:compatExt spid="_x0000_s3367"/>
                </a:ext>
                <a:ext uri="{FF2B5EF4-FFF2-40B4-BE49-F238E27FC236}">
                  <a16:creationId xmlns:a16="http://schemas.microsoft.com/office/drawing/2014/main" id="{00000000-0008-0000-0200-00002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36</xdr:row>
          <xdr:rowOff>9525</xdr:rowOff>
        </xdr:from>
        <xdr:to>
          <xdr:col>10</xdr:col>
          <xdr:colOff>523875</xdr:colOff>
          <xdr:row>37</xdr:row>
          <xdr:rowOff>9525</xdr:rowOff>
        </xdr:to>
        <xdr:sp macro="" textlink="">
          <xdr:nvSpPr>
            <xdr:cNvPr id="3368" name="Check Box 296" hidden="1">
              <a:extLst>
                <a:ext uri="{63B3BB69-23CF-44E3-9099-C40C66FF867C}">
                  <a14:compatExt spid="_x0000_s3368"/>
                </a:ext>
                <a:ext uri="{FF2B5EF4-FFF2-40B4-BE49-F238E27FC236}">
                  <a16:creationId xmlns:a16="http://schemas.microsoft.com/office/drawing/2014/main" id="{00000000-0008-0000-0200-00002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36</xdr:row>
          <xdr:rowOff>9525</xdr:rowOff>
        </xdr:from>
        <xdr:to>
          <xdr:col>10</xdr:col>
          <xdr:colOff>523875</xdr:colOff>
          <xdr:row>37</xdr:row>
          <xdr:rowOff>9525</xdr:rowOff>
        </xdr:to>
        <xdr:sp macro="" textlink="">
          <xdr:nvSpPr>
            <xdr:cNvPr id="3369" name="Check Box 297" hidden="1">
              <a:extLst>
                <a:ext uri="{63B3BB69-23CF-44E3-9099-C40C66FF867C}">
                  <a14:compatExt spid="_x0000_s3369"/>
                </a:ext>
                <a:ext uri="{FF2B5EF4-FFF2-40B4-BE49-F238E27FC236}">
                  <a16:creationId xmlns:a16="http://schemas.microsoft.com/office/drawing/2014/main" id="{00000000-0008-0000-0200-00002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37</xdr:row>
          <xdr:rowOff>9525</xdr:rowOff>
        </xdr:from>
        <xdr:to>
          <xdr:col>10</xdr:col>
          <xdr:colOff>523875</xdr:colOff>
          <xdr:row>38</xdr:row>
          <xdr:rowOff>9525</xdr:rowOff>
        </xdr:to>
        <xdr:sp macro="" textlink="">
          <xdr:nvSpPr>
            <xdr:cNvPr id="3370" name="Check Box 298" hidden="1">
              <a:extLst>
                <a:ext uri="{63B3BB69-23CF-44E3-9099-C40C66FF867C}">
                  <a14:compatExt spid="_x0000_s3370"/>
                </a:ext>
                <a:ext uri="{FF2B5EF4-FFF2-40B4-BE49-F238E27FC236}">
                  <a16:creationId xmlns:a16="http://schemas.microsoft.com/office/drawing/2014/main" id="{00000000-0008-0000-0200-00002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37</xdr:row>
          <xdr:rowOff>9525</xdr:rowOff>
        </xdr:from>
        <xdr:to>
          <xdr:col>10</xdr:col>
          <xdr:colOff>523875</xdr:colOff>
          <xdr:row>38</xdr:row>
          <xdr:rowOff>9525</xdr:rowOff>
        </xdr:to>
        <xdr:sp macro="" textlink="">
          <xdr:nvSpPr>
            <xdr:cNvPr id="3371" name="Check Box 299" hidden="1">
              <a:extLst>
                <a:ext uri="{63B3BB69-23CF-44E3-9099-C40C66FF867C}">
                  <a14:compatExt spid="_x0000_s3371"/>
                </a:ext>
                <a:ext uri="{FF2B5EF4-FFF2-40B4-BE49-F238E27FC236}">
                  <a16:creationId xmlns:a16="http://schemas.microsoft.com/office/drawing/2014/main" id="{00000000-0008-0000-0200-00002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37</xdr:row>
          <xdr:rowOff>9525</xdr:rowOff>
        </xdr:from>
        <xdr:to>
          <xdr:col>10</xdr:col>
          <xdr:colOff>523875</xdr:colOff>
          <xdr:row>38</xdr:row>
          <xdr:rowOff>9525</xdr:rowOff>
        </xdr:to>
        <xdr:sp macro="" textlink="">
          <xdr:nvSpPr>
            <xdr:cNvPr id="3372" name="Check Box 300" hidden="1">
              <a:extLst>
                <a:ext uri="{63B3BB69-23CF-44E3-9099-C40C66FF867C}">
                  <a14:compatExt spid="_x0000_s3372"/>
                </a:ext>
                <a:ext uri="{FF2B5EF4-FFF2-40B4-BE49-F238E27FC236}">
                  <a16:creationId xmlns:a16="http://schemas.microsoft.com/office/drawing/2014/main" id="{00000000-0008-0000-0200-00002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37</xdr:row>
          <xdr:rowOff>9525</xdr:rowOff>
        </xdr:from>
        <xdr:to>
          <xdr:col>10</xdr:col>
          <xdr:colOff>523875</xdr:colOff>
          <xdr:row>38</xdr:row>
          <xdr:rowOff>9525</xdr:rowOff>
        </xdr:to>
        <xdr:sp macro="" textlink="">
          <xdr:nvSpPr>
            <xdr:cNvPr id="3373" name="Check Box 301" hidden="1">
              <a:extLst>
                <a:ext uri="{63B3BB69-23CF-44E3-9099-C40C66FF867C}">
                  <a14:compatExt spid="_x0000_s3373"/>
                </a:ext>
                <a:ext uri="{FF2B5EF4-FFF2-40B4-BE49-F238E27FC236}">
                  <a16:creationId xmlns:a16="http://schemas.microsoft.com/office/drawing/2014/main" id="{00000000-0008-0000-0200-00002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37</xdr:row>
          <xdr:rowOff>9525</xdr:rowOff>
        </xdr:from>
        <xdr:to>
          <xdr:col>10</xdr:col>
          <xdr:colOff>523875</xdr:colOff>
          <xdr:row>38</xdr:row>
          <xdr:rowOff>9525</xdr:rowOff>
        </xdr:to>
        <xdr:sp macro="" textlink="">
          <xdr:nvSpPr>
            <xdr:cNvPr id="3374" name="Check Box 302" hidden="1">
              <a:extLst>
                <a:ext uri="{63B3BB69-23CF-44E3-9099-C40C66FF867C}">
                  <a14:compatExt spid="_x0000_s3374"/>
                </a:ext>
                <a:ext uri="{FF2B5EF4-FFF2-40B4-BE49-F238E27FC236}">
                  <a16:creationId xmlns:a16="http://schemas.microsoft.com/office/drawing/2014/main" id="{00000000-0008-0000-0200-00002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37</xdr:row>
          <xdr:rowOff>9525</xdr:rowOff>
        </xdr:from>
        <xdr:to>
          <xdr:col>10</xdr:col>
          <xdr:colOff>523875</xdr:colOff>
          <xdr:row>38</xdr:row>
          <xdr:rowOff>9525</xdr:rowOff>
        </xdr:to>
        <xdr:sp macro="" textlink="">
          <xdr:nvSpPr>
            <xdr:cNvPr id="3375" name="Check Box 303" hidden="1">
              <a:extLst>
                <a:ext uri="{63B3BB69-23CF-44E3-9099-C40C66FF867C}">
                  <a14:compatExt spid="_x0000_s3375"/>
                </a:ext>
                <a:ext uri="{FF2B5EF4-FFF2-40B4-BE49-F238E27FC236}">
                  <a16:creationId xmlns:a16="http://schemas.microsoft.com/office/drawing/2014/main" id="{00000000-0008-0000-0200-00002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37</xdr:row>
          <xdr:rowOff>9525</xdr:rowOff>
        </xdr:from>
        <xdr:to>
          <xdr:col>10</xdr:col>
          <xdr:colOff>523875</xdr:colOff>
          <xdr:row>38</xdr:row>
          <xdr:rowOff>9525</xdr:rowOff>
        </xdr:to>
        <xdr:sp macro="" textlink="">
          <xdr:nvSpPr>
            <xdr:cNvPr id="3376" name="Check Box 304" hidden="1">
              <a:extLst>
                <a:ext uri="{63B3BB69-23CF-44E3-9099-C40C66FF867C}">
                  <a14:compatExt spid="_x0000_s3376"/>
                </a:ext>
                <a:ext uri="{FF2B5EF4-FFF2-40B4-BE49-F238E27FC236}">
                  <a16:creationId xmlns:a16="http://schemas.microsoft.com/office/drawing/2014/main" id="{00000000-0008-0000-0200-00003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37</xdr:row>
          <xdr:rowOff>9525</xdr:rowOff>
        </xdr:from>
        <xdr:to>
          <xdr:col>10</xdr:col>
          <xdr:colOff>523875</xdr:colOff>
          <xdr:row>38</xdr:row>
          <xdr:rowOff>9525</xdr:rowOff>
        </xdr:to>
        <xdr:sp macro="" textlink="">
          <xdr:nvSpPr>
            <xdr:cNvPr id="3377" name="Check Box 305" hidden="1">
              <a:extLst>
                <a:ext uri="{63B3BB69-23CF-44E3-9099-C40C66FF867C}">
                  <a14:compatExt spid="_x0000_s3377"/>
                </a:ext>
                <a:ext uri="{FF2B5EF4-FFF2-40B4-BE49-F238E27FC236}">
                  <a16:creationId xmlns:a16="http://schemas.microsoft.com/office/drawing/2014/main" id="{00000000-0008-0000-0200-00003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37</xdr:row>
          <xdr:rowOff>9525</xdr:rowOff>
        </xdr:from>
        <xdr:to>
          <xdr:col>10</xdr:col>
          <xdr:colOff>523875</xdr:colOff>
          <xdr:row>38</xdr:row>
          <xdr:rowOff>9525</xdr:rowOff>
        </xdr:to>
        <xdr:sp macro="" textlink="">
          <xdr:nvSpPr>
            <xdr:cNvPr id="3378" name="Check Box 306" hidden="1">
              <a:extLst>
                <a:ext uri="{63B3BB69-23CF-44E3-9099-C40C66FF867C}">
                  <a14:compatExt spid="_x0000_s3378"/>
                </a:ext>
                <a:ext uri="{FF2B5EF4-FFF2-40B4-BE49-F238E27FC236}">
                  <a16:creationId xmlns:a16="http://schemas.microsoft.com/office/drawing/2014/main" id="{00000000-0008-0000-0200-00003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37</xdr:row>
          <xdr:rowOff>9525</xdr:rowOff>
        </xdr:from>
        <xdr:to>
          <xdr:col>10</xdr:col>
          <xdr:colOff>523875</xdr:colOff>
          <xdr:row>38</xdr:row>
          <xdr:rowOff>9525</xdr:rowOff>
        </xdr:to>
        <xdr:sp macro="" textlink="">
          <xdr:nvSpPr>
            <xdr:cNvPr id="3379" name="Check Box 307" hidden="1">
              <a:extLst>
                <a:ext uri="{63B3BB69-23CF-44E3-9099-C40C66FF867C}">
                  <a14:compatExt spid="_x0000_s3379"/>
                </a:ext>
                <a:ext uri="{FF2B5EF4-FFF2-40B4-BE49-F238E27FC236}">
                  <a16:creationId xmlns:a16="http://schemas.microsoft.com/office/drawing/2014/main" id="{00000000-0008-0000-0200-00003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37</xdr:row>
          <xdr:rowOff>9525</xdr:rowOff>
        </xdr:from>
        <xdr:to>
          <xdr:col>10</xdr:col>
          <xdr:colOff>523875</xdr:colOff>
          <xdr:row>38</xdr:row>
          <xdr:rowOff>9525</xdr:rowOff>
        </xdr:to>
        <xdr:sp macro="" textlink="">
          <xdr:nvSpPr>
            <xdr:cNvPr id="3380" name="Check Box 308" hidden="1">
              <a:extLst>
                <a:ext uri="{63B3BB69-23CF-44E3-9099-C40C66FF867C}">
                  <a14:compatExt spid="_x0000_s3380"/>
                </a:ext>
                <a:ext uri="{FF2B5EF4-FFF2-40B4-BE49-F238E27FC236}">
                  <a16:creationId xmlns:a16="http://schemas.microsoft.com/office/drawing/2014/main" id="{00000000-0008-0000-0200-00003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37</xdr:row>
          <xdr:rowOff>9525</xdr:rowOff>
        </xdr:from>
        <xdr:to>
          <xdr:col>10</xdr:col>
          <xdr:colOff>523875</xdr:colOff>
          <xdr:row>38</xdr:row>
          <xdr:rowOff>9525</xdr:rowOff>
        </xdr:to>
        <xdr:sp macro="" textlink="">
          <xdr:nvSpPr>
            <xdr:cNvPr id="3381" name="Check Box 309" hidden="1">
              <a:extLst>
                <a:ext uri="{63B3BB69-23CF-44E3-9099-C40C66FF867C}">
                  <a14:compatExt spid="_x0000_s3381"/>
                </a:ext>
                <a:ext uri="{FF2B5EF4-FFF2-40B4-BE49-F238E27FC236}">
                  <a16:creationId xmlns:a16="http://schemas.microsoft.com/office/drawing/2014/main" id="{00000000-0008-0000-0200-00003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37</xdr:row>
          <xdr:rowOff>9525</xdr:rowOff>
        </xdr:from>
        <xdr:to>
          <xdr:col>10</xdr:col>
          <xdr:colOff>523875</xdr:colOff>
          <xdr:row>38</xdr:row>
          <xdr:rowOff>9525</xdr:rowOff>
        </xdr:to>
        <xdr:sp macro="" textlink="">
          <xdr:nvSpPr>
            <xdr:cNvPr id="3382" name="Check Box 310" hidden="1">
              <a:extLst>
                <a:ext uri="{63B3BB69-23CF-44E3-9099-C40C66FF867C}">
                  <a14:compatExt spid="_x0000_s3382"/>
                </a:ext>
                <a:ext uri="{FF2B5EF4-FFF2-40B4-BE49-F238E27FC236}">
                  <a16:creationId xmlns:a16="http://schemas.microsoft.com/office/drawing/2014/main" id="{00000000-0008-0000-0200-00003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37</xdr:row>
          <xdr:rowOff>9525</xdr:rowOff>
        </xdr:from>
        <xdr:to>
          <xdr:col>10</xdr:col>
          <xdr:colOff>523875</xdr:colOff>
          <xdr:row>38</xdr:row>
          <xdr:rowOff>9525</xdr:rowOff>
        </xdr:to>
        <xdr:sp macro="" textlink="">
          <xdr:nvSpPr>
            <xdr:cNvPr id="3383" name="Check Box 311" hidden="1">
              <a:extLst>
                <a:ext uri="{63B3BB69-23CF-44E3-9099-C40C66FF867C}">
                  <a14:compatExt spid="_x0000_s3383"/>
                </a:ext>
                <a:ext uri="{FF2B5EF4-FFF2-40B4-BE49-F238E27FC236}">
                  <a16:creationId xmlns:a16="http://schemas.microsoft.com/office/drawing/2014/main" id="{00000000-0008-0000-0200-00003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37</xdr:row>
          <xdr:rowOff>9525</xdr:rowOff>
        </xdr:from>
        <xdr:to>
          <xdr:col>10</xdr:col>
          <xdr:colOff>523875</xdr:colOff>
          <xdr:row>38</xdr:row>
          <xdr:rowOff>9525</xdr:rowOff>
        </xdr:to>
        <xdr:sp macro="" textlink="">
          <xdr:nvSpPr>
            <xdr:cNvPr id="3384" name="Check Box 312" hidden="1">
              <a:extLst>
                <a:ext uri="{63B3BB69-23CF-44E3-9099-C40C66FF867C}">
                  <a14:compatExt spid="_x0000_s3384"/>
                </a:ext>
                <a:ext uri="{FF2B5EF4-FFF2-40B4-BE49-F238E27FC236}">
                  <a16:creationId xmlns:a16="http://schemas.microsoft.com/office/drawing/2014/main" id="{00000000-0008-0000-0200-00003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37</xdr:row>
          <xdr:rowOff>9525</xdr:rowOff>
        </xdr:from>
        <xdr:to>
          <xdr:col>10</xdr:col>
          <xdr:colOff>523875</xdr:colOff>
          <xdr:row>38</xdr:row>
          <xdr:rowOff>9525</xdr:rowOff>
        </xdr:to>
        <xdr:sp macro="" textlink="">
          <xdr:nvSpPr>
            <xdr:cNvPr id="3385" name="Check Box 313" hidden="1">
              <a:extLst>
                <a:ext uri="{63B3BB69-23CF-44E3-9099-C40C66FF867C}">
                  <a14:compatExt spid="_x0000_s3385"/>
                </a:ext>
                <a:ext uri="{FF2B5EF4-FFF2-40B4-BE49-F238E27FC236}">
                  <a16:creationId xmlns:a16="http://schemas.microsoft.com/office/drawing/2014/main" id="{00000000-0008-0000-0200-00003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37</xdr:row>
          <xdr:rowOff>9525</xdr:rowOff>
        </xdr:from>
        <xdr:to>
          <xdr:col>10</xdr:col>
          <xdr:colOff>523875</xdr:colOff>
          <xdr:row>38</xdr:row>
          <xdr:rowOff>9525</xdr:rowOff>
        </xdr:to>
        <xdr:sp macro="" textlink="">
          <xdr:nvSpPr>
            <xdr:cNvPr id="3386" name="Check Box 314" hidden="1">
              <a:extLst>
                <a:ext uri="{63B3BB69-23CF-44E3-9099-C40C66FF867C}">
                  <a14:compatExt spid="_x0000_s3386"/>
                </a:ext>
                <a:ext uri="{FF2B5EF4-FFF2-40B4-BE49-F238E27FC236}">
                  <a16:creationId xmlns:a16="http://schemas.microsoft.com/office/drawing/2014/main" id="{00000000-0008-0000-0200-00003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37</xdr:row>
          <xdr:rowOff>9525</xdr:rowOff>
        </xdr:from>
        <xdr:to>
          <xdr:col>10</xdr:col>
          <xdr:colOff>523875</xdr:colOff>
          <xdr:row>38</xdr:row>
          <xdr:rowOff>9525</xdr:rowOff>
        </xdr:to>
        <xdr:sp macro="" textlink="">
          <xdr:nvSpPr>
            <xdr:cNvPr id="3387" name="Check Box 315" hidden="1">
              <a:extLst>
                <a:ext uri="{63B3BB69-23CF-44E3-9099-C40C66FF867C}">
                  <a14:compatExt spid="_x0000_s3387"/>
                </a:ext>
                <a:ext uri="{FF2B5EF4-FFF2-40B4-BE49-F238E27FC236}">
                  <a16:creationId xmlns:a16="http://schemas.microsoft.com/office/drawing/2014/main" id="{00000000-0008-0000-0200-00003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37</xdr:row>
          <xdr:rowOff>9525</xdr:rowOff>
        </xdr:from>
        <xdr:to>
          <xdr:col>10</xdr:col>
          <xdr:colOff>523875</xdr:colOff>
          <xdr:row>38</xdr:row>
          <xdr:rowOff>9525</xdr:rowOff>
        </xdr:to>
        <xdr:sp macro="" textlink="">
          <xdr:nvSpPr>
            <xdr:cNvPr id="3388" name="Check Box 316" hidden="1">
              <a:extLst>
                <a:ext uri="{63B3BB69-23CF-44E3-9099-C40C66FF867C}">
                  <a14:compatExt spid="_x0000_s3388"/>
                </a:ext>
                <a:ext uri="{FF2B5EF4-FFF2-40B4-BE49-F238E27FC236}">
                  <a16:creationId xmlns:a16="http://schemas.microsoft.com/office/drawing/2014/main" id="{00000000-0008-0000-0200-00003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37</xdr:row>
          <xdr:rowOff>9525</xdr:rowOff>
        </xdr:from>
        <xdr:to>
          <xdr:col>10</xdr:col>
          <xdr:colOff>523875</xdr:colOff>
          <xdr:row>38</xdr:row>
          <xdr:rowOff>9525</xdr:rowOff>
        </xdr:to>
        <xdr:sp macro="" textlink="">
          <xdr:nvSpPr>
            <xdr:cNvPr id="3389" name="Check Box 317" hidden="1">
              <a:extLst>
                <a:ext uri="{63B3BB69-23CF-44E3-9099-C40C66FF867C}">
                  <a14:compatExt spid="_x0000_s3389"/>
                </a:ext>
                <a:ext uri="{FF2B5EF4-FFF2-40B4-BE49-F238E27FC236}">
                  <a16:creationId xmlns:a16="http://schemas.microsoft.com/office/drawing/2014/main" id="{00000000-0008-0000-0200-00003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37</xdr:row>
          <xdr:rowOff>9525</xdr:rowOff>
        </xdr:from>
        <xdr:to>
          <xdr:col>10</xdr:col>
          <xdr:colOff>523875</xdr:colOff>
          <xdr:row>38</xdr:row>
          <xdr:rowOff>9525</xdr:rowOff>
        </xdr:to>
        <xdr:sp macro="" textlink="">
          <xdr:nvSpPr>
            <xdr:cNvPr id="3390" name="Check Box 318" hidden="1">
              <a:extLst>
                <a:ext uri="{63B3BB69-23CF-44E3-9099-C40C66FF867C}">
                  <a14:compatExt spid="_x0000_s3390"/>
                </a:ext>
                <a:ext uri="{FF2B5EF4-FFF2-40B4-BE49-F238E27FC236}">
                  <a16:creationId xmlns:a16="http://schemas.microsoft.com/office/drawing/2014/main" id="{00000000-0008-0000-0200-00003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37</xdr:row>
          <xdr:rowOff>9525</xdr:rowOff>
        </xdr:from>
        <xdr:to>
          <xdr:col>10</xdr:col>
          <xdr:colOff>523875</xdr:colOff>
          <xdr:row>38</xdr:row>
          <xdr:rowOff>9525</xdr:rowOff>
        </xdr:to>
        <xdr:sp macro="" textlink="">
          <xdr:nvSpPr>
            <xdr:cNvPr id="3391" name="Check Box 319" hidden="1">
              <a:extLst>
                <a:ext uri="{63B3BB69-23CF-44E3-9099-C40C66FF867C}">
                  <a14:compatExt spid="_x0000_s3391"/>
                </a:ext>
                <a:ext uri="{FF2B5EF4-FFF2-40B4-BE49-F238E27FC236}">
                  <a16:creationId xmlns:a16="http://schemas.microsoft.com/office/drawing/2014/main" id="{00000000-0008-0000-0200-00003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37</xdr:row>
          <xdr:rowOff>9525</xdr:rowOff>
        </xdr:from>
        <xdr:to>
          <xdr:col>10</xdr:col>
          <xdr:colOff>523875</xdr:colOff>
          <xdr:row>38</xdr:row>
          <xdr:rowOff>9525</xdr:rowOff>
        </xdr:to>
        <xdr:sp macro="" textlink="">
          <xdr:nvSpPr>
            <xdr:cNvPr id="3392" name="Check Box 320" hidden="1">
              <a:extLst>
                <a:ext uri="{63B3BB69-23CF-44E3-9099-C40C66FF867C}">
                  <a14:compatExt spid="_x0000_s3392"/>
                </a:ext>
                <a:ext uri="{FF2B5EF4-FFF2-40B4-BE49-F238E27FC236}">
                  <a16:creationId xmlns:a16="http://schemas.microsoft.com/office/drawing/2014/main" id="{00000000-0008-0000-0200-00004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37</xdr:row>
          <xdr:rowOff>9525</xdr:rowOff>
        </xdr:from>
        <xdr:to>
          <xdr:col>10</xdr:col>
          <xdr:colOff>523875</xdr:colOff>
          <xdr:row>38</xdr:row>
          <xdr:rowOff>9525</xdr:rowOff>
        </xdr:to>
        <xdr:sp macro="" textlink="">
          <xdr:nvSpPr>
            <xdr:cNvPr id="3393" name="Check Box 321" hidden="1">
              <a:extLst>
                <a:ext uri="{63B3BB69-23CF-44E3-9099-C40C66FF867C}">
                  <a14:compatExt spid="_x0000_s3393"/>
                </a:ext>
                <a:ext uri="{FF2B5EF4-FFF2-40B4-BE49-F238E27FC236}">
                  <a16:creationId xmlns:a16="http://schemas.microsoft.com/office/drawing/2014/main" id="{00000000-0008-0000-0200-00004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37</xdr:row>
          <xdr:rowOff>9525</xdr:rowOff>
        </xdr:from>
        <xdr:to>
          <xdr:col>10</xdr:col>
          <xdr:colOff>523875</xdr:colOff>
          <xdr:row>38</xdr:row>
          <xdr:rowOff>9525</xdr:rowOff>
        </xdr:to>
        <xdr:sp macro="" textlink="">
          <xdr:nvSpPr>
            <xdr:cNvPr id="3394" name="Check Box 322" hidden="1">
              <a:extLst>
                <a:ext uri="{63B3BB69-23CF-44E3-9099-C40C66FF867C}">
                  <a14:compatExt spid="_x0000_s3394"/>
                </a:ext>
                <a:ext uri="{FF2B5EF4-FFF2-40B4-BE49-F238E27FC236}">
                  <a16:creationId xmlns:a16="http://schemas.microsoft.com/office/drawing/2014/main" id="{00000000-0008-0000-0200-00004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38</xdr:row>
          <xdr:rowOff>9525</xdr:rowOff>
        </xdr:from>
        <xdr:to>
          <xdr:col>10</xdr:col>
          <xdr:colOff>523875</xdr:colOff>
          <xdr:row>39</xdr:row>
          <xdr:rowOff>9525</xdr:rowOff>
        </xdr:to>
        <xdr:sp macro="" textlink="">
          <xdr:nvSpPr>
            <xdr:cNvPr id="3395" name="Check Box 323" hidden="1">
              <a:extLst>
                <a:ext uri="{63B3BB69-23CF-44E3-9099-C40C66FF867C}">
                  <a14:compatExt spid="_x0000_s3395"/>
                </a:ext>
                <a:ext uri="{FF2B5EF4-FFF2-40B4-BE49-F238E27FC236}">
                  <a16:creationId xmlns:a16="http://schemas.microsoft.com/office/drawing/2014/main" id="{00000000-0008-0000-0200-00004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38</xdr:row>
          <xdr:rowOff>9525</xdr:rowOff>
        </xdr:from>
        <xdr:to>
          <xdr:col>10</xdr:col>
          <xdr:colOff>523875</xdr:colOff>
          <xdr:row>39</xdr:row>
          <xdr:rowOff>9525</xdr:rowOff>
        </xdr:to>
        <xdr:sp macro="" textlink="">
          <xdr:nvSpPr>
            <xdr:cNvPr id="3396" name="Check Box 324" hidden="1">
              <a:extLst>
                <a:ext uri="{63B3BB69-23CF-44E3-9099-C40C66FF867C}">
                  <a14:compatExt spid="_x0000_s3396"/>
                </a:ext>
                <a:ext uri="{FF2B5EF4-FFF2-40B4-BE49-F238E27FC236}">
                  <a16:creationId xmlns:a16="http://schemas.microsoft.com/office/drawing/2014/main" id="{00000000-0008-0000-0200-00004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38</xdr:row>
          <xdr:rowOff>9525</xdr:rowOff>
        </xdr:from>
        <xdr:to>
          <xdr:col>10</xdr:col>
          <xdr:colOff>523875</xdr:colOff>
          <xdr:row>39</xdr:row>
          <xdr:rowOff>9525</xdr:rowOff>
        </xdr:to>
        <xdr:sp macro="" textlink="">
          <xdr:nvSpPr>
            <xdr:cNvPr id="3397" name="Check Box 325" hidden="1">
              <a:extLst>
                <a:ext uri="{63B3BB69-23CF-44E3-9099-C40C66FF867C}">
                  <a14:compatExt spid="_x0000_s3397"/>
                </a:ext>
                <a:ext uri="{FF2B5EF4-FFF2-40B4-BE49-F238E27FC236}">
                  <a16:creationId xmlns:a16="http://schemas.microsoft.com/office/drawing/2014/main" id="{00000000-0008-0000-0200-00004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38</xdr:row>
          <xdr:rowOff>9525</xdr:rowOff>
        </xdr:from>
        <xdr:to>
          <xdr:col>10</xdr:col>
          <xdr:colOff>523875</xdr:colOff>
          <xdr:row>39</xdr:row>
          <xdr:rowOff>9525</xdr:rowOff>
        </xdr:to>
        <xdr:sp macro="" textlink="">
          <xdr:nvSpPr>
            <xdr:cNvPr id="3398" name="Check Box 326" hidden="1">
              <a:extLst>
                <a:ext uri="{63B3BB69-23CF-44E3-9099-C40C66FF867C}">
                  <a14:compatExt spid="_x0000_s3398"/>
                </a:ext>
                <a:ext uri="{FF2B5EF4-FFF2-40B4-BE49-F238E27FC236}">
                  <a16:creationId xmlns:a16="http://schemas.microsoft.com/office/drawing/2014/main" id="{00000000-0008-0000-0200-00004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38</xdr:row>
          <xdr:rowOff>9525</xdr:rowOff>
        </xdr:from>
        <xdr:to>
          <xdr:col>10</xdr:col>
          <xdr:colOff>523875</xdr:colOff>
          <xdr:row>39</xdr:row>
          <xdr:rowOff>9525</xdr:rowOff>
        </xdr:to>
        <xdr:sp macro="" textlink="">
          <xdr:nvSpPr>
            <xdr:cNvPr id="3399" name="Check Box 327" hidden="1">
              <a:extLst>
                <a:ext uri="{63B3BB69-23CF-44E3-9099-C40C66FF867C}">
                  <a14:compatExt spid="_x0000_s3399"/>
                </a:ext>
                <a:ext uri="{FF2B5EF4-FFF2-40B4-BE49-F238E27FC236}">
                  <a16:creationId xmlns:a16="http://schemas.microsoft.com/office/drawing/2014/main" id="{00000000-0008-0000-0200-00004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38</xdr:row>
          <xdr:rowOff>9525</xdr:rowOff>
        </xdr:from>
        <xdr:to>
          <xdr:col>10</xdr:col>
          <xdr:colOff>523875</xdr:colOff>
          <xdr:row>39</xdr:row>
          <xdr:rowOff>9525</xdr:rowOff>
        </xdr:to>
        <xdr:sp macro="" textlink="">
          <xdr:nvSpPr>
            <xdr:cNvPr id="3400" name="Check Box 328" hidden="1">
              <a:extLst>
                <a:ext uri="{63B3BB69-23CF-44E3-9099-C40C66FF867C}">
                  <a14:compatExt spid="_x0000_s3400"/>
                </a:ext>
                <a:ext uri="{FF2B5EF4-FFF2-40B4-BE49-F238E27FC236}">
                  <a16:creationId xmlns:a16="http://schemas.microsoft.com/office/drawing/2014/main" id="{00000000-0008-0000-0200-00004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38</xdr:row>
          <xdr:rowOff>9525</xdr:rowOff>
        </xdr:from>
        <xdr:to>
          <xdr:col>10</xdr:col>
          <xdr:colOff>523875</xdr:colOff>
          <xdr:row>39</xdr:row>
          <xdr:rowOff>9525</xdr:rowOff>
        </xdr:to>
        <xdr:sp macro="" textlink="">
          <xdr:nvSpPr>
            <xdr:cNvPr id="3401" name="Check Box 329" hidden="1">
              <a:extLst>
                <a:ext uri="{63B3BB69-23CF-44E3-9099-C40C66FF867C}">
                  <a14:compatExt spid="_x0000_s3401"/>
                </a:ext>
                <a:ext uri="{FF2B5EF4-FFF2-40B4-BE49-F238E27FC236}">
                  <a16:creationId xmlns:a16="http://schemas.microsoft.com/office/drawing/2014/main" id="{00000000-0008-0000-0200-00004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38</xdr:row>
          <xdr:rowOff>9525</xdr:rowOff>
        </xdr:from>
        <xdr:to>
          <xdr:col>10</xdr:col>
          <xdr:colOff>523875</xdr:colOff>
          <xdr:row>39</xdr:row>
          <xdr:rowOff>9525</xdr:rowOff>
        </xdr:to>
        <xdr:sp macro="" textlink="">
          <xdr:nvSpPr>
            <xdr:cNvPr id="3402" name="Check Box 330" hidden="1">
              <a:extLst>
                <a:ext uri="{63B3BB69-23CF-44E3-9099-C40C66FF867C}">
                  <a14:compatExt spid="_x0000_s3402"/>
                </a:ext>
                <a:ext uri="{FF2B5EF4-FFF2-40B4-BE49-F238E27FC236}">
                  <a16:creationId xmlns:a16="http://schemas.microsoft.com/office/drawing/2014/main" id="{00000000-0008-0000-0200-00004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38</xdr:row>
          <xdr:rowOff>9525</xdr:rowOff>
        </xdr:from>
        <xdr:to>
          <xdr:col>10</xdr:col>
          <xdr:colOff>523875</xdr:colOff>
          <xdr:row>39</xdr:row>
          <xdr:rowOff>9525</xdr:rowOff>
        </xdr:to>
        <xdr:sp macro="" textlink="">
          <xdr:nvSpPr>
            <xdr:cNvPr id="3403" name="Check Box 331" hidden="1">
              <a:extLst>
                <a:ext uri="{63B3BB69-23CF-44E3-9099-C40C66FF867C}">
                  <a14:compatExt spid="_x0000_s3403"/>
                </a:ext>
                <a:ext uri="{FF2B5EF4-FFF2-40B4-BE49-F238E27FC236}">
                  <a16:creationId xmlns:a16="http://schemas.microsoft.com/office/drawing/2014/main" id="{00000000-0008-0000-0200-00004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38</xdr:row>
          <xdr:rowOff>9525</xdr:rowOff>
        </xdr:from>
        <xdr:to>
          <xdr:col>10</xdr:col>
          <xdr:colOff>523875</xdr:colOff>
          <xdr:row>39</xdr:row>
          <xdr:rowOff>9525</xdr:rowOff>
        </xdr:to>
        <xdr:sp macro="" textlink="">
          <xdr:nvSpPr>
            <xdr:cNvPr id="3404" name="Check Box 332" hidden="1">
              <a:extLst>
                <a:ext uri="{63B3BB69-23CF-44E3-9099-C40C66FF867C}">
                  <a14:compatExt spid="_x0000_s3404"/>
                </a:ext>
                <a:ext uri="{FF2B5EF4-FFF2-40B4-BE49-F238E27FC236}">
                  <a16:creationId xmlns:a16="http://schemas.microsoft.com/office/drawing/2014/main" id="{00000000-0008-0000-0200-00004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38</xdr:row>
          <xdr:rowOff>9525</xdr:rowOff>
        </xdr:from>
        <xdr:to>
          <xdr:col>10</xdr:col>
          <xdr:colOff>523875</xdr:colOff>
          <xdr:row>39</xdr:row>
          <xdr:rowOff>9525</xdr:rowOff>
        </xdr:to>
        <xdr:sp macro="" textlink="">
          <xdr:nvSpPr>
            <xdr:cNvPr id="3405" name="Check Box 333" hidden="1">
              <a:extLst>
                <a:ext uri="{63B3BB69-23CF-44E3-9099-C40C66FF867C}">
                  <a14:compatExt spid="_x0000_s3405"/>
                </a:ext>
                <a:ext uri="{FF2B5EF4-FFF2-40B4-BE49-F238E27FC236}">
                  <a16:creationId xmlns:a16="http://schemas.microsoft.com/office/drawing/2014/main" id="{00000000-0008-0000-0200-00004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38</xdr:row>
          <xdr:rowOff>9525</xdr:rowOff>
        </xdr:from>
        <xdr:to>
          <xdr:col>10</xdr:col>
          <xdr:colOff>523875</xdr:colOff>
          <xdr:row>39</xdr:row>
          <xdr:rowOff>9525</xdr:rowOff>
        </xdr:to>
        <xdr:sp macro="" textlink="">
          <xdr:nvSpPr>
            <xdr:cNvPr id="3406" name="Check Box 334" hidden="1">
              <a:extLst>
                <a:ext uri="{63B3BB69-23CF-44E3-9099-C40C66FF867C}">
                  <a14:compatExt spid="_x0000_s3406"/>
                </a:ext>
                <a:ext uri="{FF2B5EF4-FFF2-40B4-BE49-F238E27FC236}">
                  <a16:creationId xmlns:a16="http://schemas.microsoft.com/office/drawing/2014/main" id="{00000000-0008-0000-0200-00004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38</xdr:row>
          <xdr:rowOff>9525</xdr:rowOff>
        </xdr:from>
        <xdr:to>
          <xdr:col>10</xdr:col>
          <xdr:colOff>523875</xdr:colOff>
          <xdr:row>39</xdr:row>
          <xdr:rowOff>9525</xdr:rowOff>
        </xdr:to>
        <xdr:sp macro="" textlink="">
          <xdr:nvSpPr>
            <xdr:cNvPr id="3407" name="Check Box 335" hidden="1">
              <a:extLst>
                <a:ext uri="{63B3BB69-23CF-44E3-9099-C40C66FF867C}">
                  <a14:compatExt spid="_x0000_s3407"/>
                </a:ext>
                <a:ext uri="{FF2B5EF4-FFF2-40B4-BE49-F238E27FC236}">
                  <a16:creationId xmlns:a16="http://schemas.microsoft.com/office/drawing/2014/main" id="{00000000-0008-0000-0200-00004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38</xdr:row>
          <xdr:rowOff>9525</xdr:rowOff>
        </xdr:from>
        <xdr:to>
          <xdr:col>10</xdr:col>
          <xdr:colOff>523875</xdr:colOff>
          <xdr:row>39</xdr:row>
          <xdr:rowOff>9525</xdr:rowOff>
        </xdr:to>
        <xdr:sp macro="" textlink="">
          <xdr:nvSpPr>
            <xdr:cNvPr id="3408" name="Check Box 336" hidden="1">
              <a:extLst>
                <a:ext uri="{63B3BB69-23CF-44E3-9099-C40C66FF867C}">
                  <a14:compatExt spid="_x0000_s3408"/>
                </a:ext>
                <a:ext uri="{FF2B5EF4-FFF2-40B4-BE49-F238E27FC236}">
                  <a16:creationId xmlns:a16="http://schemas.microsoft.com/office/drawing/2014/main" id="{00000000-0008-0000-0200-00005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38</xdr:row>
          <xdr:rowOff>9525</xdr:rowOff>
        </xdr:from>
        <xdr:to>
          <xdr:col>10</xdr:col>
          <xdr:colOff>523875</xdr:colOff>
          <xdr:row>39</xdr:row>
          <xdr:rowOff>9525</xdr:rowOff>
        </xdr:to>
        <xdr:sp macro="" textlink="">
          <xdr:nvSpPr>
            <xdr:cNvPr id="3409" name="Check Box 337" hidden="1">
              <a:extLst>
                <a:ext uri="{63B3BB69-23CF-44E3-9099-C40C66FF867C}">
                  <a14:compatExt spid="_x0000_s3409"/>
                </a:ext>
                <a:ext uri="{FF2B5EF4-FFF2-40B4-BE49-F238E27FC236}">
                  <a16:creationId xmlns:a16="http://schemas.microsoft.com/office/drawing/2014/main" id="{00000000-0008-0000-0200-00005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38</xdr:row>
          <xdr:rowOff>9525</xdr:rowOff>
        </xdr:from>
        <xdr:to>
          <xdr:col>10</xdr:col>
          <xdr:colOff>523875</xdr:colOff>
          <xdr:row>39</xdr:row>
          <xdr:rowOff>9525</xdr:rowOff>
        </xdr:to>
        <xdr:sp macro="" textlink="">
          <xdr:nvSpPr>
            <xdr:cNvPr id="3410" name="Check Box 338" hidden="1">
              <a:extLst>
                <a:ext uri="{63B3BB69-23CF-44E3-9099-C40C66FF867C}">
                  <a14:compatExt spid="_x0000_s3410"/>
                </a:ext>
                <a:ext uri="{FF2B5EF4-FFF2-40B4-BE49-F238E27FC236}">
                  <a16:creationId xmlns:a16="http://schemas.microsoft.com/office/drawing/2014/main" id="{00000000-0008-0000-0200-00005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38</xdr:row>
          <xdr:rowOff>9525</xdr:rowOff>
        </xdr:from>
        <xdr:to>
          <xdr:col>10</xdr:col>
          <xdr:colOff>523875</xdr:colOff>
          <xdr:row>39</xdr:row>
          <xdr:rowOff>9525</xdr:rowOff>
        </xdr:to>
        <xdr:sp macro="" textlink="">
          <xdr:nvSpPr>
            <xdr:cNvPr id="3411" name="Check Box 339" hidden="1">
              <a:extLst>
                <a:ext uri="{63B3BB69-23CF-44E3-9099-C40C66FF867C}">
                  <a14:compatExt spid="_x0000_s3411"/>
                </a:ext>
                <a:ext uri="{FF2B5EF4-FFF2-40B4-BE49-F238E27FC236}">
                  <a16:creationId xmlns:a16="http://schemas.microsoft.com/office/drawing/2014/main" id="{00000000-0008-0000-0200-00005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38</xdr:row>
          <xdr:rowOff>9525</xdr:rowOff>
        </xdr:from>
        <xdr:to>
          <xdr:col>10</xdr:col>
          <xdr:colOff>523875</xdr:colOff>
          <xdr:row>39</xdr:row>
          <xdr:rowOff>9525</xdr:rowOff>
        </xdr:to>
        <xdr:sp macro="" textlink="">
          <xdr:nvSpPr>
            <xdr:cNvPr id="3412" name="Check Box 340" hidden="1">
              <a:extLst>
                <a:ext uri="{63B3BB69-23CF-44E3-9099-C40C66FF867C}">
                  <a14:compatExt spid="_x0000_s3412"/>
                </a:ext>
                <a:ext uri="{FF2B5EF4-FFF2-40B4-BE49-F238E27FC236}">
                  <a16:creationId xmlns:a16="http://schemas.microsoft.com/office/drawing/2014/main" id="{00000000-0008-0000-0200-00005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38</xdr:row>
          <xdr:rowOff>9525</xdr:rowOff>
        </xdr:from>
        <xdr:to>
          <xdr:col>10</xdr:col>
          <xdr:colOff>523875</xdr:colOff>
          <xdr:row>39</xdr:row>
          <xdr:rowOff>9525</xdr:rowOff>
        </xdr:to>
        <xdr:sp macro="" textlink="">
          <xdr:nvSpPr>
            <xdr:cNvPr id="3413" name="Check Box 341" hidden="1">
              <a:extLst>
                <a:ext uri="{63B3BB69-23CF-44E3-9099-C40C66FF867C}">
                  <a14:compatExt spid="_x0000_s3413"/>
                </a:ext>
                <a:ext uri="{FF2B5EF4-FFF2-40B4-BE49-F238E27FC236}">
                  <a16:creationId xmlns:a16="http://schemas.microsoft.com/office/drawing/2014/main" id="{00000000-0008-0000-0200-00005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38</xdr:row>
          <xdr:rowOff>9525</xdr:rowOff>
        </xdr:from>
        <xdr:to>
          <xdr:col>10</xdr:col>
          <xdr:colOff>523875</xdr:colOff>
          <xdr:row>39</xdr:row>
          <xdr:rowOff>9525</xdr:rowOff>
        </xdr:to>
        <xdr:sp macro="" textlink="">
          <xdr:nvSpPr>
            <xdr:cNvPr id="3414" name="Check Box 342" hidden="1">
              <a:extLst>
                <a:ext uri="{63B3BB69-23CF-44E3-9099-C40C66FF867C}">
                  <a14:compatExt spid="_x0000_s3414"/>
                </a:ext>
                <a:ext uri="{FF2B5EF4-FFF2-40B4-BE49-F238E27FC236}">
                  <a16:creationId xmlns:a16="http://schemas.microsoft.com/office/drawing/2014/main" id="{00000000-0008-0000-0200-00005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38</xdr:row>
          <xdr:rowOff>9525</xdr:rowOff>
        </xdr:from>
        <xdr:to>
          <xdr:col>10</xdr:col>
          <xdr:colOff>523875</xdr:colOff>
          <xdr:row>39</xdr:row>
          <xdr:rowOff>9525</xdr:rowOff>
        </xdr:to>
        <xdr:sp macro="" textlink="">
          <xdr:nvSpPr>
            <xdr:cNvPr id="3415" name="Check Box 343" hidden="1">
              <a:extLst>
                <a:ext uri="{63B3BB69-23CF-44E3-9099-C40C66FF867C}">
                  <a14:compatExt spid="_x0000_s3415"/>
                </a:ext>
                <a:ext uri="{FF2B5EF4-FFF2-40B4-BE49-F238E27FC236}">
                  <a16:creationId xmlns:a16="http://schemas.microsoft.com/office/drawing/2014/main" id="{00000000-0008-0000-0200-00005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38</xdr:row>
          <xdr:rowOff>9525</xdr:rowOff>
        </xdr:from>
        <xdr:to>
          <xdr:col>10</xdr:col>
          <xdr:colOff>523875</xdr:colOff>
          <xdr:row>39</xdr:row>
          <xdr:rowOff>9525</xdr:rowOff>
        </xdr:to>
        <xdr:sp macro="" textlink="">
          <xdr:nvSpPr>
            <xdr:cNvPr id="3416" name="Check Box 344" hidden="1">
              <a:extLst>
                <a:ext uri="{63B3BB69-23CF-44E3-9099-C40C66FF867C}">
                  <a14:compatExt spid="_x0000_s3416"/>
                </a:ext>
                <a:ext uri="{FF2B5EF4-FFF2-40B4-BE49-F238E27FC236}">
                  <a16:creationId xmlns:a16="http://schemas.microsoft.com/office/drawing/2014/main" id="{00000000-0008-0000-0200-00005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38</xdr:row>
          <xdr:rowOff>9525</xdr:rowOff>
        </xdr:from>
        <xdr:to>
          <xdr:col>10</xdr:col>
          <xdr:colOff>523875</xdr:colOff>
          <xdr:row>39</xdr:row>
          <xdr:rowOff>9525</xdr:rowOff>
        </xdr:to>
        <xdr:sp macro="" textlink="">
          <xdr:nvSpPr>
            <xdr:cNvPr id="3417" name="Check Box 345" hidden="1">
              <a:extLst>
                <a:ext uri="{63B3BB69-23CF-44E3-9099-C40C66FF867C}">
                  <a14:compatExt spid="_x0000_s3417"/>
                </a:ext>
                <a:ext uri="{FF2B5EF4-FFF2-40B4-BE49-F238E27FC236}">
                  <a16:creationId xmlns:a16="http://schemas.microsoft.com/office/drawing/2014/main" id="{00000000-0008-0000-0200-00005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38</xdr:row>
          <xdr:rowOff>9525</xdr:rowOff>
        </xdr:from>
        <xdr:to>
          <xdr:col>10</xdr:col>
          <xdr:colOff>523875</xdr:colOff>
          <xdr:row>39</xdr:row>
          <xdr:rowOff>9525</xdr:rowOff>
        </xdr:to>
        <xdr:sp macro="" textlink="">
          <xdr:nvSpPr>
            <xdr:cNvPr id="3418" name="Check Box 346" hidden="1">
              <a:extLst>
                <a:ext uri="{63B3BB69-23CF-44E3-9099-C40C66FF867C}">
                  <a14:compatExt spid="_x0000_s3418"/>
                </a:ext>
                <a:ext uri="{FF2B5EF4-FFF2-40B4-BE49-F238E27FC236}">
                  <a16:creationId xmlns:a16="http://schemas.microsoft.com/office/drawing/2014/main" id="{00000000-0008-0000-0200-00005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38</xdr:row>
          <xdr:rowOff>9525</xdr:rowOff>
        </xdr:from>
        <xdr:to>
          <xdr:col>10</xdr:col>
          <xdr:colOff>523875</xdr:colOff>
          <xdr:row>39</xdr:row>
          <xdr:rowOff>9525</xdr:rowOff>
        </xdr:to>
        <xdr:sp macro="" textlink="">
          <xdr:nvSpPr>
            <xdr:cNvPr id="3419" name="Check Box 347" hidden="1">
              <a:extLst>
                <a:ext uri="{63B3BB69-23CF-44E3-9099-C40C66FF867C}">
                  <a14:compatExt spid="_x0000_s3419"/>
                </a:ext>
                <a:ext uri="{FF2B5EF4-FFF2-40B4-BE49-F238E27FC236}">
                  <a16:creationId xmlns:a16="http://schemas.microsoft.com/office/drawing/2014/main" id="{00000000-0008-0000-0200-00005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39</xdr:row>
          <xdr:rowOff>9525</xdr:rowOff>
        </xdr:from>
        <xdr:to>
          <xdr:col>10</xdr:col>
          <xdr:colOff>523875</xdr:colOff>
          <xdr:row>40</xdr:row>
          <xdr:rowOff>9525</xdr:rowOff>
        </xdr:to>
        <xdr:sp macro="" textlink="">
          <xdr:nvSpPr>
            <xdr:cNvPr id="3420" name="Check Box 348" hidden="1">
              <a:extLst>
                <a:ext uri="{63B3BB69-23CF-44E3-9099-C40C66FF867C}">
                  <a14:compatExt spid="_x0000_s3420"/>
                </a:ext>
                <a:ext uri="{FF2B5EF4-FFF2-40B4-BE49-F238E27FC236}">
                  <a16:creationId xmlns:a16="http://schemas.microsoft.com/office/drawing/2014/main" id="{00000000-0008-0000-0200-00005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39</xdr:row>
          <xdr:rowOff>9525</xdr:rowOff>
        </xdr:from>
        <xdr:to>
          <xdr:col>10</xdr:col>
          <xdr:colOff>523875</xdr:colOff>
          <xdr:row>40</xdr:row>
          <xdr:rowOff>9525</xdr:rowOff>
        </xdr:to>
        <xdr:sp macro="" textlink="">
          <xdr:nvSpPr>
            <xdr:cNvPr id="3421" name="Check Box 349" hidden="1">
              <a:extLst>
                <a:ext uri="{63B3BB69-23CF-44E3-9099-C40C66FF867C}">
                  <a14:compatExt spid="_x0000_s3421"/>
                </a:ext>
                <a:ext uri="{FF2B5EF4-FFF2-40B4-BE49-F238E27FC236}">
                  <a16:creationId xmlns:a16="http://schemas.microsoft.com/office/drawing/2014/main" id="{00000000-0008-0000-0200-00005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39</xdr:row>
          <xdr:rowOff>9525</xdr:rowOff>
        </xdr:from>
        <xdr:to>
          <xdr:col>10</xdr:col>
          <xdr:colOff>523875</xdr:colOff>
          <xdr:row>40</xdr:row>
          <xdr:rowOff>9525</xdr:rowOff>
        </xdr:to>
        <xdr:sp macro="" textlink="">
          <xdr:nvSpPr>
            <xdr:cNvPr id="3422" name="Check Box 350" hidden="1">
              <a:extLst>
                <a:ext uri="{63B3BB69-23CF-44E3-9099-C40C66FF867C}">
                  <a14:compatExt spid="_x0000_s3422"/>
                </a:ext>
                <a:ext uri="{FF2B5EF4-FFF2-40B4-BE49-F238E27FC236}">
                  <a16:creationId xmlns:a16="http://schemas.microsoft.com/office/drawing/2014/main" id="{00000000-0008-0000-0200-00005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39</xdr:row>
          <xdr:rowOff>9525</xdr:rowOff>
        </xdr:from>
        <xdr:to>
          <xdr:col>10</xdr:col>
          <xdr:colOff>523875</xdr:colOff>
          <xdr:row>40</xdr:row>
          <xdr:rowOff>9525</xdr:rowOff>
        </xdr:to>
        <xdr:sp macro="" textlink="">
          <xdr:nvSpPr>
            <xdr:cNvPr id="3423" name="Check Box 351" hidden="1">
              <a:extLst>
                <a:ext uri="{63B3BB69-23CF-44E3-9099-C40C66FF867C}">
                  <a14:compatExt spid="_x0000_s3423"/>
                </a:ext>
                <a:ext uri="{FF2B5EF4-FFF2-40B4-BE49-F238E27FC236}">
                  <a16:creationId xmlns:a16="http://schemas.microsoft.com/office/drawing/2014/main" id="{00000000-0008-0000-0200-00005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39</xdr:row>
          <xdr:rowOff>9525</xdr:rowOff>
        </xdr:from>
        <xdr:to>
          <xdr:col>10</xdr:col>
          <xdr:colOff>523875</xdr:colOff>
          <xdr:row>40</xdr:row>
          <xdr:rowOff>9525</xdr:rowOff>
        </xdr:to>
        <xdr:sp macro="" textlink="">
          <xdr:nvSpPr>
            <xdr:cNvPr id="3424" name="Check Box 352" hidden="1">
              <a:extLst>
                <a:ext uri="{63B3BB69-23CF-44E3-9099-C40C66FF867C}">
                  <a14:compatExt spid="_x0000_s3424"/>
                </a:ext>
                <a:ext uri="{FF2B5EF4-FFF2-40B4-BE49-F238E27FC236}">
                  <a16:creationId xmlns:a16="http://schemas.microsoft.com/office/drawing/2014/main" id="{00000000-0008-0000-0200-00006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39</xdr:row>
          <xdr:rowOff>9525</xdr:rowOff>
        </xdr:from>
        <xdr:to>
          <xdr:col>10</xdr:col>
          <xdr:colOff>523875</xdr:colOff>
          <xdr:row>40</xdr:row>
          <xdr:rowOff>9525</xdr:rowOff>
        </xdr:to>
        <xdr:sp macro="" textlink="">
          <xdr:nvSpPr>
            <xdr:cNvPr id="3425" name="Check Box 353" hidden="1">
              <a:extLst>
                <a:ext uri="{63B3BB69-23CF-44E3-9099-C40C66FF867C}">
                  <a14:compatExt spid="_x0000_s3425"/>
                </a:ext>
                <a:ext uri="{FF2B5EF4-FFF2-40B4-BE49-F238E27FC236}">
                  <a16:creationId xmlns:a16="http://schemas.microsoft.com/office/drawing/2014/main" id="{00000000-0008-0000-0200-00006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39</xdr:row>
          <xdr:rowOff>9525</xdr:rowOff>
        </xdr:from>
        <xdr:to>
          <xdr:col>10</xdr:col>
          <xdr:colOff>523875</xdr:colOff>
          <xdr:row>40</xdr:row>
          <xdr:rowOff>9525</xdr:rowOff>
        </xdr:to>
        <xdr:sp macro="" textlink="">
          <xdr:nvSpPr>
            <xdr:cNvPr id="3426" name="Check Box 354" hidden="1">
              <a:extLst>
                <a:ext uri="{63B3BB69-23CF-44E3-9099-C40C66FF867C}">
                  <a14:compatExt spid="_x0000_s3426"/>
                </a:ext>
                <a:ext uri="{FF2B5EF4-FFF2-40B4-BE49-F238E27FC236}">
                  <a16:creationId xmlns:a16="http://schemas.microsoft.com/office/drawing/2014/main" id="{00000000-0008-0000-0200-00006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39</xdr:row>
          <xdr:rowOff>9525</xdr:rowOff>
        </xdr:from>
        <xdr:to>
          <xdr:col>10</xdr:col>
          <xdr:colOff>523875</xdr:colOff>
          <xdr:row>40</xdr:row>
          <xdr:rowOff>9525</xdr:rowOff>
        </xdr:to>
        <xdr:sp macro="" textlink="">
          <xdr:nvSpPr>
            <xdr:cNvPr id="3427" name="Check Box 355" hidden="1">
              <a:extLst>
                <a:ext uri="{63B3BB69-23CF-44E3-9099-C40C66FF867C}">
                  <a14:compatExt spid="_x0000_s3427"/>
                </a:ext>
                <a:ext uri="{FF2B5EF4-FFF2-40B4-BE49-F238E27FC236}">
                  <a16:creationId xmlns:a16="http://schemas.microsoft.com/office/drawing/2014/main" id="{00000000-0008-0000-0200-00006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39</xdr:row>
          <xdr:rowOff>9525</xdr:rowOff>
        </xdr:from>
        <xdr:to>
          <xdr:col>10</xdr:col>
          <xdr:colOff>523875</xdr:colOff>
          <xdr:row>40</xdr:row>
          <xdr:rowOff>9525</xdr:rowOff>
        </xdr:to>
        <xdr:sp macro="" textlink="">
          <xdr:nvSpPr>
            <xdr:cNvPr id="3428" name="Check Box 356" hidden="1">
              <a:extLst>
                <a:ext uri="{63B3BB69-23CF-44E3-9099-C40C66FF867C}">
                  <a14:compatExt spid="_x0000_s3428"/>
                </a:ext>
                <a:ext uri="{FF2B5EF4-FFF2-40B4-BE49-F238E27FC236}">
                  <a16:creationId xmlns:a16="http://schemas.microsoft.com/office/drawing/2014/main" id="{00000000-0008-0000-0200-00006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39</xdr:row>
          <xdr:rowOff>9525</xdr:rowOff>
        </xdr:from>
        <xdr:to>
          <xdr:col>10</xdr:col>
          <xdr:colOff>523875</xdr:colOff>
          <xdr:row>40</xdr:row>
          <xdr:rowOff>9525</xdr:rowOff>
        </xdr:to>
        <xdr:sp macro="" textlink="">
          <xdr:nvSpPr>
            <xdr:cNvPr id="3429" name="Check Box 357" hidden="1">
              <a:extLst>
                <a:ext uri="{63B3BB69-23CF-44E3-9099-C40C66FF867C}">
                  <a14:compatExt spid="_x0000_s3429"/>
                </a:ext>
                <a:ext uri="{FF2B5EF4-FFF2-40B4-BE49-F238E27FC236}">
                  <a16:creationId xmlns:a16="http://schemas.microsoft.com/office/drawing/2014/main" id="{00000000-0008-0000-0200-00006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39</xdr:row>
          <xdr:rowOff>9525</xdr:rowOff>
        </xdr:from>
        <xdr:to>
          <xdr:col>10</xdr:col>
          <xdr:colOff>523875</xdr:colOff>
          <xdr:row>40</xdr:row>
          <xdr:rowOff>9525</xdr:rowOff>
        </xdr:to>
        <xdr:sp macro="" textlink="">
          <xdr:nvSpPr>
            <xdr:cNvPr id="3430" name="Check Box 358" hidden="1">
              <a:extLst>
                <a:ext uri="{63B3BB69-23CF-44E3-9099-C40C66FF867C}">
                  <a14:compatExt spid="_x0000_s3430"/>
                </a:ext>
                <a:ext uri="{FF2B5EF4-FFF2-40B4-BE49-F238E27FC236}">
                  <a16:creationId xmlns:a16="http://schemas.microsoft.com/office/drawing/2014/main" id="{00000000-0008-0000-0200-00006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39</xdr:row>
          <xdr:rowOff>9525</xdr:rowOff>
        </xdr:from>
        <xdr:to>
          <xdr:col>10</xdr:col>
          <xdr:colOff>523875</xdr:colOff>
          <xdr:row>40</xdr:row>
          <xdr:rowOff>9525</xdr:rowOff>
        </xdr:to>
        <xdr:sp macro="" textlink="">
          <xdr:nvSpPr>
            <xdr:cNvPr id="3431" name="Check Box 359" hidden="1">
              <a:extLst>
                <a:ext uri="{63B3BB69-23CF-44E3-9099-C40C66FF867C}">
                  <a14:compatExt spid="_x0000_s3431"/>
                </a:ext>
                <a:ext uri="{FF2B5EF4-FFF2-40B4-BE49-F238E27FC236}">
                  <a16:creationId xmlns:a16="http://schemas.microsoft.com/office/drawing/2014/main" id="{00000000-0008-0000-0200-00006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39</xdr:row>
          <xdr:rowOff>9525</xdr:rowOff>
        </xdr:from>
        <xdr:to>
          <xdr:col>10</xdr:col>
          <xdr:colOff>523875</xdr:colOff>
          <xdr:row>40</xdr:row>
          <xdr:rowOff>9525</xdr:rowOff>
        </xdr:to>
        <xdr:sp macro="" textlink="">
          <xdr:nvSpPr>
            <xdr:cNvPr id="3432" name="Check Box 360" hidden="1">
              <a:extLst>
                <a:ext uri="{63B3BB69-23CF-44E3-9099-C40C66FF867C}">
                  <a14:compatExt spid="_x0000_s3432"/>
                </a:ext>
                <a:ext uri="{FF2B5EF4-FFF2-40B4-BE49-F238E27FC236}">
                  <a16:creationId xmlns:a16="http://schemas.microsoft.com/office/drawing/2014/main" id="{00000000-0008-0000-0200-00006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0</xdr:row>
          <xdr:rowOff>57150</xdr:rowOff>
        </xdr:from>
        <xdr:to>
          <xdr:col>26</xdr:col>
          <xdr:colOff>517016</xdr:colOff>
          <xdr:row>2</xdr:row>
          <xdr:rowOff>114394</xdr:rowOff>
        </xdr:to>
        <xdr:pic>
          <xdr:nvPicPr>
            <xdr:cNvPr id="2" name="図 1">
              <a:extLst>
                <a:ext uri="{FF2B5EF4-FFF2-40B4-BE49-F238E27FC236}">
                  <a16:creationId xmlns:a16="http://schemas.microsoft.com/office/drawing/2014/main" id="{5BE1D6CD-A59A-45AE-A85E-A932F0F80482}"/>
                </a:ext>
              </a:extLst>
            </xdr:cNvPr>
            <xdr:cNvPicPr>
              <a:picLocks noChangeAspect="1" noChangeArrowheads="1"/>
              <a:extLst>
                <a:ext uri="{84589F7E-364E-4C9E-8A38-B11213B215E9}">
                  <a14:cameraTool cellRange="Sheet3!$G$2:$J$3" spid="_x0000_s146474"/>
                </a:ext>
              </a:extLst>
            </xdr:cNvPicPr>
          </xdr:nvPicPr>
          <xdr:blipFill>
            <a:blip xmlns:r="http://schemas.openxmlformats.org/officeDocument/2006/relationships" r:embed="rId1"/>
            <a:srcRect/>
            <a:stretch>
              <a:fillRect/>
            </a:stretch>
          </xdr:blipFill>
          <xdr:spPr bwMode="auto">
            <a:xfrm>
              <a:off x="7353300" y="57150"/>
              <a:ext cx="4079366" cy="38109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434976</xdr:colOff>
          <xdr:row>0</xdr:row>
          <xdr:rowOff>28575</xdr:rowOff>
        </xdr:from>
        <xdr:to>
          <xdr:col>9</xdr:col>
          <xdr:colOff>15876</xdr:colOff>
          <xdr:row>1</xdr:row>
          <xdr:rowOff>133350</xdr:rowOff>
        </xdr:to>
        <xdr:pic>
          <xdr:nvPicPr>
            <xdr:cNvPr id="4" name="図 3">
              <a:extLst>
                <a:ext uri="{FF2B5EF4-FFF2-40B4-BE49-F238E27FC236}">
                  <a16:creationId xmlns:a16="http://schemas.microsoft.com/office/drawing/2014/main" id="{121541AD-CB49-6162-41BA-17D996779D73}"/>
                </a:ext>
              </a:extLst>
            </xdr:cNvPr>
            <xdr:cNvPicPr>
              <a:picLocks noChangeArrowheads="1"/>
              <a:extLst>
                <a:ext uri="{84589F7E-364E-4C9E-8A38-B11213B215E9}">
                  <a14:cameraTool cellRange="Sheet3!$A$27" spid="_x0000_s146475"/>
                </a:ext>
              </a:extLst>
            </xdr:cNvPicPr>
          </xdr:nvPicPr>
          <xdr:blipFill>
            <a:blip xmlns:r="http://schemas.openxmlformats.org/officeDocument/2006/relationships" r:embed="rId2"/>
            <a:srcRect/>
            <a:stretch>
              <a:fillRect/>
            </a:stretch>
          </xdr:blipFill>
          <xdr:spPr bwMode="auto">
            <a:xfrm>
              <a:off x="1397001" y="28575"/>
              <a:ext cx="5762625" cy="266700"/>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16</xdr:col>
      <xdr:colOff>177800</xdr:colOff>
      <xdr:row>5</xdr:row>
      <xdr:rowOff>95250</xdr:rowOff>
    </xdr:from>
    <xdr:to>
      <xdr:col>29</xdr:col>
      <xdr:colOff>1025525</xdr:colOff>
      <xdr:row>6</xdr:row>
      <xdr:rowOff>44450</xdr:rowOff>
    </xdr:to>
    <xdr:pic>
      <xdr:nvPicPr>
        <xdr:cNvPr id="7" name="図 6">
          <a:extLst>
            <a:ext uri="{FF2B5EF4-FFF2-40B4-BE49-F238E27FC236}">
              <a16:creationId xmlns:a16="http://schemas.microsoft.com/office/drawing/2014/main" id="{BDA277F3-CD6D-67C2-1119-05DE6E98C8A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702800" y="1009650"/>
          <a:ext cx="4800600" cy="2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190500</xdr:colOff>
      <xdr:row>6</xdr:row>
      <xdr:rowOff>85725</xdr:rowOff>
    </xdr:from>
    <xdr:to>
      <xdr:col>34</xdr:col>
      <xdr:colOff>285750</xdr:colOff>
      <xdr:row>7</xdr:row>
      <xdr:rowOff>177800</xdr:rowOff>
    </xdr:to>
    <xdr:pic>
      <xdr:nvPicPr>
        <xdr:cNvPr id="8" name="図 7">
          <a:extLst>
            <a:ext uri="{FF2B5EF4-FFF2-40B4-BE49-F238E27FC236}">
              <a16:creationId xmlns:a16="http://schemas.microsoft.com/office/drawing/2014/main" id="{A78D28E3-59D7-4703-CB5B-D7C9BBA5A54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715500" y="1304925"/>
          <a:ext cx="9296400" cy="2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187325</xdr:colOff>
      <xdr:row>4</xdr:row>
      <xdr:rowOff>25400</xdr:rowOff>
    </xdr:from>
    <xdr:to>
      <xdr:col>30</xdr:col>
      <xdr:colOff>866775</xdr:colOff>
      <xdr:row>5</xdr:row>
      <xdr:rowOff>25400</xdr:rowOff>
    </xdr:to>
    <xdr:pic>
      <xdr:nvPicPr>
        <xdr:cNvPr id="9" name="図 8">
          <a:extLst>
            <a:ext uri="{FF2B5EF4-FFF2-40B4-BE49-F238E27FC236}">
              <a16:creationId xmlns:a16="http://schemas.microsoft.com/office/drawing/2014/main" id="{BB06E314-7ED8-124A-877A-F6D7126B9D1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712325" y="682625"/>
          <a:ext cx="57658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27</xdr:col>
      <xdr:colOff>114876</xdr:colOff>
      <xdr:row>50</xdr:row>
      <xdr:rowOff>45606</xdr:rowOff>
    </xdr:from>
    <xdr:to>
      <xdr:col>38</xdr:col>
      <xdr:colOff>602961</xdr:colOff>
      <xdr:row>54</xdr:row>
      <xdr:rowOff>69273</xdr:rowOff>
    </xdr:to>
    <xdr:sp macro="" textlink="">
      <xdr:nvSpPr>
        <xdr:cNvPr id="3" name="テキスト ボックス 2">
          <a:extLst>
            <a:ext uri="{FF2B5EF4-FFF2-40B4-BE49-F238E27FC236}">
              <a16:creationId xmlns:a16="http://schemas.microsoft.com/office/drawing/2014/main" id="{162D9611-7BAC-76EE-6299-B95F66CBCBE7}"/>
            </a:ext>
          </a:extLst>
        </xdr:cNvPr>
        <xdr:cNvSpPr txBox="1"/>
      </xdr:nvSpPr>
      <xdr:spPr>
        <a:xfrm>
          <a:off x="11666103" y="11770015"/>
          <a:ext cx="11692949" cy="647122"/>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latin typeface="BIZ UDPゴシック" panose="020B0400000000000000" pitchFamily="50" charset="-128"/>
              <a:ea typeface="BIZ UDPゴシック" panose="020B0400000000000000" pitchFamily="50" charset="-128"/>
            </a:rPr>
            <a:t>請求回数が</a:t>
          </a:r>
          <a:r>
            <a:rPr kumimoji="1" lang="en-US" altLang="ja-JP" sz="1800">
              <a:latin typeface="BIZ UDPゴシック" panose="020B0400000000000000" pitchFamily="50" charset="-128"/>
              <a:ea typeface="BIZ UDPゴシック" panose="020B0400000000000000" pitchFamily="50" charset="-128"/>
            </a:rPr>
            <a:t>24</a:t>
          </a:r>
          <a:r>
            <a:rPr kumimoji="1" lang="ja-JP" altLang="en-US" sz="1800">
              <a:latin typeface="BIZ UDPゴシック" panose="020B0400000000000000" pitchFamily="50" charset="-128"/>
              <a:ea typeface="BIZ UDPゴシック" panose="020B0400000000000000" pitchFamily="50" charset="-128"/>
            </a:rPr>
            <a:t>回以上になる場合は個別対応いたしますので、ワークサポート事務局へ問い合わせ願います。</a:t>
          </a: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276225</xdr:colOff>
          <xdr:row>4</xdr:row>
          <xdr:rowOff>9525</xdr:rowOff>
        </xdr:from>
        <xdr:to>
          <xdr:col>10</xdr:col>
          <xdr:colOff>523875</xdr:colOff>
          <xdr:row>5</xdr:row>
          <xdr:rowOff>19050</xdr:rowOff>
        </xdr:to>
        <xdr:sp macro="" textlink="">
          <xdr:nvSpPr>
            <xdr:cNvPr id="51201" name="Check Box 1" hidden="1">
              <a:extLst>
                <a:ext uri="{63B3BB69-23CF-44E3-9099-C40C66FF867C}">
                  <a14:compatExt spid="_x0000_s51201"/>
                </a:ext>
                <a:ext uri="{FF2B5EF4-FFF2-40B4-BE49-F238E27FC236}">
                  <a16:creationId xmlns:a16="http://schemas.microsoft.com/office/drawing/2014/main" id="{00000000-0008-0000-0300-00000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xdr:row>
          <xdr:rowOff>9525</xdr:rowOff>
        </xdr:from>
        <xdr:to>
          <xdr:col>10</xdr:col>
          <xdr:colOff>523875</xdr:colOff>
          <xdr:row>6</xdr:row>
          <xdr:rowOff>19050</xdr:rowOff>
        </xdr:to>
        <xdr:sp macro="" textlink="">
          <xdr:nvSpPr>
            <xdr:cNvPr id="51202" name="Check Box 2" hidden="1">
              <a:extLst>
                <a:ext uri="{63B3BB69-23CF-44E3-9099-C40C66FF867C}">
                  <a14:compatExt spid="_x0000_s51202"/>
                </a:ext>
                <a:ext uri="{FF2B5EF4-FFF2-40B4-BE49-F238E27FC236}">
                  <a16:creationId xmlns:a16="http://schemas.microsoft.com/office/drawing/2014/main" id="{00000000-0008-0000-0300-00000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6</xdr:row>
          <xdr:rowOff>9525</xdr:rowOff>
        </xdr:from>
        <xdr:to>
          <xdr:col>10</xdr:col>
          <xdr:colOff>523875</xdr:colOff>
          <xdr:row>7</xdr:row>
          <xdr:rowOff>19050</xdr:rowOff>
        </xdr:to>
        <xdr:sp macro="" textlink="">
          <xdr:nvSpPr>
            <xdr:cNvPr id="51203" name="Check Box 3" hidden="1">
              <a:extLst>
                <a:ext uri="{63B3BB69-23CF-44E3-9099-C40C66FF867C}">
                  <a14:compatExt spid="_x0000_s51203"/>
                </a:ext>
                <a:ext uri="{FF2B5EF4-FFF2-40B4-BE49-F238E27FC236}">
                  <a16:creationId xmlns:a16="http://schemas.microsoft.com/office/drawing/2014/main" id="{00000000-0008-0000-0300-00000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7</xdr:row>
          <xdr:rowOff>9525</xdr:rowOff>
        </xdr:from>
        <xdr:to>
          <xdr:col>10</xdr:col>
          <xdr:colOff>523875</xdr:colOff>
          <xdr:row>8</xdr:row>
          <xdr:rowOff>19050</xdr:rowOff>
        </xdr:to>
        <xdr:sp macro="" textlink="">
          <xdr:nvSpPr>
            <xdr:cNvPr id="51204" name="Check Box 4" hidden="1">
              <a:extLst>
                <a:ext uri="{63B3BB69-23CF-44E3-9099-C40C66FF867C}">
                  <a14:compatExt spid="_x0000_s51204"/>
                </a:ext>
                <a:ext uri="{FF2B5EF4-FFF2-40B4-BE49-F238E27FC236}">
                  <a16:creationId xmlns:a16="http://schemas.microsoft.com/office/drawing/2014/main" id="{00000000-0008-0000-0300-00000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8</xdr:row>
          <xdr:rowOff>9525</xdr:rowOff>
        </xdr:from>
        <xdr:to>
          <xdr:col>10</xdr:col>
          <xdr:colOff>523875</xdr:colOff>
          <xdr:row>9</xdr:row>
          <xdr:rowOff>19050</xdr:rowOff>
        </xdr:to>
        <xdr:sp macro="" textlink="">
          <xdr:nvSpPr>
            <xdr:cNvPr id="51205" name="Check Box 5" hidden="1">
              <a:extLst>
                <a:ext uri="{63B3BB69-23CF-44E3-9099-C40C66FF867C}">
                  <a14:compatExt spid="_x0000_s51205"/>
                </a:ext>
                <a:ext uri="{FF2B5EF4-FFF2-40B4-BE49-F238E27FC236}">
                  <a16:creationId xmlns:a16="http://schemas.microsoft.com/office/drawing/2014/main" id="{00000000-0008-0000-0300-00000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9</xdr:row>
          <xdr:rowOff>9525</xdr:rowOff>
        </xdr:from>
        <xdr:to>
          <xdr:col>10</xdr:col>
          <xdr:colOff>523875</xdr:colOff>
          <xdr:row>10</xdr:row>
          <xdr:rowOff>19050</xdr:rowOff>
        </xdr:to>
        <xdr:sp macro="" textlink="">
          <xdr:nvSpPr>
            <xdr:cNvPr id="51206" name="Check Box 6" hidden="1">
              <a:extLst>
                <a:ext uri="{63B3BB69-23CF-44E3-9099-C40C66FF867C}">
                  <a14:compatExt spid="_x0000_s51206"/>
                </a:ext>
                <a:ext uri="{FF2B5EF4-FFF2-40B4-BE49-F238E27FC236}">
                  <a16:creationId xmlns:a16="http://schemas.microsoft.com/office/drawing/2014/main" id="{00000000-0008-0000-0300-00000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10</xdr:row>
          <xdr:rowOff>9525</xdr:rowOff>
        </xdr:from>
        <xdr:to>
          <xdr:col>10</xdr:col>
          <xdr:colOff>523875</xdr:colOff>
          <xdr:row>11</xdr:row>
          <xdr:rowOff>19050</xdr:rowOff>
        </xdr:to>
        <xdr:sp macro="" textlink="">
          <xdr:nvSpPr>
            <xdr:cNvPr id="51207" name="Check Box 7" hidden="1">
              <a:extLst>
                <a:ext uri="{63B3BB69-23CF-44E3-9099-C40C66FF867C}">
                  <a14:compatExt spid="_x0000_s51207"/>
                </a:ext>
                <a:ext uri="{FF2B5EF4-FFF2-40B4-BE49-F238E27FC236}">
                  <a16:creationId xmlns:a16="http://schemas.microsoft.com/office/drawing/2014/main" id="{00000000-0008-0000-0300-000007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11</xdr:row>
          <xdr:rowOff>9525</xdr:rowOff>
        </xdr:from>
        <xdr:to>
          <xdr:col>10</xdr:col>
          <xdr:colOff>523875</xdr:colOff>
          <xdr:row>12</xdr:row>
          <xdr:rowOff>19050</xdr:rowOff>
        </xdr:to>
        <xdr:sp macro="" textlink="">
          <xdr:nvSpPr>
            <xdr:cNvPr id="51209" name="Check Box 9" hidden="1">
              <a:extLst>
                <a:ext uri="{63B3BB69-23CF-44E3-9099-C40C66FF867C}">
                  <a14:compatExt spid="_x0000_s51209"/>
                </a:ext>
                <a:ext uri="{FF2B5EF4-FFF2-40B4-BE49-F238E27FC236}">
                  <a16:creationId xmlns:a16="http://schemas.microsoft.com/office/drawing/2014/main" id="{00000000-0008-0000-0300-000009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12</xdr:row>
          <xdr:rowOff>9525</xdr:rowOff>
        </xdr:from>
        <xdr:to>
          <xdr:col>10</xdr:col>
          <xdr:colOff>523875</xdr:colOff>
          <xdr:row>13</xdr:row>
          <xdr:rowOff>19050</xdr:rowOff>
        </xdr:to>
        <xdr:sp macro="" textlink="">
          <xdr:nvSpPr>
            <xdr:cNvPr id="51210" name="Check Box 10" hidden="1">
              <a:extLst>
                <a:ext uri="{63B3BB69-23CF-44E3-9099-C40C66FF867C}">
                  <a14:compatExt spid="_x0000_s51210"/>
                </a:ext>
                <a:ext uri="{FF2B5EF4-FFF2-40B4-BE49-F238E27FC236}">
                  <a16:creationId xmlns:a16="http://schemas.microsoft.com/office/drawing/2014/main" id="{00000000-0008-0000-0300-00000A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13</xdr:row>
          <xdr:rowOff>9525</xdr:rowOff>
        </xdr:from>
        <xdr:to>
          <xdr:col>10</xdr:col>
          <xdr:colOff>523875</xdr:colOff>
          <xdr:row>14</xdr:row>
          <xdr:rowOff>19050</xdr:rowOff>
        </xdr:to>
        <xdr:sp macro="" textlink="">
          <xdr:nvSpPr>
            <xdr:cNvPr id="51211" name="Check Box 11" hidden="1">
              <a:extLst>
                <a:ext uri="{63B3BB69-23CF-44E3-9099-C40C66FF867C}">
                  <a14:compatExt spid="_x0000_s51211"/>
                </a:ext>
                <a:ext uri="{FF2B5EF4-FFF2-40B4-BE49-F238E27FC236}">
                  <a16:creationId xmlns:a16="http://schemas.microsoft.com/office/drawing/2014/main" id="{00000000-0008-0000-0300-00000B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14</xdr:row>
          <xdr:rowOff>9525</xdr:rowOff>
        </xdr:from>
        <xdr:to>
          <xdr:col>10</xdr:col>
          <xdr:colOff>523875</xdr:colOff>
          <xdr:row>15</xdr:row>
          <xdr:rowOff>19050</xdr:rowOff>
        </xdr:to>
        <xdr:sp macro="" textlink="">
          <xdr:nvSpPr>
            <xdr:cNvPr id="51212" name="Check Box 12" hidden="1">
              <a:extLst>
                <a:ext uri="{63B3BB69-23CF-44E3-9099-C40C66FF867C}">
                  <a14:compatExt spid="_x0000_s51212"/>
                </a:ext>
                <a:ext uri="{FF2B5EF4-FFF2-40B4-BE49-F238E27FC236}">
                  <a16:creationId xmlns:a16="http://schemas.microsoft.com/office/drawing/2014/main" id="{00000000-0008-0000-0300-00000C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15</xdr:row>
          <xdr:rowOff>9525</xdr:rowOff>
        </xdr:from>
        <xdr:to>
          <xdr:col>10</xdr:col>
          <xdr:colOff>523875</xdr:colOff>
          <xdr:row>16</xdr:row>
          <xdr:rowOff>19050</xdr:rowOff>
        </xdr:to>
        <xdr:sp macro="" textlink="">
          <xdr:nvSpPr>
            <xdr:cNvPr id="51213" name="Check Box 13" hidden="1">
              <a:extLst>
                <a:ext uri="{63B3BB69-23CF-44E3-9099-C40C66FF867C}">
                  <a14:compatExt spid="_x0000_s51213"/>
                </a:ext>
                <a:ext uri="{FF2B5EF4-FFF2-40B4-BE49-F238E27FC236}">
                  <a16:creationId xmlns:a16="http://schemas.microsoft.com/office/drawing/2014/main" id="{00000000-0008-0000-0300-00000D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16</xdr:row>
          <xdr:rowOff>9525</xdr:rowOff>
        </xdr:from>
        <xdr:to>
          <xdr:col>10</xdr:col>
          <xdr:colOff>523875</xdr:colOff>
          <xdr:row>17</xdr:row>
          <xdr:rowOff>19050</xdr:rowOff>
        </xdr:to>
        <xdr:sp macro="" textlink="">
          <xdr:nvSpPr>
            <xdr:cNvPr id="51214" name="Check Box 14" hidden="1">
              <a:extLst>
                <a:ext uri="{63B3BB69-23CF-44E3-9099-C40C66FF867C}">
                  <a14:compatExt spid="_x0000_s51214"/>
                </a:ext>
                <a:ext uri="{FF2B5EF4-FFF2-40B4-BE49-F238E27FC236}">
                  <a16:creationId xmlns:a16="http://schemas.microsoft.com/office/drawing/2014/main" id="{00000000-0008-0000-0300-00000E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17</xdr:row>
          <xdr:rowOff>9525</xdr:rowOff>
        </xdr:from>
        <xdr:to>
          <xdr:col>10</xdr:col>
          <xdr:colOff>523875</xdr:colOff>
          <xdr:row>18</xdr:row>
          <xdr:rowOff>19050</xdr:rowOff>
        </xdr:to>
        <xdr:sp macro="" textlink="">
          <xdr:nvSpPr>
            <xdr:cNvPr id="51215" name="Check Box 15" hidden="1">
              <a:extLst>
                <a:ext uri="{63B3BB69-23CF-44E3-9099-C40C66FF867C}">
                  <a14:compatExt spid="_x0000_s51215"/>
                </a:ext>
                <a:ext uri="{FF2B5EF4-FFF2-40B4-BE49-F238E27FC236}">
                  <a16:creationId xmlns:a16="http://schemas.microsoft.com/office/drawing/2014/main" id="{00000000-0008-0000-0300-00000F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18</xdr:row>
          <xdr:rowOff>9525</xdr:rowOff>
        </xdr:from>
        <xdr:to>
          <xdr:col>10</xdr:col>
          <xdr:colOff>523875</xdr:colOff>
          <xdr:row>19</xdr:row>
          <xdr:rowOff>19050</xdr:rowOff>
        </xdr:to>
        <xdr:sp macro="" textlink="">
          <xdr:nvSpPr>
            <xdr:cNvPr id="51216" name="Check Box 16" hidden="1">
              <a:extLst>
                <a:ext uri="{63B3BB69-23CF-44E3-9099-C40C66FF867C}">
                  <a14:compatExt spid="_x0000_s51216"/>
                </a:ext>
                <a:ext uri="{FF2B5EF4-FFF2-40B4-BE49-F238E27FC236}">
                  <a16:creationId xmlns:a16="http://schemas.microsoft.com/office/drawing/2014/main" id="{00000000-0008-0000-0300-000010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19</xdr:row>
          <xdr:rowOff>9525</xdr:rowOff>
        </xdr:from>
        <xdr:to>
          <xdr:col>10</xdr:col>
          <xdr:colOff>523875</xdr:colOff>
          <xdr:row>20</xdr:row>
          <xdr:rowOff>19050</xdr:rowOff>
        </xdr:to>
        <xdr:sp macro="" textlink="">
          <xdr:nvSpPr>
            <xdr:cNvPr id="51217" name="Check Box 17" hidden="1">
              <a:extLst>
                <a:ext uri="{63B3BB69-23CF-44E3-9099-C40C66FF867C}">
                  <a14:compatExt spid="_x0000_s51217"/>
                </a:ext>
                <a:ext uri="{FF2B5EF4-FFF2-40B4-BE49-F238E27FC236}">
                  <a16:creationId xmlns:a16="http://schemas.microsoft.com/office/drawing/2014/main" id="{00000000-0008-0000-0300-00001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20</xdr:row>
          <xdr:rowOff>9525</xdr:rowOff>
        </xdr:from>
        <xdr:to>
          <xdr:col>10</xdr:col>
          <xdr:colOff>523875</xdr:colOff>
          <xdr:row>21</xdr:row>
          <xdr:rowOff>19050</xdr:rowOff>
        </xdr:to>
        <xdr:sp macro="" textlink="">
          <xdr:nvSpPr>
            <xdr:cNvPr id="51218" name="Check Box 18" hidden="1">
              <a:extLst>
                <a:ext uri="{63B3BB69-23CF-44E3-9099-C40C66FF867C}">
                  <a14:compatExt spid="_x0000_s51218"/>
                </a:ext>
                <a:ext uri="{FF2B5EF4-FFF2-40B4-BE49-F238E27FC236}">
                  <a16:creationId xmlns:a16="http://schemas.microsoft.com/office/drawing/2014/main" id="{00000000-0008-0000-0300-00001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21</xdr:row>
          <xdr:rowOff>9525</xdr:rowOff>
        </xdr:from>
        <xdr:to>
          <xdr:col>10</xdr:col>
          <xdr:colOff>523875</xdr:colOff>
          <xdr:row>22</xdr:row>
          <xdr:rowOff>19050</xdr:rowOff>
        </xdr:to>
        <xdr:sp macro="" textlink="">
          <xdr:nvSpPr>
            <xdr:cNvPr id="51219" name="Check Box 19" hidden="1">
              <a:extLst>
                <a:ext uri="{63B3BB69-23CF-44E3-9099-C40C66FF867C}">
                  <a14:compatExt spid="_x0000_s51219"/>
                </a:ext>
                <a:ext uri="{FF2B5EF4-FFF2-40B4-BE49-F238E27FC236}">
                  <a16:creationId xmlns:a16="http://schemas.microsoft.com/office/drawing/2014/main" id="{00000000-0008-0000-0300-00001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22</xdr:row>
          <xdr:rowOff>9525</xdr:rowOff>
        </xdr:from>
        <xdr:to>
          <xdr:col>10</xdr:col>
          <xdr:colOff>523875</xdr:colOff>
          <xdr:row>23</xdr:row>
          <xdr:rowOff>19050</xdr:rowOff>
        </xdr:to>
        <xdr:sp macro="" textlink="">
          <xdr:nvSpPr>
            <xdr:cNvPr id="51220" name="Check Box 20" hidden="1">
              <a:extLst>
                <a:ext uri="{63B3BB69-23CF-44E3-9099-C40C66FF867C}">
                  <a14:compatExt spid="_x0000_s51220"/>
                </a:ext>
                <a:ext uri="{FF2B5EF4-FFF2-40B4-BE49-F238E27FC236}">
                  <a16:creationId xmlns:a16="http://schemas.microsoft.com/office/drawing/2014/main" id="{00000000-0008-0000-0300-00001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23</xdr:row>
          <xdr:rowOff>9525</xdr:rowOff>
        </xdr:from>
        <xdr:to>
          <xdr:col>10</xdr:col>
          <xdr:colOff>523875</xdr:colOff>
          <xdr:row>24</xdr:row>
          <xdr:rowOff>19050</xdr:rowOff>
        </xdr:to>
        <xdr:sp macro="" textlink="">
          <xdr:nvSpPr>
            <xdr:cNvPr id="51221" name="Check Box 21" hidden="1">
              <a:extLst>
                <a:ext uri="{63B3BB69-23CF-44E3-9099-C40C66FF867C}">
                  <a14:compatExt spid="_x0000_s51221"/>
                </a:ext>
                <a:ext uri="{FF2B5EF4-FFF2-40B4-BE49-F238E27FC236}">
                  <a16:creationId xmlns:a16="http://schemas.microsoft.com/office/drawing/2014/main" id="{00000000-0008-0000-0300-00001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24</xdr:row>
          <xdr:rowOff>9525</xdr:rowOff>
        </xdr:from>
        <xdr:to>
          <xdr:col>10</xdr:col>
          <xdr:colOff>523875</xdr:colOff>
          <xdr:row>25</xdr:row>
          <xdr:rowOff>19050</xdr:rowOff>
        </xdr:to>
        <xdr:sp macro="" textlink="">
          <xdr:nvSpPr>
            <xdr:cNvPr id="51222" name="Check Box 22" hidden="1">
              <a:extLst>
                <a:ext uri="{63B3BB69-23CF-44E3-9099-C40C66FF867C}">
                  <a14:compatExt spid="_x0000_s51222"/>
                </a:ext>
                <a:ext uri="{FF2B5EF4-FFF2-40B4-BE49-F238E27FC236}">
                  <a16:creationId xmlns:a16="http://schemas.microsoft.com/office/drawing/2014/main" id="{00000000-0008-0000-0300-00001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25</xdr:row>
          <xdr:rowOff>9525</xdr:rowOff>
        </xdr:from>
        <xdr:to>
          <xdr:col>10</xdr:col>
          <xdr:colOff>523875</xdr:colOff>
          <xdr:row>26</xdr:row>
          <xdr:rowOff>19050</xdr:rowOff>
        </xdr:to>
        <xdr:sp macro="" textlink="">
          <xdr:nvSpPr>
            <xdr:cNvPr id="51223" name="Check Box 23" hidden="1">
              <a:extLst>
                <a:ext uri="{63B3BB69-23CF-44E3-9099-C40C66FF867C}">
                  <a14:compatExt spid="_x0000_s51223"/>
                </a:ext>
                <a:ext uri="{FF2B5EF4-FFF2-40B4-BE49-F238E27FC236}">
                  <a16:creationId xmlns:a16="http://schemas.microsoft.com/office/drawing/2014/main" id="{00000000-0008-0000-0300-000017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26</xdr:row>
          <xdr:rowOff>9525</xdr:rowOff>
        </xdr:from>
        <xdr:to>
          <xdr:col>10</xdr:col>
          <xdr:colOff>523875</xdr:colOff>
          <xdr:row>27</xdr:row>
          <xdr:rowOff>19050</xdr:rowOff>
        </xdr:to>
        <xdr:sp macro="" textlink="">
          <xdr:nvSpPr>
            <xdr:cNvPr id="51224" name="Check Box 24" hidden="1">
              <a:extLst>
                <a:ext uri="{63B3BB69-23CF-44E3-9099-C40C66FF867C}">
                  <a14:compatExt spid="_x0000_s51224"/>
                </a:ext>
                <a:ext uri="{FF2B5EF4-FFF2-40B4-BE49-F238E27FC236}">
                  <a16:creationId xmlns:a16="http://schemas.microsoft.com/office/drawing/2014/main" id="{00000000-0008-0000-0300-000018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27</xdr:row>
          <xdr:rowOff>9525</xdr:rowOff>
        </xdr:from>
        <xdr:to>
          <xdr:col>10</xdr:col>
          <xdr:colOff>523875</xdr:colOff>
          <xdr:row>28</xdr:row>
          <xdr:rowOff>19050</xdr:rowOff>
        </xdr:to>
        <xdr:sp macro="" textlink="">
          <xdr:nvSpPr>
            <xdr:cNvPr id="51225" name="Check Box 25" hidden="1">
              <a:extLst>
                <a:ext uri="{63B3BB69-23CF-44E3-9099-C40C66FF867C}">
                  <a14:compatExt spid="_x0000_s51225"/>
                </a:ext>
                <a:ext uri="{FF2B5EF4-FFF2-40B4-BE49-F238E27FC236}">
                  <a16:creationId xmlns:a16="http://schemas.microsoft.com/office/drawing/2014/main" id="{00000000-0008-0000-0300-000019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28</xdr:row>
          <xdr:rowOff>9525</xdr:rowOff>
        </xdr:from>
        <xdr:to>
          <xdr:col>10</xdr:col>
          <xdr:colOff>523875</xdr:colOff>
          <xdr:row>29</xdr:row>
          <xdr:rowOff>19050</xdr:rowOff>
        </xdr:to>
        <xdr:sp macro="" textlink="">
          <xdr:nvSpPr>
            <xdr:cNvPr id="51226" name="Check Box 26" hidden="1">
              <a:extLst>
                <a:ext uri="{63B3BB69-23CF-44E3-9099-C40C66FF867C}">
                  <a14:compatExt spid="_x0000_s51226"/>
                </a:ext>
                <a:ext uri="{FF2B5EF4-FFF2-40B4-BE49-F238E27FC236}">
                  <a16:creationId xmlns:a16="http://schemas.microsoft.com/office/drawing/2014/main" id="{00000000-0008-0000-0300-00001A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29</xdr:row>
          <xdr:rowOff>9525</xdr:rowOff>
        </xdr:from>
        <xdr:to>
          <xdr:col>10</xdr:col>
          <xdr:colOff>523875</xdr:colOff>
          <xdr:row>30</xdr:row>
          <xdr:rowOff>19050</xdr:rowOff>
        </xdr:to>
        <xdr:sp macro="" textlink="">
          <xdr:nvSpPr>
            <xdr:cNvPr id="51228" name="Check Box 28" hidden="1">
              <a:extLst>
                <a:ext uri="{63B3BB69-23CF-44E3-9099-C40C66FF867C}">
                  <a14:compatExt spid="_x0000_s51228"/>
                </a:ext>
                <a:ext uri="{FF2B5EF4-FFF2-40B4-BE49-F238E27FC236}">
                  <a16:creationId xmlns:a16="http://schemas.microsoft.com/office/drawing/2014/main" id="{00000000-0008-0000-0300-00001C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30</xdr:row>
          <xdr:rowOff>9525</xdr:rowOff>
        </xdr:from>
        <xdr:to>
          <xdr:col>10</xdr:col>
          <xdr:colOff>523875</xdr:colOff>
          <xdr:row>31</xdr:row>
          <xdr:rowOff>19050</xdr:rowOff>
        </xdr:to>
        <xdr:sp macro="" textlink="">
          <xdr:nvSpPr>
            <xdr:cNvPr id="51229" name="Check Box 29" hidden="1">
              <a:extLst>
                <a:ext uri="{63B3BB69-23CF-44E3-9099-C40C66FF867C}">
                  <a14:compatExt spid="_x0000_s51229"/>
                </a:ext>
                <a:ext uri="{FF2B5EF4-FFF2-40B4-BE49-F238E27FC236}">
                  <a16:creationId xmlns:a16="http://schemas.microsoft.com/office/drawing/2014/main" id="{00000000-0008-0000-0300-00001D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31</xdr:row>
          <xdr:rowOff>9525</xdr:rowOff>
        </xdr:from>
        <xdr:to>
          <xdr:col>10</xdr:col>
          <xdr:colOff>523875</xdr:colOff>
          <xdr:row>32</xdr:row>
          <xdr:rowOff>19050</xdr:rowOff>
        </xdr:to>
        <xdr:sp macro="" textlink="">
          <xdr:nvSpPr>
            <xdr:cNvPr id="51230" name="Check Box 30" hidden="1">
              <a:extLst>
                <a:ext uri="{63B3BB69-23CF-44E3-9099-C40C66FF867C}">
                  <a14:compatExt spid="_x0000_s51230"/>
                </a:ext>
                <a:ext uri="{FF2B5EF4-FFF2-40B4-BE49-F238E27FC236}">
                  <a16:creationId xmlns:a16="http://schemas.microsoft.com/office/drawing/2014/main" id="{00000000-0008-0000-0300-00001E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32</xdr:row>
          <xdr:rowOff>9525</xdr:rowOff>
        </xdr:from>
        <xdr:to>
          <xdr:col>10</xdr:col>
          <xdr:colOff>523875</xdr:colOff>
          <xdr:row>33</xdr:row>
          <xdr:rowOff>19050</xdr:rowOff>
        </xdr:to>
        <xdr:sp macro="" textlink="">
          <xdr:nvSpPr>
            <xdr:cNvPr id="51231" name="Check Box 31" hidden="1">
              <a:extLst>
                <a:ext uri="{63B3BB69-23CF-44E3-9099-C40C66FF867C}">
                  <a14:compatExt spid="_x0000_s51231"/>
                </a:ext>
                <a:ext uri="{FF2B5EF4-FFF2-40B4-BE49-F238E27FC236}">
                  <a16:creationId xmlns:a16="http://schemas.microsoft.com/office/drawing/2014/main" id="{00000000-0008-0000-0300-00001F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33</xdr:row>
          <xdr:rowOff>9525</xdr:rowOff>
        </xdr:from>
        <xdr:to>
          <xdr:col>10</xdr:col>
          <xdr:colOff>523875</xdr:colOff>
          <xdr:row>34</xdr:row>
          <xdr:rowOff>19050</xdr:rowOff>
        </xdr:to>
        <xdr:sp macro="" textlink="">
          <xdr:nvSpPr>
            <xdr:cNvPr id="51232" name="Check Box 32" hidden="1">
              <a:extLst>
                <a:ext uri="{63B3BB69-23CF-44E3-9099-C40C66FF867C}">
                  <a14:compatExt spid="_x0000_s51232"/>
                </a:ext>
                <a:ext uri="{FF2B5EF4-FFF2-40B4-BE49-F238E27FC236}">
                  <a16:creationId xmlns:a16="http://schemas.microsoft.com/office/drawing/2014/main" id="{00000000-0008-0000-0300-000020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34</xdr:row>
          <xdr:rowOff>9525</xdr:rowOff>
        </xdr:from>
        <xdr:to>
          <xdr:col>10</xdr:col>
          <xdr:colOff>523875</xdr:colOff>
          <xdr:row>35</xdr:row>
          <xdr:rowOff>19050</xdr:rowOff>
        </xdr:to>
        <xdr:sp macro="" textlink="">
          <xdr:nvSpPr>
            <xdr:cNvPr id="51233" name="Check Box 33" hidden="1">
              <a:extLst>
                <a:ext uri="{63B3BB69-23CF-44E3-9099-C40C66FF867C}">
                  <a14:compatExt spid="_x0000_s51233"/>
                </a:ext>
                <a:ext uri="{FF2B5EF4-FFF2-40B4-BE49-F238E27FC236}">
                  <a16:creationId xmlns:a16="http://schemas.microsoft.com/office/drawing/2014/main" id="{00000000-0008-0000-0300-00002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35</xdr:row>
          <xdr:rowOff>9525</xdr:rowOff>
        </xdr:from>
        <xdr:to>
          <xdr:col>10</xdr:col>
          <xdr:colOff>523875</xdr:colOff>
          <xdr:row>36</xdr:row>
          <xdr:rowOff>19050</xdr:rowOff>
        </xdr:to>
        <xdr:sp macro="" textlink="">
          <xdr:nvSpPr>
            <xdr:cNvPr id="51234" name="Check Box 34" hidden="1">
              <a:extLst>
                <a:ext uri="{63B3BB69-23CF-44E3-9099-C40C66FF867C}">
                  <a14:compatExt spid="_x0000_s51234"/>
                </a:ext>
                <a:ext uri="{FF2B5EF4-FFF2-40B4-BE49-F238E27FC236}">
                  <a16:creationId xmlns:a16="http://schemas.microsoft.com/office/drawing/2014/main" id="{00000000-0008-0000-0300-00002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36</xdr:row>
          <xdr:rowOff>9525</xdr:rowOff>
        </xdr:from>
        <xdr:to>
          <xdr:col>10</xdr:col>
          <xdr:colOff>523875</xdr:colOff>
          <xdr:row>37</xdr:row>
          <xdr:rowOff>19050</xdr:rowOff>
        </xdr:to>
        <xdr:sp macro="" textlink="">
          <xdr:nvSpPr>
            <xdr:cNvPr id="51235" name="Check Box 35" hidden="1">
              <a:extLst>
                <a:ext uri="{63B3BB69-23CF-44E3-9099-C40C66FF867C}">
                  <a14:compatExt spid="_x0000_s51235"/>
                </a:ext>
                <a:ext uri="{FF2B5EF4-FFF2-40B4-BE49-F238E27FC236}">
                  <a16:creationId xmlns:a16="http://schemas.microsoft.com/office/drawing/2014/main" id="{00000000-0008-0000-0300-00002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37</xdr:row>
          <xdr:rowOff>9525</xdr:rowOff>
        </xdr:from>
        <xdr:to>
          <xdr:col>10</xdr:col>
          <xdr:colOff>523875</xdr:colOff>
          <xdr:row>38</xdr:row>
          <xdr:rowOff>19050</xdr:rowOff>
        </xdr:to>
        <xdr:sp macro="" textlink="">
          <xdr:nvSpPr>
            <xdr:cNvPr id="51236" name="Check Box 36" hidden="1">
              <a:extLst>
                <a:ext uri="{63B3BB69-23CF-44E3-9099-C40C66FF867C}">
                  <a14:compatExt spid="_x0000_s51236"/>
                </a:ext>
                <a:ext uri="{FF2B5EF4-FFF2-40B4-BE49-F238E27FC236}">
                  <a16:creationId xmlns:a16="http://schemas.microsoft.com/office/drawing/2014/main" id="{00000000-0008-0000-0300-00002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38</xdr:row>
          <xdr:rowOff>9525</xdr:rowOff>
        </xdr:from>
        <xdr:to>
          <xdr:col>10</xdr:col>
          <xdr:colOff>523875</xdr:colOff>
          <xdr:row>39</xdr:row>
          <xdr:rowOff>19050</xdr:rowOff>
        </xdr:to>
        <xdr:sp macro="" textlink="">
          <xdr:nvSpPr>
            <xdr:cNvPr id="51237" name="Check Box 37" hidden="1">
              <a:extLst>
                <a:ext uri="{63B3BB69-23CF-44E3-9099-C40C66FF867C}">
                  <a14:compatExt spid="_x0000_s51237"/>
                </a:ext>
                <a:ext uri="{FF2B5EF4-FFF2-40B4-BE49-F238E27FC236}">
                  <a16:creationId xmlns:a16="http://schemas.microsoft.com/office/drawing/2014/main" id="{00000000-0008-0000-0300-00002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39</xdr:row>
          <xdr:rowOff>9525</xdr:rowOff>
        </xdr:from>
        <xdr:to>
          <xdr:col>10</xdr:col>
          <xdr:colOff>523875</xdr:colOff>
          <xdr:row>40</xdr:row>
          <xdr:rowOff>19050</xdr:rowOff>
        </xdr:to>
        <xdr:sp macro="" textlink="">
          <xdr:nvSpPr>
            <xdr:cNvPr id="51238" name="Check Box 38" hidden="1">
              <a:extLst>
                <a:ext uri="{63B3BB69-23CF-44E3-9099-C40C66FF867C}">
                  <a14:compatExt spid="_x0000_s51238"/>
                </a:ext>
                <a:ext uri="{FF2B5EF4-FFF2-40B4-BE49-F238E27FC236}">
                  <a16:creationId xmlns:a16="http://schemas.microsoft.com/office/drawing/2014/main" id="{00000000-0008-0000-0300-00002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40</xdr:row>
          <xdr:rowOff>9525</xdr:rowOff>
        </xdr:from>
        <xdr:to>
          <xdr:col>10</xdr:col>
          <xdr:colOff>523875</xdr:colOff>
          <xdr:row>41</xdr:row>
          <xdr:rowOff>19050</xdr:rowOff>
        </xdr:to>
        <xdr:sp macro="" textlink="">
          <xdr:nvSpPr>
            <xdr:cNvPr id="51239" name="Check Box 39" hidden="1">
              <a:extLst>
                <a:ext uri="{63B3BB69-23CF-44E3-9099-C40C66FF867C}">
                  <a14:compatExt spid="_x0000_s51239"/>
                </a:ext>
                <a:ext uri="{FF2B5EF4-FFF2-40B4-BE49-F238E27FC236}">
                  <a16:creationId xmlns:a16="http://schemas.microsoft.com/office/drawing/2014/main" id="{00000000-0008-0000-0300-000027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41</xdr:row>
          <xdr:rowOff>9525</xdr:rowOff>
        </xdr:from>
        <xdr:to>
          <xdr:col>10</xdr:col>
          <xdr:colOff>523875</xdr:colOff>
          <xdr:row>42</xdr:row>
          <xdr:rowOff>19050</xdr:rowOff>
        </xdr:to>
        <xdr:sp macro="" textlink="">
          <xdr:nvSpPr>
            <xdr:cNvPr id="51240" name="Check Box 40" hidden="1">
              <a:extLst>
                <a:ext uri="{63B3BB69-23CF-44E3-9099-C40C66FF867C}">
                  <a14:compatExt spid="_x0000_s51240"/>
                </a:ext>
                <a:ext uri="{FF2B5EF4-FFF2-40B4-BE49-F238E27FC236}">
                  <a16:creationId xmlns:a16="http://schemas.microsoft.com/office/drawing/2014/main" id="{00000000-0008-0000-0300-000028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42</xdr:row>
          <xdr:rowOff>9525</xdr:rowOff>
        </xdr:from>
        <xdr:to>
          <xdr:col>10</xdr:col>
          <xdr:colOff>523875</xdr:colOff>
          <xdr:row>43</xdr:row>
          <xdr:rowOff>19050</xdr:rowOff>
        </xdr:to>
        <xdr:sp macro="" textlink="">
          <xdr:nvSpPr>
            <xdr:cNvPr id="51241" name="Check Box 41" hidden="1">
              <a:extLst>
                <a:ext uri="{63B3BB69-23CF-44E3-9099-C40C66FF867C}">
                  <a14:compatExt spid="_x0000_s51241"/>
                </a:ext>
                <a:ext uri="{FF2B5EF4-FFF2-40B4-BE49-F238E27FC236}">
                  <a16:creationId xmlns:a16="http://schemas.microsoft.com/office/drawing/2014/main" id="{00000000-0008-0000-0300-000029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259696</xdr:colOff>
          <xdr:row>3</xdr:row>
          <xdr:rowOff>216367</xdr:rowOff>
        </xdr:from>
        <xdr:to>
          <xdr:col>29</xdr:col>
          <xdr:colOff>12046</xdr:colOff>
          <xdr:row>16</xdr:row>
          <xdr:rowOff>48092</xdr:rowOff>
        </xdr:to>
        <xdr:pic>
          <xdr:nvPicPr>
            <xdr:cNvPr id="2" name="図 1">
              <a:extLst>
                <a:ext uri="{FF2B5EF4-FFF2-40B4-BE49-F238E27FC236}">
                  <a16:creationId xmlns:a16="http://schemas.microsoft.com/office/drawing/2014/main" id="{CE407F42-5410-038A-941E-AA50711867CD}"/>
                </a:ext>
              </a:extLst>
            </xdr:cNvPr>
            <xdr:cNvPicPr>
              <a:picLocks noChangeAspect="1" noChangeArrowheads="1"/>
              <a:extLst>
                <a:ext uri="{84589F7E-364E-4C9E-8A38-B11213B215E9}">
                  <a14:cameraTool cellRange="Sheet3!$A$2:$C$18" spid="_x0000_s110806"/>
                </a:ext>
              </a:extLst>
            </xdr:cNvPicPr>
          </xdr:nvPicPr>
          <xdr:blipFill>
            <a:blip xmlns:r="http://schemas.openxmlformats.org/officeDocument/2006/relationships" r:embed="rId1"/>
            <a:srcRect/>
            <a:stretch>
              <a:fillRect/>
            </a:stretch>
          </xdr:blipFill>
          <xdr:spPr bwMode="auto">
            <a:xfrm>
              <a:off x="11388071" y="851367"/>
              <a:ext cx="2867025" cy="28194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107993</xdr:colOff>
          <xdr:row>0</xdr:row>
          <xdr:rowOff>122238</xdr:rowOff>
        </xdr:from>
        <xdr:to>
          <xdr:col>28</xdr:col>
          <xdr:colOff>859959</xdr:colOff>
          <xdr:row>2</xdr:row>
          <xdr:rowOff>101694</xdr:rowOff>
        </xdr:to>
        <xdr:pic>
          <xdr:nvPicPr>
            <xdr:cNvPr id="4" name="図 3">
              <a:extLst>
                <a:ext uri="{FF2B5EF4-FFF2-40B4-BE49-F238E27FC236}">
                  <a16:creationId xmlns:a16="http://schemas.microsoft.com/office/drawing/2014/main" id="{BB54FC47-28F7-E712-8268-88F7B7240BC4}"/>
                </a:ext>
              </a:extLst>
            </xdr:cNvPr>
            <xdr:cNvPicPr>
              <a:picLocks noChangeAspect="1" noChangeArrowheads="1"/>
              <a:extLst>
                <a:ext uri="{84589F7E-364E-4C9E-8A38-B11213B215E9}">
                  <a14:cameraTool cellRange="Sheet3!$G$2:$J$3" spid="_x0000_s110807"/>
                </a:ext>
              </a:extLst>
            </xdr:cNvPicPr>
          </xdr:nvPicPr>
          <xdr:blipFill>
            <a:blip xmlns:r="http://schemas.openxmlformats.org/officeDocument/2006/relationships" r:embed="rId2"/>
            <a:srcRect/>
            <a:stretch>
              <a:fillRect/>
            </a:stretch>
          </xdr:blipFill>
          <xdr:spPr bwMode="auto">
            <a:xfrm>
              <a:off x="9839368" y="122238"/>
              <a:ext cx="4069841" cy="38744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44</xdr:row>
          <xdr:rowOff>9525</xdr:rowOff>
        </xdr:from>
        <xdr:to>
          <xdr:col>10</xdr:col>
          <xdr:colOff>523875</xdr:colOff>
          <xdr:row>45</xdr:row>
          <xdr:rowOff>19050</xdr:rowOff>
        </xdr:to>
        <xdr:sp macro="" textlink="">
          <xdr:nvSpPr>
            <xdr:cNvPr id="51249" name="Check Box 49" hidden="1">
              <a:extLst>
                <a:ext uri="{63B3BB69-23CF-44E3-9099-C40C66FF867C}">
                  <a14:compatExt spid="_x0000_s51249"/>
                </a:ext>
                <a:ext uri="{FF2B5EF4-FFF2-40B4-BE49-F238E27FC236}">
                  <a16:creationId xmlns:a16="http://schemas.microsoft.com/office/drawing/2014/main" id="{00000000-0008-0000-0300-00003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45</xdr:row>
          <xdr:rowOff>9525</xdr:rowOff>
        </xdr:from>
        <xdr:to>
          <xdr:col>10</xdr:col>
          <xdr:colOff>523875</xdr:colOff>
          <xdr:row>46</xdr:row>
          <xdr:rowOff>19050</xdr:rowOff>
        </xdr:to>
        <xdr:sp macro="" textlink="">
          <xdr:nvSpPr>
            <xdr:cNvPr id="51250" name="Check Box 50" hidden="1">
              <a:extLst>
                <a:ext uri="{63B3BB69-23CF-44E3-9099-C40C66FF867C}">
                  <a14:compatExt spid="_x0000_s51250"/>
                </a:ext>
                <a:ext uri="{FF2B5EF4-FFF2-40B4-BE49-F238E27FC236}">
                  <a16:creationId xmlns:a16="http://schemas.microsoft.com/office/drawing/2014/main" id="{00000000-0008-0000-0300-00003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45</xdr:row>
          <xdr:rowOff>9525</xdr:rowOff>
        </xdr:from>
        <xdr:to>
          <xdr:col>10</xdr:col>
          <xdr:colOff>523875</xdr:colOff>
          <xdr:row>46</xdr:row>
          <xdr:rowOff>19050</xdr:rowOff>
        </xdr:to>
        <xdr:sp macro="" textlink="">
          <xdr:nvSpPr>
            <xdr:cNvPr id="51251" name="Check Box 51" hidden="1">
              <a:extLst>
                <a:ext uri="{63B3BB69-23CF-44E3-9099-C40C66FF867C}">
                  <a14:compatExt spid="_x0000_s51251"/>
                </a:ext>
                <a:ext uri="{FF2B5EF4-FFF2-40B4-BE49-F238E27FC236}">
                  <a16:creationId xmlns:a16="http://schemas.microsoft.com/office/drawing/2014/main" id="{00000000-0008-0000-0300-00003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46</xdr:row>
          <xdr:rowOff>9525</xdr:rowOff>
        </xdr:from>
        <xdr:to>
          <xdr:col>10</xdr:col>
          <xdr:colOff>523875</xdr:colOff>
          <xdr:row>47</xdr:row>
          <xdr:rowOff>19050</xdr:rowOff>
        </xdr:to>
        <xdr:sp macro="" textlink="">
          <xdr:nvSpPr>
            <xdr:cNvPr id="51252" name="Check Box 52" hidden="1">
              <a:extLst>
                <a:ext uri="{63B3BB69-23CF-44E3-9099-C40C66FF867C}">
                  <a14:compatExt spid="_x0000_s51252"/>
                </a:ext>
                <a:ext uri="{FF2B5EF4-FFF2-40B4-BE49-F238E27FC236}">
                  <a16:creationId xmlns:a16="http://schemas.microsoft.com/office/drawing/2014/main" id="{00000000-0008-0000-0300-00003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47</xdr:row>
          <xdr:rowOff>9525</xdr:rowOff>
        </xdr:from>
        <xdr:to>
          <xdr:col>10</xdr:col>
          <xdr:colOff>523875</xdr:colOff>
          <xdr:row>48</xdr:row>
          <xdr:rowOff>19050</xdr:rowOff>
        </xdr:to>
        <xdr:sp macro="" textlink="">
          <xdr:nvSpPr>
            <xdr:cNvPr id="51253" name="Check Box 53" hidden="1">
              <a:extLst>
                <a:ext uri="{63B3BB69-23CF-44E3-9099-C40C66FF867C}">
                  <a14:compatExt spid="_x0000_s51253"/>
                </a:ext>
                <a:ext uri="{FF2B5EF4-FFF2-40B4-BE49-F238E27FC236}">
                  <a16:creationId xmlns:a16="http://schemas.microsoft.com/office/drawing/2014/main" id="{00000000-0008-0000-0300-00003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48</xdr:row>
          <xdr:rowOff>9525</xdr:rowOff>
        </xdr:from>
        <xdr:to>
          <xdr:col>10</xdr:col>
          <xdr:colOff>523875</xdr:colOff>
          <xdr:row>49</xdr:row>
          <xdr:rowOff>19050</xdr:rowOff>
        </xdr:to>
        <xdr:sp macro="" textlink="">
          <xdr:nvSpPr>
            <xdr:cNvPr id="51254" name="Check Box 54" hidden="1">
              <a:extLst>
                <a:ext uri="{63B3BB69-23CF-44E3-9099-C40C66FF867C}">
                  <a14:compatExt spid="_x0000_s51254"/>
                </a:ext>
                <a:ext uri="{FF2B5EF4-FFF2-40B4-BE49-F238E27FC236}">
                  <a16:creationId xmlns:a16="http://schemas.microsoft.com/office/drawing/2014/main" id="{00000000-0008-0000-0300-00003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49</xdr:row>
          <xdr:rowOff>9525</xdr:rowOff>
        </xdr:from>
        <xdr:to>
          <xdr:col>10</xdr:col>
          <xdr:colOff>523875</xdr:colOff>
          <xdr:row>50</xdr:row>
          <xdr:rowOff>19050</xdr:rowOff>
        </xdr:to>
        <xdr:sp macro="" textlink="">
          <xdr:nvSpPr>
            <xdr:cNvPr id="51255" name="Check Box 55" hidden="1">
              <a:extLst>
                <a:ext uri="{63B3BB69-23CF-44E3-9099-C40C66FF867C}">
                  <a14:compatExt spid="_x0000_s51255"/>
                </a:ext>
                <a:ext uri="{FF2B5EF4-FFF2-40B4-BE49-F238E27FC236}">
                  <a16:creationId xmlns:a16="http://schemas.microsoft.com/office/drawing/2014/main" id="{00000000-0008-0000-0300-000037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50</xdr:row>
          <xdr:rowOff>9525</xdr:rowOff>
        </xdr:from>
        <xdr:to>
          <xdr:col>10</xdr:col>
          <xdr:colOff>523875</xdr:colOff>
          <xdr:row>51</xdr:row>
          <xdr:rowOff>19050</xdr:rowOff>
        </xdr:to>
        <xdr:sp macro="" textlink="">
          <xdr:nvSpPr>
            <xdr:cNvPr id="51256" name="Check Box 56" hidden="1">
              <a:extLst>
                <a:ext uri="{63B3BB69-23CF-44E3-9099-C40C66FF867C}">
                  <a14:compatExt spid="_x0000_s51256"/>
                </a:ext>
                <a:ext uri="{FF2B5EF4-FFF2-40B4-BE49-F238E27FC236}">
                  <a16:creationId xmlns:a16="http://schemas.microsoft.com/office/drawing/2014/main" id="{00000000-0008-0000-0300-000038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51</xdr:row>
          <xdr:rowOff>9525</xdr:rowOff>
        </xdr:from>
        <xdr:to>
          <xdr:col>10</xdr:col>
          <xdr:colOff>523875</xdr:colOff>
          <xdr:row>52</xdr:row>
          <xdr:rowOff>19050</xdr:rowOff>
        </xdr:to>
        <xdr:sp macro="" textlink="">
          <xdr:nvSpPr>
            <xdr:cNvPr id="51257" name="Check Box 57" hidden="1">
              <a:extLst>
                <a:ext uri="{63B3BB69-23CF-44E3-9099-C40C66FF867C}">
                  <a14:compatExt spid="_x0000_s51257"/>
                </a:ext>
                <a:ext uri="{FF2B5EF4-FFF2-40B4-BE49-F238E27FC236}">
                  <a16:creationId xmlns:a16="http://schemas.microsoft.com/office/drawing/2014/main" id="{00000000-0008-0000-0300-000039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52</xdr:row>
          <xdr:rowOff>9525</xdr:rowOff>
        </xdr:from>
        <xdr:to>
          <xdr:col>10</xdr:col>
          <xdr:colOff>523875</xdr:colOff>
          <xdr:row>53</xdr:row>
          <xdr:rowOff>19050</xdr:rowOff>
        </xdr:to>
        <xdr:sp macro="" textlink="">
          <xdr:nvSpPr>
            <xdr:cNvPr id="51258" name="Check Box 58" hidden="1">
              <a:extLst>
                <a:ext uri="{63B3BB69-23CF-44E3-9099-C40C66FF867C}">
                  <a14:compatExt spid="_x0000_s51258"/>
                </a:ext>
                <a:ext uri="{FF2B5EF4-FFF2-40B4-BE49-F238E27FC236}">
                  <a16:creationId xmlns:a16="http://schemas.microsoft.com/office/drawing/2014/main" id="{00000000-0008-0000-0300-00003A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53</xdr:row>
          <xdr:rowOff>9525</xdr:rowOff>
        </xdr:from>
        <xdr:to>
          <xdr:col>10</xdr:col>
          <xdr:colOff>523875</xdr:colOff>
          <xdr:row>54</xdr:row>
          <xdr:rowOff>19050</xdr:rowOff>
        </xdr:to>
        <xdr:sp macro="" textlink="">
          <xdr:nvSpPr>
            <xdr:cNvPr id="51259" name="Check Box 59" hidden="1">
              <a:extLst>
                <a:ext uri="{63B3BB69-23CF-44E3-9099-C40C66FF867C}">
                  <a14:compatExt spid="_x0000_s51259"/>
                </a:ext>
                <a:ext uri="{FF2B5EF4-FFF2-40B4-BE49-F238E27FC236}">
                  <a16:creationId xmlns:a16="http://schemas.microsoft.com/office/drawing/2014/main" id="{00000000-0008-0000-0300-00003B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54</xdr:row>
          <xdr:rowOff>9525</xdr:rowOff>
        </xdr:from>
        <xdr:to>
          <xdr:col>10</xdr:col>
          <xdr:colOff>523875</xdr:colOff>
          <xdr:row>55</xdr:row>
          <xdr:rowOff>19050</xdr:rowOff>
        </xdr:to>
        <xdr:sp macro="" textlink="">
          <xdr:nvSpPr>
            <xdr:cNvPr id="51260" name="Check Box 60" hidden="1">
              <a:extLst>
                <a:ext uri="{63B3BB69-23CF-44E3-9099-C40C66FF867C}">
                  <a14:compatExt spid="_x0000_s51260"/>
                </a:ext>
                <a:ext uri="{FF2B5EF4-FFF2-40B4-BE49-F238E27FC236}">
                  <a16:creationId xmlns:a16="http://schemas.microsoft.com/office/drawing/2014/main" id="{00000000-0008-0000-0300-00003C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54</xdr:row>
          <xdr:rowOff>9525</xdr:rowOff>
        </xdr:from>
        <xdr:to>
          <xdr:col>10</xdr:col>
          <xdr:colOff>523875</xdr:colOff>
          <xdr:row>55</xdr:row>
          <xdr:rowOff>19050</xdr:rowOff>
        </xdr:to>
        <xdr:sp macro="" textlink="">
          <xdr:nvSpPr>
            <xdr:cNvPr id="51261" name="Check Box 61" hidden="1">
              <a:extLst>
                <a:ext uri="{63B3BB69-23CF-44E3-9099-C40C66FF867C}">
                  <a14:compatExt spid="_x0000_s51261"/>
                </a:ext>
                <a:ext uri="{FF2B5EF4-FFF2-40B4-BE49-F238E27FC236}">
                  <a16:creationId xmlns:a16="http://schemas.microsoft.com/office/drawing/2014/main" id="{00000000-0008-0000-0300-00003D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55</xdr:row>
          <xdr:rowOff>9525</xdr:rowOff>
        </xdr:from>
        <xdr:to>
          <xdr:col>10</xdr:col>
          <xdr:colOff>523875</xdr:colOff>
          <xdr:row>56</xdr:row>
          <xdr:rowOff>19050</xdr:rowOff>
        </xdr:to>
        <xdr:sp macro="" textlink="">
          <xdr:nvSpPr>
            <xdr:cNvPr id="51262" name="Check Box 62" hidden="1">
              <a:extLst>
                <a:ext uri="{63B3BB69-23CF-44E3-9099-C40C66FF867C}">
                  <a14:compatExt spid="_x0000_s51262"/>
                </a:ext>
                <a:ext uri="{FF2B5EF4-FFF2-40B4-BE49-F238E27FC236}">
                  <a16:creationId xmlns:a16="http://schemas.microsoft.com/office/drawing/2014/main" id="{00000000-0008-0000-0300-00003E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56</xdr:row>
          <xdr:rowOff>9525</xdr:rowOff>
        </xdr:from>
        <xdr:to>
          <xdr:col>10</xdr:col>
          <xdr:colOff>523875</xdr:colOff>
          <xdr:row>57</xdr:row>
          <xdr:rowOff>19050</xdr:rowOff>
        </xdr:to>
        <xdr:sp macro="" textlink="">
          <xdr:nvSpPr>
            <xdr:cNvPr id="51263" name="Check Box 63" hidden="1">
              <a:extLst>
                <a:ext uri="{63B3BB69-23CF-44E3-9099-C40C66FF867C}">
                  <a14:compatExt spid="_x0000_s51263"/>
                </a:ext>
                <a:ext uri="{FF2B5EF4-FFF2-40B4-BE49-F238E27FC236}">
                  <a16:creationId xmlns:a16="http://schemas.microsoft.com/office/drawing/2014/main" id="{00000000-0008-0000-0300-00003F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57</xdr:row>
          <xdr:rowOff>9525</xdr:rowOff>
        </xdr:from>
        <xdr:to>
          <xdr:col>10</xdr:col>
          <xdr:colOff>523875</xdr:colOff>
          <xdr:row>58</xdr:row>
          <xdr:rowOff>19050</xdr:rowOff>
        </xdr:to>
        <xdr:sp macro="" textlink="">
          <xdr:nvSpPr>
            <xdr:cNvPr id="51264" name="Check Box 64" hidden="1">
              <a:extLst>
                <a:ext uri="{63B3BB69-23CF-44E3-9099-C40C66FF867C}">
                  <a14:compatExt spid="_x0000_s51264"/>
                </a:ext>
                <a:ext uri="{FF2B5EF4-FFF2-40B4-BE49-F238E27FC236}">
                  <a16:creationId xmlns:a16="http://schemas.microsoft.com/office/drawing/2014/main" id="{00000000-0008-0000-0300-000040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58</xdr:row>
          <xdr:rowOff>9525</xdr:rowOff>
        </xdr:from>
        <xdr:to>
          <xdr:col>10</xdr:col>
          <xdr:colOff>523875</xdr:colOff>
          <xdr:row>59</xdr:row>
          <xdr:rowOff>19050</xdr:rowOff>
        </xdr:to>
        <xdr:sp macro="" textlink="">
          <xdr:nvSpPr>
            <xdr:cNvPr id="51265" name="Check Box 65" hidden="1">
              <a:extLst>
                <a:ext uri="{63B3BB69-23CF-44E3-9099-C40C66FF867C}">
                  <a14:compatExt spid="_x0000_s51265"/>
                </a:ext>
                <a:ext uri="{FF2B5EF4-FFF2-40B4-BE49-F238E27FC236}">
                  <a16:creationId xmlns:a16="http://schemas.microsoft.com/office/drawing/2014/main" id="{00000000-0008-0000-0300-00004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59</xdr:row>
          <xdr:rowOff>9525</xdr:rowOff>
        </xdr:from>
        <xdr:to>
          <xdr:col>10</xdr:col>
          <xdr:colOff>523875</xdr:colOff>
          <xdr:row>60</xdr:row>
          <xdr:rowOff>19050</xdr:rowOff>
        </xdr:to>
        <xdr:sp macro="" textlink="">
          <xdr:nvSpPr>
            <xdr:cNvPr id="51266" name="Check Box 66" hidden="1">
              <a:extLst>
                <a:ext uri="{63B3BB69-23CF-44E3-9099-C40C66FF867C}">
                  <a14:compatExt spid="_x0000_s51266"/>
                </a:ext>
                <a:ext uri="{FF2B5EF4-FFF2-40B4-BE49-F238E27FC236}">
                  <a16:creationId xmlns:a16="http://schemas.microsoft.com/office/drawing/2014/main" id="{00000000-0008-0000-0300-00004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60</xdr:row>
          <xdr:rowOff>9525</xdr:rowOff>
        </xdr:from>
        <xdr:to>
          <xdr:col>10</xdr:col>
          <xdr:colOff>523875</xdr:colOff>
          <xdr:row>61</xdr:row>
          <xdr:rowOff>19050</xdr:rowOff>
        </xdr:to>
        <xdr:sp macro="" textlink="">
          <xdr:nvSpPr>
            <xdr:cNvPr id="51267" name="Check Box 67" hidden="1">
              <a:extLst>
                <a:ext uri="{63B3BB69-23CF-44E3-9099-C40C66FF867C}">
                  <a14:compatExt spid="_x0000_s51267"/>
                </a:ext>
                <a:ext uri="{FF2B5EF4-FFF2-40B4-BE49-F238E27FC236}">
                  <a16:creationId xmlns:a16="http://schemas.microsoft.com/office/drawing/2014/main" id="{00000000-0008-0000-0300-00004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61</xdr:row>
          <xdr:rowOff>9525</xdr:rowOff>
        </xdr:from>
        <xdr:to>
          <xdr:col>10</xdr:col>
          <xdr:colOff>523875</xdr:colOff>
          <xdr:row>62</xdr:row>
          <xdr:rowOff>19050</xdr:rowOff>
        </xdr:to>
        <xdr:sp macro="" textlink="">
          <xdr:nvSpPr>
            <xdr:cNvPr id="51268" name="Check Box 68" hidden="1">
              <a:extLst>
                <a:ext uri="{63B3BB69-23CF-44E3-9099-C40C66FF867C}">
                  <a14:compatExt spid="_x0000_s51268"/>
                </a:ext>
                <a:ext uri="{FF2B5EF4-FFF2-40B4-BE49-F238E27FC236}">
                  <a16:creationId xmlns:a16="http://schemas.microsoft.com/office/drawing/2014/main" id="{00000000-0008-0000-0300-00004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62</xdr:row>
          <xdr:rowOff>9525</xdr:rowOff>
        </xdr:from>
        <xdr:to>
          <xdr:col>10</xdr:col>
          <xdr:colOff>523875</xdr:colOff>
          <xdr:row>63</xdr:row>
          <xdr:rowOff>19050</xdr:rowOff>
        </xdr:to>
        <xdr:sp macro="" textlink="">
          <xdr:nvSpPr>
            <xdr:cNvPr id="51269" name="Check Box 69" hidden="1">
              <a:extLst>
                <a:ext uri="{63B3BB69-23CF-44E3-9099-C40C66FF867C}">
                  <a14:compatExt spid="_x0000_s51269"/>
                </a:ext>
                <a:ext uri="{FF2B5EF4-FFF2-40B4-BE49-F238E27FC236}">
                  <a16:creationId xmlns:a16="http://schemas.microsoft.com/office/drawing/2014/main" id="{00000000-0008-0000-0300-00004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63</xdr:row>
          <xdr:rowOff>9525</xdr:rowOff>
        </xdr:from>
        <xdr:to>
          <xdr:col>10</xdr:col>
          <xdr:colOff>523875</xdr:colOff>
          <xdr:row>64</xdr:row>
          <xdr:rowOff>19050</xdr:rowOff>
        </xdr:to>
        <xdr:sp macro="" textlink="">
          <xdr:nvSpPr>
            <xdr:cNvPr id="51270" name="Check Box 70" hidden="1">
              <a:extLst>
                <a:ext uri="{63B3BB69-23CF-44E3-9099-C40C66FF867C}">
                  <a14:compatExt spid="_x0000_s51270"/>
                </a:ext>
                <a:ext uri="{FF2B5EF4-FFF2-40B4-BE49-F238E27FC236}">
                  <a16:creationId xmlns:a16="http://schemas.microsoft.com/office/drawing/2014/main" id="{00000000-0008-0000-0300-00004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64</xdr:row>
          <xdr:rowOff>9525</xdr:rowOff>
        </xdr:from>
        <xdr:to>
          <xdr:col>10</xdr:col>
          <xdr:colOff>523875</xdr:colOff>
          <xdr:row>65</xdr:row>
          <xdr:rowOff>19050</xdr:rowOff>
        </xdr:to>
        <xdr:sp macro="" textlink="">
          <xdr:nvSpPr>
            <xdr:cNvPr id="51271" name="Check Box 71" hidden="1">
              <a:extLst>
                <a:ext uri="{63B3BB69-23CF-44E3-9099-C40C66FF867C}">
                  <a14:compatExt spid="_x0000_s51271"/>
                </a:ext>
                <a:ext uri="{FF2B5EF4-FFF2-40B4-BE49-F238E27FC236}">
                  <a16:creationId xmlns:a16="http://schemas.microsoft.com/office/drawing/2014/main" id="{00000000-0008-0000-0300-000047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65</xdr:row>
          <xdr:rowOff>9525</xdr:rowOff>
        </xdr:from>
        <xdr:to>
          <xdr:col>10</xdr:col>
          <xdr:colOff>523875</xdr:colOff>
          <xdr:row>66</xdr:row>
          <xdr:rowOff>19050</xdr:rowOff>
        </xdr:to>
        <xdr:sp macro="" textlink="">
          <xdr:nvSpPr>
            <xdr:cNvPr id="51272" name="Check Box 72" hidden="1">
              <a:extLst>
                <a:ext uri="{63B3BB69-23CF-44E3-9099-C40C66FF867C}">
                  <a14:compatExt spid="_x0000_s51272"/>
                </a:ext>
                <a:ext uri="{FF2B5EF4-FFF2-40B4-BE49-F238E27FC236}">
                  <a16:creationId xmlns:a16="http://schemas.microsoft.com/office/drawing/2014/main" id="{00000000-0008-0000-0300-000048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66</xdr:row>
          <xdr:rowOff>9525</xdr:rowOff>
        </xdr:from>
        <xdr:to>
          <xdr:col>10</xdr:col>
          <xdr:colOff>523875</xdr:colOff>
          <xdr:row>67</xdr:row>
          <xdr:rowOff>19050</xdr:rowOff>
        </xdr:to>
        <xdr:sp macro="" textlink="">
          <xdr:nvSpPr>
            <xdr:cNvPr id="51273" name="Check Box 73" hidden="1">
              <a:extLst>
                <a:ext uri="{63B3BB69-23CF-44E3-9099-C40C66FF867C}">
                  <a14:compatExt spid="_x0000_s51273"/>
                </a:ext>
                <a:ext uri="{FF2B5EF4-FFF2-40B4-BE49-F238E27FC236}">
                  <a16:creationId xmlns:a16="http://schemas.microsoft.com/office/drawing/2014/main" id="{00000000-0008-0000-0300-000049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67</xdr:row>
          <xdr:rowOff>9525</xdr:rowOff>
        </xdr:from>
        <xdr:to>
          <xdr:col>10</xdr:col>
          <xdr:colOff>523875</xdr:colOff>
          <xdr:row>68</xdr:row>
          <xdr:rowOff>19050</xdr:rowOff>
        </xdr:to>
        <xdr:sp macro="" textlink="">
          <xdr:nvSpPr>
            <xdr:cNvPr id="51274" name="Check Box 74" hidden="1">
              <a:extLst>
                <a:ext uri="{63B3BB69-23CF-44E3-9099-C40C66FF867C}">
                  <a14:compatExt spid="_x0000_s51274"/>
                </a:ext>
                <a:ext uri="{FF2B5EF4-FFF2-40B4-BE49-F238E27FC236}">
                  <a16:creationId xmlns:a16="http://schemas.microsoft.com/office/drawing/2014/main" id="{00000000-0008-0000-0300-00004A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68</xdr:row>
          <xdr:rowOff>9525</xdr:rowOff>
        </xdr:from>
        <xdr:to>
          <xdr:col>10</xdr:col>
          <xdr:colOff>523875</xdr:colOff>
          <xdr:row>69</xdr:row>
          <xdr:rowOff>19050</xdr:rowOff>
        </xdr:to>
        <xdr:sp macro="" textlink="">
          <xdr:nvSpPr>
            <xdr:cNvPr id="51275" name="Check Box 75" hidden="1">
              <a:extLst>
                <a:ext uri="{63B3BB69-23CF-44E3-9099-C40C66FF867C}">
                  <a14:compatExt spid="_x0000_s51275"/>
                </a:ext>
                <a:ext uri="{FF2B5EF4-FFF2-40B4-BE49-F238E27FC236}">
                  <a16:creationId xmlns:a16="http://schemas.microsoft.com/office/drawing/2014/main" id="{00000000-0008-0000-0300-00004B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69</xdr:row>
          <xdr:rowOff>9525</xdr:rowOff>
        </xdr:from>
        <xdr:to>
          <xdr:col>10</xdr:col>
          <xdr:colOff>523875</xdr:colOff>
          <xdr:row>70</xdr:row>
          <xdr:rowOff>19050</xdr:rowOff>
        </xdr:to>
        <xdr:sp macro="" textlink="">
          <xdr:nvSpPr>
            <xdr:cNvPr id="51276" name="Check Box 76" hidden="1">
              <a:extLst>
                <a:ext uri="{63B3BB69-23CF-44E3-9099-C40C66FF867C}">
                  <a14:compatExt spid="_x0000_s51276"/>
                </a:ext>
                <a:ext uri="{FF2B5EF4-FFF2-40B4-BE49-F238E27FC236}">
                  <a16:creationId xmlns:a16="http://schemas.microsoft.com/office/drawing/2014/main" id="{00000000-0008-0000-0300-00004C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70</xdr:row>
          <xdr:rowOff>9525</xdr:rowOff>
        </xdr:from>
        <xdr:to>
          <xdr:col>10</xdr:col>
          <xdr:colOff>523875</xdr:colOff>
          <xdr:row>71</xdr:row>
          <xdr:rowOff>19050</xdr:rowOff>
        </xdr:to>
        <xdr:sp macro="" textlink="">
          <xdr:nvSpPr>
            <xdr:cNvPr id="51277" name="Check Box 77" hidden="1">
              <a:extLst>
                <a:ext uri="{63B3BB69-23CF-44E3-9099-C40C66FF867C}">
                  <a14:compatExt spid="_x0000_s51277"/>
                </a:ext>
                <a:ext uri="{FF2B5EF4-FFF2-40B4-BE49-F238E27FC236}">
                  <a16:creationId xmlns:a16="http://schemas.microsoft.com/office/drawing/2014/main" id="{00000000-0008-0000-0300-00004D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71</xdr:row>
          <xdr:rowOff>9525</xdr:rowOff>
        </xdr:from>
        <xdr:to>
          <xdr:col>10</xdr:col>
          <xdr:colOff>523875</xdr:colOff>
          <xdr:row>72</xdr:row>
          <xdr:rowOff>19050</xdr:rowOff>
        </xdr:to>
        <xdr:sp macro="" textlink="">
          <xdr:nvSpPr>
            <xdr:cNvPr id="51278" name="Check Box 78" hidden="1">
              <a:extLst>
                <a:ext uri="{63B3BB69-23CF-44E3-9099-C40C66FF867C}">
                  <a14:compatExt spid="_x0000_s51278"/>
                </a:ext>
                <a:ext uri="{FF2B5EF4-FFF2-40B4-BE49-F238E27FC236}">
                  <a16:creationId xmlns:a16="http://schemas.microsoft.com/office/drawing/2014/main" id="{00000000-0008-0000-0300-00004E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72</xdr:row>
          <xdr:rowOff>9525</xdr:rowOff>
        </xdr:from>
        <xdr:to>
          <xdr:col>10</xdr:col>
          <xdr:colOff>523875</xdr:colOff>
          <xdr:row>73</xdr:row>
          <xdr:rowOff>19050</xdr:rowOff>
        </xdr:to>
        <xdr:sp macro="" textlink="">
          <xdr:nvSpPr>
            <xdr:cNvPr id="51279" name="Check Box 79" hidden="1">
              <a:extLst>
                <a:ext uri="{63B3BB69-23CF-44E3-9099-C40C66FF867C}">
                  <a14:compatExt spid="_x0000_s51279"/>
                </a:ext>
                <a:ext uri="{FF2B5EF4-FFF2-40B4-BE49-F238E27FC236}">
                  <a16:creationId xmlns:a16="http://schemas.microsoft.com/office/drawing/2014/main" id="{00000000-0008-0000-0300-00004F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73</xdr:row>
          <xdr:rowOff>9525</xdr:rowOff>
        </xdr:from>
        <xdr:to>
          <xdr:col>10</xdr:col>
          <xdr:colOff>523875</xdr:colOff>
          <xdr:row>74</xdr:row>
          <xdr:rowOff>19050</xdr:rowOff>
        </xdr:to>
        <xdr:sp macro="" textlink="">
          <xdr:nvSpPr>
            <xdr:cNvPr id="51280" name="Check Box 80" hidden="1">
              <a:extLst>
                <a:ext uri="{63B3BB69-23CF-44E3-9099-C40C66FF867C}">
                  <a14:compatExt spid="_x0000_s51280"/>
                </a:ext>
                <a:ext uri="{FF2B5EF4-FFF2-40B4-BE49-F238E27FC236}">
                  <a16:creationId xmlns:a16="http://schemas.microsoft.com/office/drawing/2014/main" id="{00000000-0008-0000-0300-000050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74</xdr:row>
          <xdr:rowOff>9525</xdr:rowOff>
        </xdr:from>
        <xdr:to>
          <xdr:col>10</xdr:col>
          <xdr:colOff>523875</xdr:colOff>
          <xdr:row>75</xdr:row>
          <xdr:rowOff>19050</xdr:rowOff>
        </xdr:to>
        <xdr:sp macro="" textlink="">
          <xdr:nvSpPr>
            <xdr:cNvPr id="51281" name="Check Box 81" hidden="1">
              <a:extLst>
                <a:ext uri="{63B3BB69-23CF-44E3-9099-C40C66FF867C}">
                  <a14:compatExt spid="_x0000_s51281"/>
                </a:ext>
                <a:ext uri="{FF2B5EF4-FFF2-40B4-BE49-F238E27FC236}">
                  <a16:creationId xmlns:a16="http://schemas.microsoft.com/office/drawing/2014/main" id="{00000000-0008-0000-0300-00005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74</xdr:row>
          <xdr:rowOff>9525</xdr:rowOff>
        </xdr:from>
        <xdr:to>
          <xdr:col>10</xdr:col>
          <xdr:colOff>523875</xdr:colOff>
          <xdr:row>75</xdr:row>
          <xdr:rowOff>19050</xdr:rowOff>
        </xdr:to>
        <xdr:sp macro="" textlink="">
          <xdr:nvSpPr>
            <xdr:cNvPr id="51282" name="Check Box 82" hidden="1">
              <a:extLst>
                <a:ext uri="{63B3BB69-23CF-44E3-9099-C40C66FF867C}">
                  <a14:compatExt spid="_x0000_s51282"/>
                </a:ext>
                <a:ext uri="{FF2B5EF4-FFF2-40B4-BE49-F238E27FC236}">
                  <a16:creationId xmlns:a16="http://schemas.microsoft.com/office/drawing/2014/main" id="{00000000-0008-0000-0300-00005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75</xdr:row>
          <xdr:rowOff>9525</xdr:rowOff>
        </xdr:from>
        <xdr:to>
          <xdr:col>10</xdr:col>
          <xdr:colOff>523875</xdr:colOff>
          <xdr:row>76</xdr:row>
          <xdr:rowOff>19050</xdr:rowOff>
        </xdr:to>
        <xdr:sp macro="" textlink="">
          <xdr:nvSpPr>
            <xdr:cNvPr id="51283" name="Check Box 83" hidden="1">
              <a:extLst>
                <a:ext uri="{63B3BB69-23CF-44E3-9099-C40C66FF867C}">
                  <a14:compatExt spid="_x0000_s51283"/>
                </a:ext>
                <a:ext uri="{FF2B5EF4-FFF2-40B4-BE49-F238E27FC236}">
                  <a16:creationId xmlns:a16="http://schemas.microsoft.com/office/drawing/2014/main" id="{00000000-0008-0000-0300-00005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76</xdr:row>
          <xdr:rowOff>9525</xdr:rowOff>
        </xdr:from>
        <xdr:to>
          <xdr:col>10</xdr:col>
          <xdr:colOff>523875</xdr:colOff>
          <xdr:row>77</xdr:row>
          <xdr:rowOff>19050</xdr:rowOff>
        </xdr:to>
        <xdr:sp macro="" textlink="">
          <xdr:nvSpPr>
            <xdr:cNvPr id="51284" name="Check Box 84" hidden="1">
              <a:extLst>
                <a:ext uri="{63B3BB69-23CF-44E3-9099-C40C66FF867C}">
                  <a14:compatExt spid="_x0000_s51284"/>
                </a:ext>
                <a:ext uri="{FF2B5EF4-FFF2-40B4-BE49-F238E27FC236}">
                  <a16:creationId xmlns:a16="http://schemas.microsoft.com/office/drawing/2014/main" id="{00000000-0008-0000-0300-00005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77</xdr:row>
          <xdr:rowOff>9525</xdr:rowOff>
        </xdr:from>
        <xdr:to>
          <xdr:col>10</xdr:col>
          <xdr:colOff>523875</xdr:colOff>
          <xdr:row>78</xdr:row>
          <xdr:rowOff>19050</xdr:rowOff>
        </xdr:to>
        <xdr:sp macro="" textlink="">
          <xdr:nvSpPr>
            <xdr:cNvPr id="51285" name="Check Box 85" hidden="1">
              <a:extLst>
                <a:ext uri="{63B3BB69-23CF-44E3-9099-C40C66FF867C}">
                  <a14:compatExt spid="_x0000_s51285"/>
                </a:ext>
                <a:ext uri="{FF2B5EF4-FFF2-40B4-BE49-F238E27FC236}">
                  <a16:creationId xmlns:a16="http://schemas.microsoft.com/office/drawing/2014/main" id="{00000000-0008-0000-0300-00005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78</xdr:row>
          <xdr:rowOff>9525</xdr:rowOff>
        </xdr:from>
        <xdr:to>
          <xdr:col>10</xdr:col>
          <xdr:colOff>523875</xdr:colOff>
          <xdr:row>79</xdr:row>
          <xdr:rowOff>19050</xdr:rowOff>
        </xdr:to>
        <xdr:sp macro="" textlink="">
          <xdr:nvSpPr>
            <xdr:cNvPr id="51286" name="Check Box 86" hidden="1">
              <a:extLst>
                <a:ext uri="{63B3BB69-23CF-44E3-9099-C40C66FF867C}">
                  <a14:compatExt spid="_x0000_s51286"/>
                </a:ext>
                <a:ext uri="{FF2B5EF4-FFF2-40B4-BE49-F238E27FC236}">
                  <a16:creationId xmlns:a16="http://schemas.microsoft.com/office/drawing/2014/main" id="{00000000-0008-0000-0300-00005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79</xdr:row>
          <xdr:rowOff>9525</xdr:rowOff>
        </xdr:from>
        <xdr:to>
          <xdr:col>10</xdr:col>
          <xdr:colOff>523875</xdr:colOff>
          <xdr:row>80</xdr:row>
          <xdr:rowOff>19050</xdr:rowOff>
        </xdr:to>
        <xdr:sp macro="" textlink="">
          <xdr:nvSpPr>
            <xdr:cNvPr id="51287" name="Check Box 87" hidden="1">
              <a:extLst>
                <a:ext uri="{63B3BB69-23CF-44E3-9099-C40C66FF867C}">
                  <a14:compatExt spid="_x0000_s51287"/>
                </a:ext>
                <a:ext uri="{FF2B5EF4-FFF2-40B4-BE49-F238E27FC236}">
                  <a16:creationId xmlns:a16="http://schemas.microsoft.com/office/drawing/2014/main" id="{00000000-0008-0000-0300-000057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80</xdr:row>
          <xdr:rowOff>9525</xdr:rowOff>
        </xdr:from>
        <xdr:to>
          <xdr:col>10</xdr:col>
          <xdr:colOff>523875</xdr:colOff>
          <xdr:row>81</xdr:row>
          <xdr:rowOff>19050</xdr:rowOff>
        </xdr:to>
        <xdr:sp macro="" textlink="">
          <xdr:nvSpPr>
            <xdr:cNvPr id="51288" name="Check Box 88" hidden="1">
              <a:extLst>
                <a:ext uri="{63B3BB69-23CF-44E3-9099-C40C66FF867C}">
                  <a14:compatExt spid="_x0000_s51288"/>
                </a:ext>
                <a:ext uri="{FF2B5EF4-FFF2-40B4-BE49-F238E27FC236}">
                  <a16:creationId xmlns:a16="http://schemas.microsoft.com/office/drawing/2014/main" id="{00000000-0008-0000-0300-000058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81</xdr:row>
          <xdr:rowOff>9525</xdr:rowOff>
        </xdr:from>
        <xdr:to>
          <xdr:col>10</xdr:col>
          <xdr:colOff>523875</xdr:colOff>
          <xdr:row>82</xdr:row>
          <xdr:rowOff>19050</xdr:rowOff>
        </xdr:to>
        <xdr:sp macro="" textlink="">
          <xdr:nvSpPr>
            <xdr:cNvPr id="51289" name="Check Box 89" hidden="1">
              <a:extLst>
                <a:ext uri="{63B3BB69-23CF-44E3-9099-C40C66FF867C}">
                  <a14:compatExt spid="_x0000_s51289"/>
                </a:ext>
                <a:ext uri="{FF2B5EF4-FFF2-40B4-BE49-F238E27FC236}">
                  <a16:creationId xmlns:a16="http://schemas.microsoft.com/office/drawing/2014/main" id="{00000000-0008-0000-0300-000059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82</xdr:row>
          <xdr:rowOff>9525</xdr:rowOff>
        </xdr:from>
        <xdr:to>
          <xdr:col>10</xdr:col>
          <xdr:colOff>523875</xdr:colOff>
          <xdr:row>83</xdr:row>
          <xdr:rowOff>19050</xdr:rowOff>
        </xdr:to>
        <xdr:sp macro="" textlink="">
          <xdr:nvSpPr>
            <xdr:cNvPr id="51290" name="Check Box 90" hidden="1">
              <a:extLst>
                <a:ext uri="{63B3BB69-23CF-44E3-9099-C40C66FF867C}">
                  <a14:compatExt spid="_x0000_s51290"/>
                </a:ext>
                <a:ext uri="{FF2B5EF4-FFF2-40B4-BE49-F238E27FC236}">
                  <a16:creationId xmlns:a16="http://schemas.microsoft.com/office/drawing/2014/main" id="{00000000-0008-0000-0300-00005A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84</xdr:row>
          <xdr:rowOff>9525</xdr:rowOff>
        </xdr:from>
        <xdr:to>
          <xdr:col>10</xdr:col>
          <xdr:colOff>523875</xdr:colOff>
          <xdr:row>85</xdr:row>
          <xdr:rowOff>19050</xdr:rowOff>
        </xdr:to>
        <xdr:sp macro="" textlink="">
          <xdr:nvSpPr>
            <xdr:cNvPr id="51293" name="Check Box 93" hidden="1">
              <a:extLst>
                <a:ext uri="{63B3BB69-23CF-44E3-9099-C40C66FF867C}">
                  <a14:compatExt spid="_x0000_s51293"/>
                </a:ext>
                <a:ext uri="{FF2B5EF4-FFF2-40B4-BE49-F238E27FC236}">
                  <a16:creationId xmlns:a16="http://schemas.microsoft.com/office/drawing/2014/main" id="{00000000-0008-0000-0300-00005D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85</xdr:row>
          <xdr:rowOff>9525</xdr:rowOff>
        </xdr:from>
        <xdr:to>
          <xdr:col>10</xdr:col>
          <xdr:colOff>523875</xdr:colOff>
          <xdr:row>86</xdr:row>
          <xdr:rowOff>19050</xdr:rowOff>
        </xdr:to>
        <xdr:sp macro="" textlink="">
          <xdr:nvSpPr>
            <xdr:cNvPr id="51294" name="Check Box 94" hidden="1">
              <a:extLst>
                <a:ext uri="{63B3BB69-23CF-44E3-9099-C40C66FF867C}">
                  <a14:compatExt spid="_x0000_s51294"/>
                </a:ext>
                <a:ext uri="{FF2B5EF4-FFF2-40B4-BE49-F238E27FC236}">
                  <a16:creationId xmlns:a16="http://schemas.microsoft.com/office/drawing/2014/main" id="{00000000-0008-0000-0300-00005E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86</xdr:row>
          <xdr:rowOff>9525</xdr:rowOff>
        </xdr:from>
        <xdr:to>
          <xdr:col>10</xdr:col>
          <xdr:colOff>523875</xdr:colOff>
          <xdr:row>87</xdr:row>
          <xdr:rowOff>19050</xdr:rowOff>
        </xdr:to>
        <xdr:sp macro="" textlink="">
          <xdr:nvSpPr>
            <xdr:cNvPr id="51295" name="Check Box 95" hidden="1">
              <a:extLst>
                <a:ext uri="{63B3BB69-23CF-44E3-9099-C40C66FF867C}">
                  <a14:compatExt spid="_x0000_s51295"/>
                </a:ext>
                <a:ext uri="{FF2B5EF4-FFF2-40B4-BE49-F238E27FC236}">
                  <a16:creationId xmlns:a16="http://schemas.microsoft.com/office/drawing/2014/main" id="{00000000-0008-0000-0300-00005F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87</xdr:row>
          <xdr:rowOff>9525</xdr:rowOff>
        </xdr:from>
        <xdr:to>
          <xdr:col>10</xdr:col>
          <xdr:colOff>523875</xdr:colOff>
          <xdr:row>88</xdr:row>
          <xdr:rowOff>19050</xdr:rowOff>
        </xdr:to>
        <xdr:sp macro="" textlink="">
          <xdr:nvSpPr>
            <xdr:cNvPr id="51296" name="Check Box 96" hidden="1">
              <a:extLst>
                <a:ext uri="{63B3BB69-23CF-44E3-9099-C40C66FF867C}">
                  <a14:compatExt spid="_x0000_s51296"/>
                </a:ext>
                <a:ext uri="{FF2B5EF4-FFF2-40B4-BE49-F238E27FC236}">
                  <a16:creationId xmlns:a16="http://schemas.microsoft.com/office/drawing/2014/main" id="{00000000-0008-0000-0300-000060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88</xdr:row>
          <xdr:rowOff>9525</xdr:rowOff>
        </xdr:from>
        <xdr:to>
          <xdr:col>10</xdr:col>
          <xdr:colOff>523875</xdr:colOff>
          <xdr:row>89</xdr:row>
          <xdr:rowOff>19050</xdr:rowOff>
        </xdr:to>
        <xdr:sp macro="" textlink="">
          <xdr:nvSpPr>
            <xdr:cNvPr id="51297" name="Check Box 97" hidden="1">
              <a:extLst>
                <a:ext uri="{63B3BB69-23CF-44E3-9099-C40C66FF867C}">
                  <a14:compatExt spid="_x0000_s51297"/>
                </a:ext>
                <a:ext uri="{FF2B5EF4-FFF2-40B4-BE49-F238E27FC236}">
                  <a16:creationId xmlns:a16="http://schemas.microsoft.com/office/drawing/2014/main" id="{00000000-0008-0000-0300-00006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89</xdr:row>
          <xdr:rowOff>9525</xdr:rowOff>
        </xdr:from>
        <xdr:to>
          <xdr:col>10</xdr:col>
          <xdr:colOff>523875</xdr:colOff>
          <xdr:row>90</xdr:row>
          <xdr:rowOff>19050</xdr:rowOff>
        </xdr:to>
        <xdr:sp macro="" textlink="">
          <xdr:nvSpPr>
            <xdr:cNvPr id="51300" name="Check Box 100" hidden="1">
              <a:extLst>
                <a:ext uri="{63B3BB69-23CF-44E3-9099-C40C66FF867C}">
                  <a14:compatExt spid="_x0000_s51300"/>
                </a:ext>
                <a:ext uri="{FF2B5EF4-FFF2-40B4-BE49-F238E27FC236}">
                  <a16:creationId xmlns:a16="http://schemas.microsoft.com/office/drawing/2014/main" id="{00000000-0008-0000-0300-00006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90</xdr:row>
          <xdr:rowOff>9525</xdr:rowOff>
        </xdr:from>
        <xdr:to>
          <xdr:col>10</xdr:col>
          <xdr:colOff>523875</xdr:colOff>
          <xdr:row>91</xdr:row>
          <xdr:rowOff>19050</xdr:rowOff>
        </xdr:to>
        <xdr:sp macro="" textlink="">
          <xdr:nvSpPr>
            <xdr:cNvPr id="51301" name="Check Box 101" hidden="1">
              <a:extLst>
                <a:ext uri="{63B3BB69-23CF-44E3-9099-C40C66FF867C}">
                  <a14:compatExt spid="_x0000_s51301"/>
                </a:ext>
                <a:ext uri="{FF2B5EF4-FFF2-40B4-BE49-F238E27FC236}">
                  <a16:creationId xmlns:a16="http://schemas.microsoft.com/office/drawing/2014/main" id="{00000000-0008-0000-0300-00006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91</xdr:row>
          <xdr:rowOff>9525</xdr:rowOff>
        </xdr:from>
        <xdr:to>
          <xdr:col>10</xdr:col>
          <xdr:colOff>523875</xdr:colOff>
          <xdr:row>92</xdr:row>
          <xdr:rowOff>19050</xdr:rowOff>
        </xdr:to>
        <xdr:sp macro="" textlink="">
          <xdr:nvSpPr>
            <xdr:cNvPr id="51302" name="Check Box 102" hidden="1">
              <a:extLst>
                <a:ext uri="{63B3BB69-23CF-44E3-9099-C40C66FF867C}">
                  <a14:compatExt spid="_x0000_s51302"/>
                </a:ext>
                <a:ext uri="{FF2B5EF4-FFF2-40B4-BE49-F238E27FC236}">
                  <a16:creationId xmlns:a16="http://schemas.microsoft.com/office/drawing/2014/main" id="{00000000-0008-0000-0300-00006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92</xdr:row>
          <xdr:rowOff>9525</xdr:rowOff>
        </xdr:from>
        <xdr:to>
          <xdr:col>10</xdr:col>
          <xdr:colOff>523875</xdr:colOff>
          <xdr:row>93</xdr:row>
          <xdr:rowOff>19050</xdr:rowOff>
        </xdr:to>
        <xdr:sp macro="" textlink="">
          <xdr:nvSpPr>
            <xdr:cNvPr id="51303" name="Check Box 103" hidden="1">
              <a:extLst>
                <a:ext uri="{63B3BB69-23CF-44E3-9099-C40C66FF867C}">
                  <a14:compatExt spid="_x0000_s51303"/>
                </a:ext>
                <a:ext uri="{FF2B5EF4-FFF2-40B4-BE49-F238E27FC236}">
                  <a16:creationId xmlns:a16="http://schemas.microsoft.com/office/drawing/2014/main" id="{00000000-0008-0000-0300-000067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93</xdr:row>
          <xdr:rowOff>9525</xdr:rowOff>
        </xdr:from>
        <xdr:to>
          <xdr:col>10</xdr:col>
          <xdr:colOff>523875</xdr:colOff>
          <xdr:row>94</xdr:row>
          <xdr:rowOff>19050</xdr:rowOff>
        </xdr:to>
        <xdr:sp macro="" textlink="">
          <xdr:nvSpPr>
            <xdr:cNvPr id="51304" name="Check Box 104" hidden="1">
              <a:extLst>
                <a:ext uri="{63B3BB69-23CF-44E3-9099-C40C66FF867C}">
                  <a14:compatExt spid="_x0000_s51304"/>
                </a:ext>
                <a:ext uri="{FF2B5EF4-FFF2-40B4-BE49-F238E27FC236}">
                  <a16:creationId xmlns:a16="http://schemas.microsoft.com/office/drawing/2014/main" id="{00000000-0008-0000-0300-000068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94</xdr:row>
          <xdr:rowOff>9525</xdr:rowOff>
        </xdr:from>
        <xdr:to>
          <xdr:col>10</xdr:col>
          <xdr:colOff>523875</xdr:colOff>
          <xdr:row>95</xdr:row>
          <xdr:rowOff>19050</xdr:rowOff>
        </xdr:to>
        <xdr:sp macro="" textlink="">
          <xdr:nvSpPr>
            <xdr:cNvPr id="51305" name="Check Box 105" hidden="1">
              <a:extLst>
                <a:ext uri="{63B3BB69-23CF-44E3-9099-C40C66FF867C}">
                  <a14:compatExt spid="_x0000_s51305"/>
                </a:ext>
                <a:ext uri="{FF2B5EF4-FFF2-40B4-BE49-F238E27FC236}">
                  <a16:creationId xmlns:a16="http://schemas.microsoft.com/office/drawing/2014/main" id="{00000000-0008-0000-0300-000069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95</xdr:row>
          <xdr:rowOff>9525</xdr:rowOff>
        </xdr:from>
        <xdr:to>
          <xdr:col>10</xdr:col>
          <xdr:colOff>523875</xdr:colOff>
          <xdr:row>96</xdr:row>
          <xdr:rowOff>19050</xdr:rowOff>
        </xdr:to>
        <xdr:sp macro="" textlink="">
          <xdr:nvSpPr>
            <xdr:cNvPr id="51306" name="Check Box 106" hidden="1">
              <a:extLst>
                <a:ext uri="{63B3BB69-23CF-44E3-9099-C40C66FF867C}">
                  <a14:compatExt spid="_x0000_s51306"/>
                </a:ext>
                <a:ext uri="{FF2B5EF4-FFF2-40B4-BE49-F238E27FC236}">
                  <a16:creationId xmlns:a16="http://schemas.microsoft.com/office/drawing/2014/main" id="{00000000-0008-0000-0300-00006A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96</xdr:row>
          <xdr:rowOff>9525</xdr:rowOff>
        </xdr:from>
        <xdr:to>
          <xdr:col>10</xdr:col>
          <xdr:colOff>523875</xdr:colOff>
          <xdr:row>97</xdr:row>
          <xdr:rowOff>19050</xdr:rowOff>
        </xdr:to>
        <xdr:sp macro="" textlink="">
          <xdr:nvSpPr>
            <xdr:cNvPr id="51307" name="Check Box 107" hidden="1">
              <a:extLst>
                <a:ext uri="{63B3BB69-23CF-44E3-9099-C40C66FF867C}">
                  <a14:compatExt spid="_x0000_s51307"/>
                </a:ext>
                <a:ext uri="{FF2B5EF4-FFF2-40B4-BE49-F238E27FC236}">
                  <a16:creationId xmlns:a16="http://schemas.microsoft.com/office/drawing/2014/main" id="{00000000-0008-0000-0300-00006B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97</xdr:row>
          <xdr:rowOff>9525</xdr:rowOff>
        </xdr:from>
        <xdr:to>
          <xdr:col>10</xdr:col>
          <xdr:colOff>523875</xdr:colOff>
          <xdr:row>98</xdr:row>
          <xdr:rowOff>19050</xdr:rowOff>
        </xdr:to>
        <xdr:sp macro="" textlink="">
          <xdr:nvSpPr>
            <xdr:cNvPr id="51308" name="Check Box 108" hidden="1">
              <a:extLst>
                <a:ext uri="{63B3BB69-23CF-44E3-9099-C40C66FF867C}">
                  <a14:compatExt spid="_x0000_s51308"/>
                </a:ext>
                <a:ext uri="{FF2B5EF4-FFF2-40B4-BE49-F238E27FC236}">
                  <a16:creationId xmlns:a16="http://schemas.microsoft.com/office/drawing/2014/main" id="{00000000-0008-0000-0300-00006C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98</xdr:row>
          <xdr:rowOff>9525</xdr:rowOff>
        </xdr:from>
        <xdr:to>
          <xdr:col>10</xdr:col>
          <xdr:colOff>523875</xdr:colOff>
          <xdr:row>99</xdr:row>
          <xdr:rowOff>19050</xdr:rowOff>
        </xdr:to>
        <xdr:sp macro="" textlink="">
          <xdr:nvSpPr>
            <xdr:cNvPr id="51309" name="Check Box 109" hidden="1">
              <a:extLst>
                <a:ext uri="{63B3BB69-23CF-44E3-9099-C40C66FF867C}">
                  <a14:compatExt spid="_x0000_s51309"/>
                </a:ext>
                <a:ext uri="{FF2B5EF4-FFF2-40B4-BE49-F238E27FC236}">
                  <a16:creationId xmlns:a16="http://schemas.microsoft.com/office/drawing/2014/main" id="{00000000-0008-0000-0300-00006D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99</xdr:row>
          <xdr:rowOff>9525</xdr:rowOff>
        </xdr:from>
        <xdr:to>
          <xdr:col>10</xdr:col>
          <xdr:colOff>523875</xdr:colOff>
          <xdr:row>100</xdr:row>
          <xdr:rowOff>19050</xdr:rowOff>
        </xdr:to>
        <xdr:sp macro="" textlink="">
          <xdr:nvSpPr>
            <xdr:cNvPr id="51310" name="Check Box 110" hidden="1">
              <a:extLst>
                <a:ext uri="{63B3BB69-23CF-44E3-9099-C40C66FF867C}">
                  <a14:compatExt spid="_x0000_s51310"/>
                </a:ext>
                <a:ext uri="{FF2B5EF4-FFF2-40B4-BE49-F238E27FC236}">
                  <a16:creationId xmlns:a16="http://schemas.microsoft.com/office/drawing/2014/main" id="{00000000-0008-0000-0300-00006E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100</xdr:row>
          <xdr:rowOff>9525</xdr:rowOff>
        </xdr:from>
        <xdr:to>
          <xdr:col>10</xdr:col>
          <xdr:colOff>523875</xdr:colOff>
          <xdr:row>101</xdr:row>
          <xdr:rowOff>19050</xdr:rowOff>
        </xdr:to>
        <xdr:sp macro="" textlink="">
          <xdr:nvSpPr>
            <xdr:cNvPr id="51311" name="Check Box 111" hidden="1">
              <a:extLst>
                <a:ext uri="{63B3BB69-23CF-44E3-9099-C40C66FF867C}">
                  <a14:compatExt spid="_x0000_s51311"/>
                </a:ext>
                <a:ext uri="{FF2B5EF4-FFF2-40B4-BE49-F238E27FC236}">
                  <a16:creationId xmlns:a16="http://schemas.microsoft.com/office/drawing/2014/main" id="{00000000-0008-0000-0300-00006F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101</xdr:row>
          <xdr:rowOff>9525</xdr:rowOff>
        </xdr:from>
        <xdr:to>
          <xdr:col>10</xdr:col>
          <xdr:colOff>523875</xdr:colOff>
          <xdr:row>102</xdr:row>
          <xdr:rowOff>19050</xdr:rowOff>
        </xdr:to>
        <xdr:sp macro="" textlink="">
          <xdr:nvSpPr>
            <xdr:cNvPr id="51312" name="Check Box 112" hidden="1">
              <a:extLst>
                <a:ext uri="{63B3BB69-23CF-44E3-9099-C40C66FF867C}">
                  <a14:compatExt spid="_x0000_s51312"/>
                </a:ext>
                <a:ext uri="{FF2B5EF4-FFF2-40B4-BE49-F238E27FC236}">
                  <a16:creationId xmlns:a16="http://schemas.microsoft.com/office/drawing/2014/main" id="{00000000-0008-0000-0300-000070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102</xdr:row>
          <xdr:rowOff>9525</xdr:rowOff>
        </xdr:from>
        <xdr:to>
          <xdr:col>10</xdr:col>
          <xdr:colOff>523875</xdr:colOff>
          <xdr:row>103</xdr:row>
          <xdr:rowOff>19050</xdr:rowOff>
        </xdr:to>
        <xdr:sp macro="" textlink="">
          <xdr:nvSpPr>
            <xdr:cNvPr id="51313" name="Check Box 113" hidden="1">
              <a:extLst>
                <a:ext uri="{63B3BB69-23CF-44E3-9099-C40C66FF867C}">
                  <a14:compatExt spid="_x0000_s51313"/>
                </a:ext>
                <a:ext uri="{FF2B5EF4-FFF2-40B4-BE49-F238E27FC236}">
                  <a16:creationId xmlns:a16="http://schemas.microsoft.com/office/drawing/2014/main" id="{00000000-0008-0000-0300-00007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103</xdr:row>
          <xdr:rowOff>9525</xdr:rowOff>
        </xdr:from>
        <xdr:to>
          <xdr:col>10</xdr:col>
          <xdr:colOff>523875</xdr:colOff>
          <xdr:row>104</xdr:row>
          <xdr:rowOff>19050</xdr:rowOff>
        </xdr:to>
        <xdr:sp macro="" textlink="">
          <xdr:nvSpPr>
            <xdr:cNvPr id="51314" name="Check Box 114" hidden="1">
              <a:extLst>
                <a:ext uri="{63B3BB69-23CF-44E3-9099-C40C66FF867C}">
                  <a14:compatExt spid="_x0000_s51314"/>
                </a:ext>
                <a:ext uri="{FF2B5EF4-FFF2-40B4-BE49-F238E27FC236}">
                  <a16:creationId xmlns:a16="http://schemas.microsoft.com/office/drawing/2014/main" id="{00000000-0008-0000-0300-00007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104</xdr:row>
          <xdr:rowOff>9525</xdr:rowOff>
        </xdr:from>
        <xdr:to>
          <xdr:col>10</xdr:col>
          <xdr:colOff>523875</xdr:colOff>
          <xdr:row>105</xdr:row>
          <xdr:rowOff>19050</xdr:rowOff>
        </xdr:to>
        <xdr:sp macro="" textlink="">
          <xdr:nvSpPr>
            <xdr:cNvPr id="51315" name="Check Box 115" hidden="1">
              <a:extLst>
                <a:ext uri="{63B3BB69-23CF-44E3-9099-C40C66FF867C}">
                  <a14:compatExt spid="_x0000_s51315"/>
                </a:ext>
                <a:ext uri="{FF2B5EF4-FFF2-40B4-BE49-F238E27FC236}">
                  <a16:creationId xmlns:a16="http://schemas.microsoft.com/office/drawing/2014/main" id="{00000000-0008-0000-0300-00007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105</xdr:row>
          <xdr:rowOff>9525</xdr:rowOff>
        </xdr:from>
        <xdr:to>
          <xdr:col>10</xdr:col>
          <xdr:colOff>523875</xdr:colOff>
          <xdr:row>106</xdr:row>
          <xdr:rowOff>19050</xdr:rowOff>
        </xdr:to>
        <xdr:sp macro="" textlink="">
          <xdr:nvSpPr>
            <xdr:cNvPr id="51316" name="Check Box 116" hidden="1">
              <a:extLst>
                <a:ext uri="{63B3BB69-23CF-44E3-9099-C40C66FF867C}">
                  <a14:compatExt spid="_x0000_s51316"/>
                </a:ext>
                <a:ext uri="{FF2B5EF4-FFF2-40B4-BE49-F238E27FC236}">
                  <a16:creationId xmlns:a16="http://schemas.microsoft.com/office/drawing/2014/main" id="{00000000-0008-0000-0300-00007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106</xdr:row>
          <xdr:rowOff>9525</xdr:rowOff>
        </xdr:from>
        <xdr:to>
          <xdr:col>10</xdr:col>
          <xdr:colOff>523875</xdr:colOff>
          <xdr:row>107</xdr:row>
          <xdr:rowOff>19050</xdr:rowOff>
        </xdr:to>
        <xdr:sp macro="" textlink="">
          <xdr:nvSpPr>
            <xdr:cNvPr id="51317" name="Check Box 117" hidden="1">
              <a:extLst>
                <a:ext uri="{63B3BB69-23CF-44E3-9099-C40C66FF867C}">
                  <a14:compatExt spid="_x0000_s51317"/>
                </a:ext>
                <a:ext uri="{FF2B5EF4-FFF2-40B4-BE49-F238E27FC236}">
                  <a16:creationId xmlns:a16="http://schemas.microsoft.com/office/drawing/2014/main" id="{00000000-0008-0000-0300-00007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107</xdr:row>
          <xdr:rowOff>9525</xdr:rowOff>
        </xdr:from>
        <xdr:to>
          <xdr:col>10</xdr:col>
          <xdr:colOff>523875</xdr:colOff>
          <xdr:row>108</xdr:row>
          <xdr:rowOff>19050</xdr:rowOff>
        </xdr:to>
        <xdr:sp macro="" textlink="">
          <xdr:nvSpPr>
            <xdr:cNvPr id="51318" name="Check Box 118" hidden="1">
              <a:extLst>
                <a:ext uri="{63B3BB69-23CF-44E3-9099-C40C66FF867C}">
                  <a14:compatExt spid="_x0000_s51318"/>
                </a:ext>
                <a:ext uri="{FF2B5EF4-FFF2-40B4-BE49-F238E27FC236}">
                  <a16:creationId xmlns:a16="http://schemas.microsoft.com/office/drawing/2014/main" id="{00000000-0008-0000-0300-00007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108</xdr:row>
          <xdr:rowOff>9525</xdr:rowOff>
        </xdr:from>
        <xdr:to>
          <xdr:col>10</xdr:col>
          <xdr:colOff>523875</xdr:colOff>
          <xdr:row>109</xdr:row>
          <xdr:rowOff>19050</xdr:rowOff>
        </xdr:to>
        <xdr:sp macro="" textlink="">
          <xdr:nvSpPr>
            <xdr:cNvPr id="51319" name="Check Box 119" hidden="1">
              <a:extLst>
                <a:ext uri="{63B3BB69-23CF-44E3-9099-C40C66FF867C}">
                  <a14:compatExt spid="_x0000_s51319"/>
                </a:ext>
                <a:ext uri="{FF2B5EF4-FFF2-40B4-BE49-F238E27FC236}">
                  <a16:creationId xmlns:a16="http://schemas.microsoft.com/office/drawing/2014/main" id="{00000000-0008-0000-0300-000077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109</xdr:row>
          <xdr:rowOff>9525</xdr:rowOff>
        </xdr:from>
        <xdr:to>
          <xdr:col>10</xdr:col>
          <xdr:colOff>523875</xdr:colOff>
          <xdr:row>110</xdr:row>
          <xdr:rowOff>19050</xdr:rowOff>
        </xdr:to>
        <xdr:sp macro="" textlink="">
          <xdr:nvSpPr>
            <xdr:cNvPr id="51320" name="Check Box 120" hidden="1">
              <a:extLst>
                <a:ext uri="{63B3BB69-23CF-44E3-9099-C40C66FF867C}">
                  <a14:compatExt spid="_x0000_s51320"/>
                </a:ext>
                <a:ext uri="{FF2B5EF4-FFF2-40B4-BE49-F238E27FC236}">
                  <a16:creationId xmlns:a16="http://schemas.microsoft.com/office/drawing/2014/main" id="{00000000-0008-0000-0300-000078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110</xdr:row>
          <xdr:rowOff>9525</xdr:rowOff>
        </xdr:from>
        <xdr:to>
          <xdr:col>10</xdr:col>
          <xdr:colOff>523875</xdr:colOff>
          <xdr:row>111</xdr:row>
          <xdr:rowOff>19050</xdr:rowOff>
        </xdr:to>
        <xdr:sp macro="" textlink="">
          <xdr:nvSpPr>
            <xdr:cNvPr id="51321" name="Check Box 121" hidden="1">
              <a:extLst>
                <a:ext uri="{63B3BB69-23CF-44E3-9099-C40C66FF867C}">
                  <a14:compatExt spid="_x0000_s51321"/>
                </a:ext>
                <a:ext uri="{FF2B5EF4-FFF2-40B4-BE49-F238E27FC236}">
                  <a16:creationId xmlns:a16="http://schemas.microsoft.com/office/drawing/2014/main" id="{00000000-0008-0000-0300-000079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111</xdr:row>
          <xdr:rowOff>9525</xdr:rowOff>
        </xdr:from>
        <xdr:to>
          <xdr:col>10</xdr:col>
          <xdr:colOff>523875</xdr:colOff>
          <xdr:row>112</xdr:row>
          <xdr:rowOff>19050</xdr:rowOff>
        </xdr:to>
        <xdr:sp macro="" textlink="">
          <xdr:nvSpPr>
            <xdr:cNvPr id="51322" name="Check Box 122" hidden="1">
              <a:extLst>
                <a:ext uri="{63B3BB69-23CF-44E3-9099-C40C66FF867C}">
                  <a14:compatExt spid="_x0000_s51322"/>
                </a:ext>
                <a:ext uri="{FF2B5EF4-FFF2-40B4-BE49-F238E27FC236}">
                  <a16:creationId xmlns:a16="http://schemas.microsoft.com/office/drawing/2014/main" id="{00000000-0008-0000-0300-00007A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112</xdr:row>
          <xdr:rowOff>9525</xdr:rowOff>
        </xdr:from>
        <xdr:to>
          <xdr:col>10</xdr:col>
          <xdr:colOff>523875</xdr:colOff>
          <xdr:row>113</xdr:row>
          <xdr:rowOff>19050</xdr:rowOff>
        </xdr:to>
        <xdr:sp macro="" textlink="">
          <xdr:nvSpPr>
            <xdr:cNvPr id="51323" name="Check Box 123" hidden="1">
              <a:extLst>
                <a:ext uri="{63B3BB69-23CF-44E3-9099-C40C66FF867C}">
                  <a14:compatExt spid="_x0000_s51323"/>
                </a:ext>
                <a:ext uri="{FF2B5EF4-FFF2-40B4-BE49-F238E27FC236}">
                  <a16:creationId xmlns:a16="http://schemas.microsoft.com/office/drawing/2014/main" id="{00000000-0008-0000-0300-00007B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113</xdr:row>
          <xdr:rowOff>9525</xdr:rowOff>
        </xdr:from>
        <xdr:to>
          <xdr:col>10</xdr:col>
          <xdr:colOff>523875</xdr:colOff>
          <xdr:row>114</xdr:row>
          <xdr:rowOff>19050</xdr:rowOff>
        </xdr:to>
        <xdr:sp macro="" textlink="">
          <xdr:nvSpPr>
            <xdr:cNvPr id="51324" name="Check Box 124" hidden="1">
              <a:extLst>
                <a:ext uri="{63B3BB69-23CF-44E3-9099-C40C66FF867C}">
                  <a14:compatExt spid="_x0000_s51324"/>
                </a:ext>
                <a:ext uri="{FF2B5EF4-FFF2-40B4-BE49-F238E27FC236}">
                  <a16:creationId xmlns:a16="http://schemas.microsoft.com/office/drawing/2014/main" id="{00000000-0008-0000-0300-00007C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114</xdr:row>
          <xdr:rowOff>9525</xdr:rowOff>
        </xdr:from>
        <xdr:to>
          <xdr:col>10</xdr:col>
          <xdr:colOff>523875</xdr:colOff>
          <xdr:row>115</xdr:row>
          <xdr:rowOff>19050</xdr:rowOff>
        </xdr:to>
        <xdr:sp macro="" textlink="">
          <xdr:nvSpPr>
            <xdr:cNvPr id="51325" name="Check Box 125" hidden="1">
              <a:extLst>
                <a:ext uri="{63B3BB69-23CF-44E3-9099-C40C66FF867C}">
                  <a14:compatExt spid="_x0000_s51325"/>
                </a:ext>
                <a:ext uri="{FF2B5EF4-FFF2-40B4-BE49-F238E27FC236}">
                  <a16:creationId xmlns:a16="http://schemas.microsoft.com/office/drawing/2014/main" id="{00000000-0008-0000-0300-00007D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115</xdr:row>
          <xdr:rowOff>9525</xdr:rowOff>
        </xdr:from>
        <xdr:to>
          <xdr:col>10</xdr:col>
          <xdr:colOff>523875</xdr:colOff>
          <xdr:row>116</xdr:row>
          <xdr:rowOff>19050</xdr:rowOff>
        </xdr:to>
        <xdr:sp macro="" textlink="">
          <xdr:nvSpPr>
            <xdr:cNvPr id="51326" name="Check Box 126" hidden="1">
              <a:extLst>
                <a:ext uri="{63B3BB69-23CF-44E3-9099-C40C66FF867C}">
                  <a14:compatExt spid="_x0000_s51326"/>
                </a:ext>
                <a:ext uri="{FF2B5EF4-FFF2-40B4-BE49-F238E27FC236}">
                  <a16:creationId xmlns:a16="http://schemas.microsoft.com/office/drawing/2014/main" id="{00000000-0008-0000-0300-00007E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116</xdr:row>
          <xdr:rowOff>9525</xdr:rowOff>
        </xdr:from>
        <xdr:to>
          <xdr:col>10</xdr:col>
          <xdr:colOff>523875</xdr:colOff>
          <xdr:row>117</xdr:row>
          <xdr:rowOff>19050</xdr:rowOff>
        </xdr:to>
        <xdr:sp macro="" textlink="">
          <xdr:nvSpPr>
            <xdr:cNvPr id="51327" name="Check Box 127" hidden="1">
              <a:extLst>
                <a:ext uri="{63B3BB69-23CF-44E3-9099-C40C66FF867C}">
                  <a14:compatExt spid="_x0000_s51327"/>
                </a:ext>
                <a:ext uri="{FF2B5EF4-FFF2-40B4-BE49-F238E27FC236}">
                  <a16:creationId xmlns:a16="http://schemas.microsoft.com/office/drawing/2014/main" id="{00000000-0008-0000-0300-00007F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117</xdr:row>
          <xdr:rowOff>9525</xdr:rowOff>
        </xdr:from>
        <xdr:to>
          <xdr:col>10</xdr:col>
          <xdr:colOff>523875</xdr:colOff>
          <xdr:row>118</xdr:row>
          <xdr:rowOff>19050</xdr:rowOff>
        </xdr:to>
        <xdr:sp macro="" textlink="">
          <xdr:nvSpPr>
            <xdr:cNvPr id="51328" name="Check Box 128" hidden="1">
              <a:extLst>
                <a:ext uri="{63B3BB69-23CF-44E3-9099-C40C66FF867C}">
                  <a14:compatExt spid="_x0000_s51328"/>
                </a:ext>
                <a:ext uri="{FF2B5EF4-FFF2-40B4-BE49-F238E27FC236}">
                  <a16:creationId xmlns:a16="http://schemas.microsoft.com/office/drawing/2014/main" id="{00000000-0008-0000-0300-000080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118</xdr:row>
          <xdr:rowOff>9525</xdr:rowOff>
        </xdr:from>
        <xdr:to>
          <xdr:col>10</xdr:col>
          <xdr:colOff>523875</xdr:colOff>
          <xdr:row>119</xdr:row>
          <xdr:rowOff>19050</xdr:rowOff>
        </xdr:to>
        <xdr:sp macro="" textlink="">
          <xdr:nvSpPr>
            <xdr:cNvPr id="51329" name="Check Box 129" hidden="1">
              <a:extLst>
                <a:ext uri="{63B3BB69-23CF-44E3-9099-C40C66FF867C}">
                  <a14:compatExt spid="_x0000_s51329"/>
                </a:ext>
                <a:ext uri="{FF2B5EF4-FFF2-40B4-BE49-F238E27FC236}">
                  <a16:creationId xmlns:a16="http://schemas.microsoft.com/office/drawing/2014/main" id="{00000000-0008-0000-0300-00008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119</xdr:row>
          <xdr:rowOff>9525</xdr:rowOff>
        </xdr:from>
        <xdr:to>
          <xdr:col>10</xdr:col>
          <xdr:colOff>523875</xdr:colOff>
          <xdr:row>120</xdr:row>
          <xdr:rowOff>19050</xdr:rowOff>
        </xdr:to>
        <xdr:sp macro="" textlink="">
          <xdr:nvSpPr>
            <xdr:cNvPr id="51330" name="Check Box 130" hidden="1">
              <a:extLst>
                <a:ext uri="{63B3BB69-23CF-44E3-9099-C40C66FF867C}">
                  <a14:compatExt spid="_x0000_s51330"/>
                </a:ext>
                <a:ext uri="{FF2B5EF4-FFF2-40B4-BE49-F238E27FC236}">
                  <a16:creationId xmlns:a16="http://schemas.microsoft.com/office/drawing/2014/main" id="{00000000-0008-0000-0300-00008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120</xdr:row>
          <xdr:rowOff>9525</xdr:rowOff>
        </xdr:from>
        <xdr:to>
          <xdr:col>10</xdr:col>
          <xdr:colOff>523875</xdr:colOff>
          <xdr:row>121</xdr:row>
          <xdr:rowOff>19050</xdr:rowOff>
        </xdr:to>
        <xdr:sp macro="" textlink="">
          <xdr:nvSpPr>
            <xdr:cNvPr id="51331" name="Check Box 131" hidden="1">
              <a:extLst>
                <a:ext uri="{63B3BB69-23CF-44E3-9099-C40C66FF867C}">
                  <a14:compatExt spid="_x0000_s51331"/>
                </a:ext>
                <a:ext uri="{FF2B5EF4-FFF2-40B4-BE49-F238E27FC236}">
                  <a16:creationId xmlns:a16="http://schemas.microsoft.com/office/drawing/2014/main" id="{00000000-0008-0000-0300-00008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121</xdr:row>
          <xdr:rowOff>9525</xdr:rowOff>
        </xdr:from>
        <xdr:to>
          <xdr:col>10</xdr:col>
          <xdr:colOff>523875</xdr:colOff>
          <xdr:row>122</xdr:row>
          <xdr:rowOff>19050</xdr:rowOff>
        </xdr:to>
        <xdr:sp macro="" textlink="">
          <xdr:nvSpPr>
            <xdr:cNvPr id="51332" name="Check Box 132" hidden="1">
              <a:extLst>
                <a:ext uri="{63B3BB69-23CF-44E3-9099-C40C66FF867C}">
                  <a14:compatExt spid="_x0000_s51332"/>
                </a:ext>
                <a:ext uri="{FF2B5EF4-FFF2-40B4-BE49-F238E27FC236}">
                  <a16:creationId xmlns:a16="http://schemas.microsoft.com/office/drawing/2014/main" id="{00000000-0008-0000-0300-00008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122</xdr:row>
          <xdr:rowOff>9525</xdr:rowOff>
        </xdr:from>
        <xdr:to>
          <xdr:col>10</xdr:col>
          <xdr:colOff>523875</xdr:colOff>
          <xdr:row>123</xdr:row>
          <xdr:rowOff>19050</xdr:rowOff>
        </xdr:to>
        <xdr:sp macro="" textlink="">
          <xdr:nvSpPr>
            <xdr:cNvPr id="51333" name="Check Box 133" hidden="1">
              <a:extLst>
                <a:ext uri="{63B3BB69-23CF-44E3-9099-C40C66FF867C}">
                  <a14:compatExt spid="_x0000_s51333"/>
                </a:ext>
                <a:ext uri="{FF2B5EF4-FFF2-40B4-BE49-F238E27FC236}">
                  <a16:creationId xmlns:a16="http://schemas.microsoft.com/office/drawing/2014/main" id="{00000000-0008-0000-0300-00008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124</xdr:row>
          <xdr:rowOff>9525</xdr:rowOff>
        </xdr:from>
        <xdr:to>
          <xdr:col>10</xdr:col>
          <xdr:colOff>523875</xdr:colOff>
          <xdr:row>125</xdr:row>
          <xdr:rowOff>19050</xdr:rowOff>
        </xdr:to>
        <xdr:sp macro="" textlink="">
          <xdr:nvSpPr>
            <xdr:cNvPr id="51336" name="Check Box 136" hidden="1">
              <a:extLst>
                <a:ext uri="{63B3BB69-23CF-44E3-9099-C40C66FF867C}">
                  <a14:compatExt spid="_x0000_s51336"/>
                </a:ext>
                <a:ext uri="{FF2B5EF4-FFF2-40B4-BE49-F238E27FC236}">
                  <a16:creationId xmlns:a16="http://schemas.microsoft.com/office/drawing/2014/main" id="{00000000-0008-0000-0300-000088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125</xdr:row>
          <xdr:rowOff>9525</xdr:rowOff>
        </xdr:from>
        <xdr:to>
          <xdr:col>10</xdr:col>
          <xdr:colOff>523875</xdr:colOff>
          <xdr:row>126</xdr:row>
          <xdr:rowOff>19050</xdr:rowOff>
        </xdr:to>
        <xdr:sp macro="" textlink="">
          <xdr:nvSpPr>
            <xdr:cNvPr id="51337" name="Check Box 137" hidden="1">
              <a:extLst>
                <a:ext uri="{63B3BB69-23CF-44E3-9099-C40C66FF867C}">
                  <a14:compatExt spid="_x0000_s51337"/>
                </a:ext>
                <a:ext uri="{FF2B5EF4-FFF2-40B4-BE49-F238E27FC236}">
                  <a16:creationId xmlns:a16="http://schemas.microsoft.com/office/drawing/2014/main" id="{00000000-0008-0000-0300-000089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126</xdr:row>
          <xdr:rowOff>9525</xdr:rowOff>
        </xdr:from>
        <xdr:to>
          <xdr:col>10</xdr:col>
          <xdr:colOff>523875</xdr:colOff>
          <xdr:row>127</xdr:row>
          <xdr:rowOff>19050</xdr:rowOff>
        </xdr:to>
        <xdr:sp macro="" textlink="">
          <xdr:nvSpPr>
            <xdr:cNvPr id="51338" name="Check Box 138" hidden="1">
              <a:extLst>
                <a:ext uri="{63B3BB69-23CF-44E3-9099-C40C66FF867C}">
                  <a14:compatExt spid="_x0000_s51338"/>
                </a:ext>
                <a:ext uri="{FF2B5EF4-FFF2-40B4-BE49-F238E27FC236}">
                  <a16:creationId xmlns:a16="http://schemas.microsoft.com/office/drawing/2014/main" id="{00000000-0008-0000-0300-00008A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127</xdr:row>
          <xdr:rowOff>9525</xdr:rowOff>
        </xdr:from>
        <xdr:to>
          <xdr:col>10</xdr:col>
          <xdr:colOff>523875</xdr:colOff>
          <xdr:row>128</xdr:row>
          <xdr:rowOff>19050</xdr:rowOff>
        </xdr:to>
        <xdr:sp macro="" textlink="">
          <xdr:nvSpPr>
            <xdr:cNvPr id="51339" name="Check Box 139" hidden="1">
              <a:extLst>
                <a:ext uri="{63B3BB69-23CF-44E3-9099-C40C66FF867C}">
                  <a14:compatExt spid="_x0000_s51339"/>
                </a:ext>
                <a:ext uri="{FF2B5EF4-FFF2-40B4-BE49-F238E27FC236}">
                  <a16:creationId xmlns:a16="http://schemas.microsoft.com/office/drawing/2014/main" id="{00000000-0008-0000-0300-00008B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128</xdr:row>
          <xdr:rowOff>9525</xdr:rowOff>
        </xdr:from>
        <xdr:to>
          <xdr:col>10</xdr:col>
          <xdr:colOff>523875</xdr:colOff>
          <xdr:row>129</xdr:row>
          <xdr:rowOff>19050</xdr:rowOff>
        </xdr:to>
        <xdr:sp macro="" textlink="">
          <xdr:nvSpPr>
            <xdr:cNvPr id="51340" name="Check Box 140" hidden="1">
              <a:extLst>
                <a:ext uri="{63B3BB69-23CF-44E3-9099-C40C66FF867C}">
                  <a14:compatExt spid="_x0000_s51340"/>
                </a:ext>
                <a:ext uri="{FF2B5EF4-FFF2-40B4-BE49-F238E27FC236}">
                  <a16:creationId xmlns:a16="http://schemas.microsoft.com/office/drawing/2014/main" id="{00000000-0008-0000-0300-00008C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128</xdr:row>
          <xdr:rowOff>9525</xdr:rowOff>
        </xdr:from>
        <xdr:to>
          <xdr:col>10</xdr:col>
          <xdr:colOff>523875</xdr:colOff>
          <xdr:row>129</xdr:row>
          <xdr:rowOff>19050</xdr:rowOff>
        </xdr:to>
        <xdr:sp macro="" textlink="">
          <xdr:nvSpPr>
            <xdr:cNvPr id="51341" name="Check Box 141" hidden="1">
              <a:extLst>
                <a:ext uri="{63B3BB69-23CF-44E3-9099-C40C66FF867C}">
                  <a14:compatExt spid="_x0000_s51341"/>
                </a:ext>
                <a:ext uri="{FF2B5EF4-FFF2-40B4-BE49-F238E27FC236}">
                  <a16:creationId xmlns:a16="http://schemas.microsoft.com/office/drawing/2014/main" id="{00000000-0008-0000-0300-00008D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129</xdr:row>
          <xdr:rowOff>9525</xdr:rowOff>
        </xdr:from>
        <xdr:to>
          <xdr:col>10</xdr:col>
          <xdr:colOff>523875</xdr:colOff>
          <xdr:row>130</xdr:row>
          <xdr:rowOff>19050</xdr:rowOff>
        </xdr:to>
        <xdr:sp macro="" textlink="">
          <xdr:nvSpPr>
            <xdr:cNvPr id="51342" name="Check Box 142" hidden="1">
              <a:extLst>
                <a:ext uri="{63B3BB69-23CF-44E3-9099-C40C66FF867C}">
                  <a14:compatExt spid="_x0000_s51342"/>
                </a:ext>
                <a:ext uri="{FF2B5EF4-FFF2-40B4-BE49-F238E27FC236}">
                  <a16:creationId xmlns:a16="http://schemas.microsoft.com/office/drawing/2014/main" id="{00000000-0008-0000-0300-00008E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130</xdr:row>
          <xdr:rowOff>9525</xdr:rowOff>
        </xdr:from>
        <xdr:to>
          <xdr:col>10</xdr:col>
          <xdr:colOff>523875</xdr:colOff>
          <xdr:row>131</xdr:row>
          <xdr:rowOff>19050</xdr:rowOff>
        </xdr:to>
        <xdr:sp macro="" textlink="">
          <xdr:nvSpPr>
            <xdr:cNvPr id="51343" name="Check Box 143" hidden="1">
              <a:extLst>
                <a:ext uri="{63B3BB69-23CF-44E3-9099-C40C66FF867C}">
                  <a14:compatExt spid="_x0000_s51343"/>
                </a:ext>
                <a:ext uri="{FF2B5EF4-FFF2-40B4-BE49-F238E27FC236}">
                  <a16:creationId xmlns:a16="http://schemas.microsoft.com/office/drawing/2014/main" id="{00000000-0008-0000-0300-00008F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131</xdr:row>
          <xdr:rowOff>9525</xdr:rowOff>
        </xdr:from>
        <xdr:to>
          <xdr:col>10</xdr:col>
          <xdr:colOff>523875</xdr:colOff>
          <xdr:row>132</xdr:row>
          <xdr:rowOff>19050</xdr:rowOff>
        </xdr:to>
        <xdr:sp macro="" textlink="">
          <xdr:nvSpPr>
            <xdr:cNvPr id="51344" name="Check Box 144" hidden="1">
              <a:extLst>
                <a:ext uri="{63B3BB69-23CF-44E3-9099-C40C66FF867C}">
                  <a14:compatExt spid="_x0000_s51344"/>
                </a:ext>
                <a:ext uri="{FF2B5EF4-FFF2-40B4-BE49-F238E27FC236}">
                  <a16:creationId xmlns:a16="http://schemas.microsoft.com/office/drawing/2014/main" id="{00000000-0008-0000-0300-000090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131</xdr:row>
          <xdr:rowOff>9525</xdr:rowOff>
        </xdr:from>
        <xdr:to>
          <xdr:col>10</xdr:col>
          <xdr:colOff>523875</xdr:colOff>
          <xdr:row>132</xdr:row>
          <xdr:rowOff>19050</xdr:rowOff>
        </xdr:to>
        <xdr:sp macro="" textlink="">
          <xdr:nvSpPr>
            <xdr:cNvPr id="51345" name="Check Box 145" hidden="1">
              <a:extLst>
                <a:ext uri="{63B3BB69-23CF-44E3-9099-C40C66FF867C}">
                  <a14:compatExt spid="_x0000_s51345"/>
                </a:ext>
                <a:ext uri="{FF2B5EF4-FFF2-40B4-BE49-F238E27FC236}">
                  <a16:creationId xmlns:a16="http://schemas.microsoft.com/office/drawing/2014/main" id="{00000000-0008-0000-0300-00009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132</xdr:row>
          <xdr:rowOff>9525</xdr:rowOff>
        </xdr:from>
        <xdr:to>
          <xdr:col>10</xdr:col>
          <xdr:colOff>523875</xdr:colOff>
          <xdr:row>133</xdr:row>
          <xdr:rowOff>19050</xdr:rowOff>
        </xdr:to>
        <xdr:sp macro="" textlink="">
          <xdr:nvSpPr>
            <xdr:cNvPr id="51346" name="Check Box 146" hidden="1">
              <a:extLst>
                <a:ext uri="{63B3BB69-23CF-44E3-9099-C40C66FF867C}">
                  <a14:compatExt spid="_x0000_s51346"/>
                </a:ext>
                <a:ext uri="{FF2B5EF4-FFF2-40B4-BE49-F238E27FC236}">
                  <a16:creationId xmlns:a16="http://schemas.microsoft.com/office/drawing/2014/main" id="{00000000-0008-0000-0300-00009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132</xdr:row>
          <xdr:rowOff>9525</xdr:rowOff>
        </xdr:from>
        <xdr:to>
          <xdr:col>10</xdr:col>
          <xdr:colOff>523875</xdr:colOff>
          <xdr:row>133</xdr:row>
          <xdr:rowOff>19050</xdr:rowOff>
        </xdr:to>
        <xdr:sp macro="" textlink="">
          <xdr:nvSpPr>
            <xdr:cNvPr id="51347" name="Check Box 147" hidden="1">
              <a:extLst>
                <a:ext uri="{63B3BB69-23CF-44E3-9099-C40C66FF867C}">
                  <a14:compatExt spid="_x0000_s51347"/>
                </a:ext>
                <a:ext uri="{FF2B5EF4-FFF2-40B4-BE49-F238E27FC236}">
                  <a16:creationId xmlns:a16="http://schemas.microsoft.com/office/drawing/2014/main" id="{00000000-0008-0000-0300-00009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132</xdr:row>
          <xdr:rowOff>9525</xdr:rowOff>
        </xdr:from>
        <xdr:to>
          <xdr:col>10</xdr:col>
          <xdr:colOff>523875</xdr:colOff>
          <xdr:row>133</xdr:row>
          <xdr:rowOff>19050</xdr:rowOff>
        </xdr:to>
        <xdr:sp macro="" textlink="">
          <xdr:nvSpPr>
            <xdr:cNvPr id="51348" name="Check Box 148" hidden="1">
              <a:extLst>
                <a:ext uri="{63B3BB69-23CF-44E3-9099-C40C66FF867C}">
                  <a14:compatExt spid="_x0000_s51348"/>
                </a:ext>
                <a:ext uri="{FF2B5EF4-FFF2-40B4-BE49-F238E27FC236}">
                  <a16:creationId xmlns:a16="http://schemas.microsoft.com/office/drawing/2014/main" id="{00000000-0008-0000-0300-00009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133</xdr:row>
          <xdr:rowOff>9525</xdr:rowOff>
        </xdr:from>
        <xdr:to>
          <xdr:col>10</xdr:col>
          <xdr:colOff>523875</xdr:colOff>
          <xdr:row>134</xdr:row>
          <xdr:rowOff>19050</xdr:rowOff>
        </xdr:to>
        <xdr:sp macro="" textlink="">
          <xdr:nvSpPr>
            <xdr:cNvPr id="51349" name="Check Box 149" hidden="1">
              <a:extLst>
                <a:ext uri="{63B3BB69-23CF-44E3-9099-C40C66FF867C}">
                  <a14:compatExt spid="_x0000_s51349"/>
                </a:ext>
                <a:ext uri="{FF2B5EF4-FFF2-40B4-BE49-F238E27FC236}">
                  <a16:creationId xmlns:a16="http://schemas.microsoft.com/office/drawing/2014/main" id="{00000000-0008-0000-0300-00009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133</xdr:row>
          <xdr:rowOff>9525</xdr:rowOff>
        </xdr:from>
        <xdr:to>
          <xdr:col>10</xdr:col>
          <xdr:colOff>523875</xdr:colOff>
          <xdr:row>134</xdr:row>
          <xdr:rowOff>19050</xdr:rowOff>
        </xdr:to>
        <xdr:sp macro="" textlink="">
          <xdr:nvSpPr>
            <xdr:cNvPr id="51350" name="Check Box 150" hidden="1">
              <a:extLst>
                <a:ext uri="{63B3BB69-23CF-44E3-9099-C40C66FF867C}">
                  <a14:compatExt spid="_x0000_s51350"/>
                </a:ext>
                <a:ext uri="{FF2B5EF4-FFF2-40B4-BE49-F238E27FC236}">
                  <a16:creationId xmlns:a16="http://schemas.microsoft.com/office/drawing/2014/main" id="{00000000-0008-0000-0300-00009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133</xdr:row>
          <xdr:rowOff>9525</xdr:rowOff>
        </xdr:from>
        <xdr:to>
          <xdr:col>10</xdr:col>
          <xdr:colOff>523875</xdr:colOff>
          <xdr:row>134</xdr:row>
          <xdr:rowOff>19050</xdr:rowOff>
        </xdr:to>
        <xdr:sp macro="" textlink="">
          <xdr:nvSpPr>
            <xdr:cNvPr id="51351" name="Check Box 151" hidden="1">
              <a:extLst>
                <a:ext uri="{63B3BB69-23CF-44E3-9099-C40C66FF867C}">
                  <a14:compatExt spid="_x0000_s51351"/>
                </a:ext>
                <a:ext uri="{FF2B5EF4-FFF2-40B4-BE49-F238E27FC236}">
                  <a16:creationId xmlns:a16="http://schemas.microsoft.com/office/drawing/2014/main" id="{00000000-0008-0000-0300-000097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133</xdr:row>
          <xdr:rowOff>9525</xdr:rowOff>
        </xdr:from>
        <xdr:to>
          <xdr:col>10</xdr:col>
          <xdr:colOff>523875</xdr:colOff>
          <xdr:row>134</xdr:row>
          <xdr:rowOff>19050</xdr:rowOff>
        </xdr:to>
        <xdr:sp macro="" textlink="">
          <xdr:nvSpPr>
            <xdr:cNvPr id="51352" name="Check Box 152" hidden="1">
              <a:extLst>
                <a:ext uri="{63B3BB69-23CF-44E3-9099-C40C66FF867C}">
                  <a14:compatExt spid="_x0000_s51352"/>
                </a:ext>
                <a:ext uri="{FF2B5EF4-FFF2-40B4-BE49-F238E27FC236}">
                  <a16:creationId xmlns:a16="http://schemas.microsoft.com/office/drawing/2014/main" id="{00000000-0008-0000-0300-000098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134</xdr:row>
          <xdr:rowOff>9525</xdr:rowOff>
        </xdr:from>
        <xdr:to>
          <xdr:col>10</xdr:col>
          <xdr:colOff>523875</xdr:colOff>
          <xdr:row>135</xdr:row>
          <xdr:rowOff>19050</xdr:rowOff>
        </xdr:to>
        <xdr:sp macro="" textlink="">
          <xdr:nvSpPr>
            <xdr:cNvPr id="51353" name="Check Box 153" hidden="1">
              <a:extLst>
                <a:ext uri="{63B3BB69-23CF-44E3-9099-C40C66FF867C}">
                  <a14:compatExt spid="_x0000_s51353"/>
                </a:ext>
                <a:ext uri="{FF2B5EF4-FFF2-40B4-BE49-F238E27FC236}">
                  <a16:creationId xmlns:a16="http://schemas.microsoft.com/office/drawing/2014/main" id="{00000000-0008-0000-0300-000099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135</xdr:row>
          <xdr:rowOff>9525</xdr:rowOff>
        </xdr:from>
        <xdr:to>
          <xdr:col>10</xdr:col>
          <xdr:colOff>523875</xdr:colOff>
          <xdr:row>136</xdr:row>
          <xdr:rowOff>19050</xdr:rowOff>
        </xdr:to>
        <xdr:sp macro="" textlink="">
          <xdr:nvSpPr>
            <xdr:cNvPr id="51354" name="Check Box 154" hidden="1">
              <a:extLst>
                <a:ext uri="{63B3BB69-23CF-44E3-9099-C40C66FF867C}">
                  <a14:compatExt spid="_x0000_s51354"/>
                </a:ext>
                <a:ext uri="{FF2B5EF4-FFF2-40B4-BE49-F238E27FC236}">
                  <a16:creationId xmlns:a16="http://schemas.microsoft.com/office/drawing/2014/main" id="{00000000-0008-0000-0300-00009A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135</xdr:row>
          <xdr:rowOff>9525</xdr:rowOff>
        </xdr:from>
        <xdr:to>
          <xdr:col>10</xdr:col>
          <xdr:colOff>523875</xdr:colOff>
          <xdr:row>136</xdr:row>
          <xdr:rowOff>19050</xdr:rowOff>
        </xdr:to>
        <xdr:sp macro="" textlink="">
          <xdr:nvSpPr>
            <xdr:cNvPr id="51355" name="Check Box 155" hidden="1">
              <a:extLst>
                <a:ext uri="{63B3BB69-23CF-44E3-9099-C40C66FF867C}">
                  <a14:compatExt spid="_x0000_s51355"/>
                </a:ext>
                <a:ext uri="{FF2B5EF4-FFF2-40B4-BE49-F238E27FC236}">
                  <a16:creationId xmlns:a16="http://schemas.microsoft.com/office/drawing/2014/main" id="{00000000-0008-0000-0300-00009B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136</xdr:row>
          <xdr:rowOff>9525</xdr:rowOff>
        </xdr:from>
        <xdr:to>
          <xdr:col>10</xdr:col>
          <xdr:colOff>523875</xdr:colOff>
          <xdr:row>137</xdr:row>
          <xdr:rowOff>19050</xdr:rowOff>
        </xdr:to>
        <xdr:sp macro="" textlink="">
          <xdr:nvSpPr>
            <xdr:cNvPr id="51356" name="Check Box 156" hidden="1">
              <a:extLst>
                <a:ext uri="{63B3BB69-23CF-44E3-9099-C40C66FF867C}">
                  <a14:compatExt spid="_x0000_s51356"/>
                </a:ext>
                <a:ext uri="{FF2B5EF4-FFF2-40B4-BE49-F238E27FC236}">
                  <a16:creationId xmlns:a16="http://schemas.microsoft.com/office/drawing/2014/main" id="{00000000-0008-0000-0300-00009C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136</xdr:row>
          <xdr:rowOff>9525</xdr:rowOff>
        </xdr:from>
        <xdr:to>
          <xdr:col>10</xdr:col>
          <xdr:colOff>523875</xdr:colOff>
          <xdr:row>137</xdr:row>
          <xdr:rowOff>19050</xdr:rowOff>
        </xdr:to>
        <xdr:sp macro="" textlink="">
          <xdr:nvSpPr>
            <xdr:cNvPr id="51357" name="Check Box 157" hidden="1">
              <a:extLst>
                <a:ext uri="{63B3BB69-23CF-44E3-9099-C40C66FF867C}">
                  <a14:compatExt spid="_x0000_s51357"/>
                </a:ext>
                <a:ext uri="{FF2B5EF4-FFF2-40B4-BE49-F238E27FC236}">
                  <a16:creationId xmlns:a16="http://schemas.microsoft.com/office/drawing/2014/main" id="{00000000-0008-0000-0300-00009D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136</xdr:row>
          <xdr:rowOff>9525</xdr:rowOff>
        </xdr:from>
        <xdr:to>
          <xdr:col>10</xdr:col>
          <xdr:colOff>523875</xdr:colOff>
          <xdr:row>137</xdr:row>
          <xdr:rowOff>19050</xdr:rowOff>
        </xdr:to>
        <xdr:sp macro="" textlink="">
          <xdr:nvSpPr>
            <xdr:cNvPr id="51358" name="Check Box 158" hidden="1">
              <a:extLst>
                <a:ext uri="{63B3BB69-23CF-44E3-9099-C40C66FF867C}">
                  <a14:compatExt spid="_x0000_s51358"/>
                </a:ext>
                <a:ext uri="{FF2B5EF4-FFF2-40B4-BE49-F238E27FC236}">
                  <a16:creationId xmlns:a16="http://schemas.microsoft.com/office/drawing/2014/main" id="{00000000-0008-0000-0300-00009E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137</xdr:row>
          <xdr:rowOff>9525</xdr:rowOff>
        </xdr:from>
        <xdr:to>
          <xdr:col>10</xdr:col>
          <xdr:colOff>523875</xdr:colOff>
          <xdr:row>138</xdr:row>
          <xdr:rowOff>19050</xdr:rowOff>
        </xdr:to>
        <xdr:sp macro="" textlink="">
          <xdr:nvSpPr>
            <xdr:cNvPr id="51359" name="Check Box 159" hidden="1">
              <a:extLst>
                <a:ext uri="{63B3BB69-23CF-44E3-9099-C40C66FF867C}">
                  <a14:compatExt spid="_x0000_s51359"/>
                </a:ext>
                <a:ext uri="{FF2B5EF4-FFF2-40B4-BE49-F238E27FC236}">
                  <a16:creationId xmlns:a16="http://schemas.microsoft.com/office/drawing/2014/main" id="{00000000-0008-0000-0300-00009F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138</xdr:row>
          <xdr:rowOff>9525</xdr:rowOff>
        </xdr:from>
        <xdr:to>
          <xdr:col>10</xdr:col>
          <xdr:colOff>523875</xdr:colOff>
          <xdr:row>139</xdr:row>
          <xdr:rowOff>19050</xdr:rowOff>
        </xdr:to>
        <xdr:sp macro="" textlink="">
          <xdr:nvSpPr>
            <xdr:cNvPr id="51360" name="Check Box 160" hidden="1">
              <a:extLst>
                <a:ext uri="{63B3BB69-23CF-44E3-9099-C40C66FF867C}">
                  <a14:compatExt spid="_x0000_s51360"/>
                </a:ext>
                <a:ext uri="{FF2B5EF4-FFF2-40B4-BE49-F238E27FC236}">
                  <a16:creationId xmlns:a16="http://schemas.microsoft.com/office/drawing/2014/main" id="{00000000-0008-0000-0300-0000A0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139</xdr:row>
          <xdr:rowOff>9525</xdr:rowOff>
        </xdr:from>
        <xdr:to>
          <xdr:col>10</xdr:col>
          <xdr:colOff>523875</xdr:colOff>
          <xdr:row>140</xdr:row>
          <xdr:rowOff>19050</xdr:rowOff>
        </xdr:to>
        <xdr:sp macro="" textlink="">
          <xdr:nvSpPr>
            <xdr:cNvPr id="51361" name="Check Box 161" hidden="1">
              <a:extLst>
                <a:ext uri="{63B3BB69-23CF-44E3-9099-C40C66FF867C}">
                  <a14:compatExt spid="_x0000_s51361"/>
                </a:ext>
                <a:ext uri="{FF2B5EF4-FFF2-40B4-BE49-F238E27FC236}">
                  <a16:creationId xmlns:a16="http://schemas.microsoft.com/office/drawing/2014/main" id="{00000000-0008-0000-0300-0000A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139</xdr:row>
          <xdr:rowOff>9525</xdr:rowOff>
        </xdr:from>
        <xdr:to>
          <xdr:col>10</xdr:col>
          <xdr:colOff>523875</xdr:colOff>
          <xdr:row>140</xdr:row>
          <xdr:rowOff>19050</xdr:rowOff>
        </xdr:to>
        <xdr:sp macro="" textlink="">
          <xdr:nvSpPr>
            <xdr:cNvPr id="51362" name="Check Box 162" hidden="1">
              <a:extLst>
                <a:ext uri="{63B3BB69-23CF-44E3-9099-C40C66FF867C}">
                  <a14:compatExt spid="_x0000_s51362"/>
                </a:ext>
                <a:ext uri="{FF2B5EF4-FFF2-40B4-BE49-F238E27FC236}">
                  <a16:creationId xmlns:a16="http://schemas.microsoft.com/office/drawing/2014/main" id="{00000000-0008-0000-0300-0000A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140</xdr:row>
          <xdr:rowOff>9525</xdr:rowOff>
        </xdr:from>
        <xdr:to>
          <xdr:col>10</xdr:col>
          <xdr:colOff>523875</xdr:colOff>
          <xdr:row>141</xdr:row>
          <xdr:rowOff>19050</xdr:rowOff>
        </xdr:to>
        <xdr:sp macro="" textlink="">
          <xdr:nvSpPr>
            <xdr:cNvPr id="51363" name="Check Box 163" hidden="1">
              <a:extLst>
                <a:ext uri="{63B3BB69-23CF-44E3-9099-C40C66FF867C}">
                  <a14:compatExt spid="_x0000_s51363"/>
                </a:ext>
                <a:ext uri="{FF2B5EF4-FFF2-40B4-BE49-F238E27FC236}">
                  <a16:creationId xmlns:a16="http://schemas.microsoft.com/office/drawing/2014/main" id="{00000000-0008-0000-0300-0000A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141</xdr:row>
          <xdr:rowOff>9525</xdr:rowOff>
        </xdr:from>
        <xdr:to>
          <xdr:col>10</xdr:col>
          <xdr:colOff>523875</xdr:colOff>
          <xdr:row>142</xdr:row>
          <xdr:rowOff>19050</xdr:rowOff>
        </xdr:to>
        <xdr:sp macro="" textlink="">
          <xdr:nvSpPr>
            <xdr:cNvPr id="51364" name="Check Box 164" hidden="1">
              <a:extLst>
                <a:ext uri="{63B3BB69-23CF-44E3-9099-C40C66FF867C}">
                  <a14:compatExt spid="_x0000_s51364"/>
                </a:ext>
                <a:ext uri="{FF2B5EF4-FFF2-40B4-BE49-F238E27FC236}">
                  <a16:creationId xmlns:a16="http://schemas.microsoft.com/office/drawing/2014/main" id="{00000000-0008-0000-0300-0000A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142</xdr:row>
          <xdr:rowOff>9525</xdr:rowOff>
        </xdr:from>
        <xdr:to>
          <xdr:col>10</xdr:col>
          <xdr:colOff>523875</xdr:colOff>
          <xdr:row>143</xdr:row>
          <xdr:rowOff>19050</xdr:rowOff>
        </xdr:to>
        <xdr:sp macro="" textlink="">
          <xdr:nvSpPr>
            <xdr:cNvPr id="51365" name="Check Box 165" hidden="1">
              <a:extLst>
                <a:ext uri="{63B3BB69-23CF-44E3-9099-C40C66FF867C}">
                  <a14:compatExt spid="_x0000_s51365"/>
                </a:ext>
                <a:ext uri="{FF2B5EF4-FFF2-40B4-BE49-F238E27FC236}">
                  <a16:creationId xmlns:a16="http://schemas.microsoft.com/office/drawing/2014/main" id="{00000000-0008-0000-0300-0000A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142</xdr:row>
          <xdr:rowOff>9525</xdr:rowOff>
        </xdr:from>
        <xdr:to>
          <xdr:col>10</xdr:col>
          <xdr:colOff>523875</xdr:colOff>
          <xdr:row>143</xdr:row>
          <xdr:rowOff>19050</xdr:rowOff>
        </xdr:to>
        <xdr:sp macro="" textlink="">
          <xdr:nvSpPr>
            <xdr:cNvPr id="51366" name="Check Box 166" hidden="1">
              <a:extLst>
                <a:ext uri="{63B3BB69-23CF-44E3-9099-C40C66FF867C}">
                  <a14:compatExt spid="_x0000_s51366"/>
                </a:ext>
                <a:ext uri="{FF2B5EF4-FFF2-40B4-BE49-F238E27FC236}">
                  <a16:creationId xmlns:a16="http://schemas.microsoft.com/office/drawing/2014/main" id="{00000000-0008-0000-0300-0000A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143</xdr:row>
          <xdr:rowOff>9525</xdr:rowOff>
        </xdr:from>
        <xdr:to>
          <xdr:col>10</xdr:col>
          <xdr:colOff>523875</xdr:colOff>
          <xdr:row>144</xdr:row>
          <xdr:rowOff>19050</xdr:rowOff>
        </xdr:to>
        <xdr:sp macro="" textlink="">
          <xdr:nvSpPr>
            <xdr:cNvPr id="51367" name="Check Box 167" hidden="1">
              <a:extLst>
                <a:ext uri="{63B3BB69-23CF-44E3-9099-C40C66FF867C}">
                  <a14:compatExt spid="_x0000_s51367"/>
                </a:ext>
                <a:ext uri="{FF2B5EF4-FFF2-40B4-BE49-F238E27FC236}">
                  <a16:creationId xmlns:a16="http://schemas.microsoft.com/office/drawing/2014/main" id="{00000000-0008-0000-0300-0000A7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143</xdr:row>
          <xdr:rowOff>9525</xdr:rowOff>
        </xdr:from>
        <xdr:to>
          <xdr:col>10</xdr:col>
          <xdr:colOff>523875</xdr:colOff>
          <xdr:row>144</xdr:row>
          <xdr:rowOff>19050</xdr:rowOff>
        </xdr:to>
        <xdr:sp macro="" textlink="">
          <xdr:nvSpPr>
            <xdr:cNvPr id="51368" name="Check Box 168" hidden="1">
              <a:extLst>
                <a:ext uri="{63B3BB69-23CF-44E3-9099-C40C66FF867C}">
                  <a14:compatExt spid="_x0000_s51368"/>
                </a:ext>
                <a:ext uri="{FF2B5EF4-FFF2-40B4-BE49-F238E27FC236}">
                  <a16:creationId xmlns:a16="http://schemas.microsoft.com/office/drawing/2014/main" id="{00000000-0008-0000-0300-0000A8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143</xdr:row>
          <xdr:rowOff>9525</xdr:rowOff>
        </xdr:from>
        <xdr:to>
          <xdr:col>10</xdr:col>
          <xdr:colOff>523875</xdr:colOff>
          <xdr:row>144</xdr:row>
          <xdr:rowOff>19050</xdr:rowOff>
        </xdr:to>
        <xdr:sp macro="" textlink="">
          <xdr:nvSpPr>
            <xdr:cNvPr id="51369" name="Check Box 169" hidden="1">
              <a:extLst>
                <a:ext uri="{63B3BB69-23CF-44E3-9099-C40C66FF867C}">
                  <a14:compatExt spid="_x0000_s51369"/>
                </a:ext>
                <a:ext uri="{FF2B5EF4-FFF2-40B4-BE49-F238E27FC236}">
                  <a16:creationId xmlns:a16="http://schemas.microsoft.com/office/drawing/2014/main" id="{00000000-0008-0000-0300-0000A9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144</xdr:row>
          <xdr:rowOff>9525</xdr:rowOff>
        </xdr:from>
        <xdr:to>
          <xdr:col>10</xdr:col>
          <xdr:colOff>523875</xdr:colOff>
          <xdr:row>145</xdr:row>
          <xdr:rowOff>19050</xdr:rowOff>
        </xdr:to>
        <xdr:sp macro="" textlink="">
          <xdr:nvSpPr>
            <xdr:cNvPr id="51370" name="Check Box 170" hidden="1">
              <a:extLst>
                <a:ext uri="{63B3BB69-23CF-44E3-9099-C40C66FF867C}">
                  <a14:compatExt spid="_x0000_s51370"/>
                </a:ext>
                <a:ext uri="{FF2B5EF4-FFF2-40B4-BE49-F238E27FC236}">
                  <a16:creationId xmlns:a16="http://schemas.microsoft.com/office/drawing/2014/main" id="{00000000-0008-0000-0300-0000AA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145</xdr:row>
          <xdr:rowOff>9525</xdr:rowOff>
        </xdr:from>
        <xdr:to>
          <xdr:col>10</xdr:col>
          <xdr:colOff>523875</xdr:colOff>
          <xdr:row>146</xdr:row>
          <xdr:rowOff>19050</xdr:rowOff>
        </xdr:to>
        <xdr:sp macro="" textlink="">
          <xdr:nvSpPr>
            <xdr:cNvPr id="51371" name="Check Box 171" hidden="1">
              <a:extLst>
                <a:ext uri="{63B3BB69-23CF-44E3-9099-C40C66FF867C}">
                  <a14:compatExt spid="_x0000_s51371"/>
                </a:ext>
                <a:ext uri="{FF2B5EF4-FFF2-40B4-BE49-F238E27FC236}">
                  <a16:creationId xmlns:a16="http://schemas.microsoft.com/office/drawing/2014/main" id="{00000000-0008-0000-0300-0000AB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146</xdr:row>
          <xdr:rowOff>9525</xdr:rowOff>
        </xdr:from>
        <xdr:to>
          <xdr:col>10</xdr:col>
          <xdr:colOff>523875</xdr:colOff>
          <xdr:row>147</xdr:row>
          <xdr:rowOff>19050</xdr:rowOff>
        </xdr:to>
        <xdr:sp macro="" textlink="">
          <xdr:nvSpPr>
            <xdr:cNvPr id="51372" name="Check Box 172" hidden="1">
              <a:extLst>
                <a:ext uri="{63B3BB69-23CF-44E3-9099-C40C66FF867C}">
                  <a14:compatExt spid="_x0000_s51372"/>
                </a:ext>
                <a:ext uri="{FF2B5EF4-FFF2-40B4-BE49-F238E27FC236}">
                  <a16:creationId xmlns:a16="http://schemas.microsoft.com/office/drawing/2014/main" id="{00000000-0008-0000-0300-0000AC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147</xdr:row>
          <xdr:rowOff>9525</xdr:rowOff>
        </xdr:from>
        <xdr:to>
          <xdr:col>10</xdr:col>
          <xdr:colOff>523875</xdr:colOff>
          <xdr:row>148</xdr:row>
          <xdr:rowOff>19050</xdr:rowOff>
        </xdr:to>
        <xdr:sp macro="" textlink="">
          <xdr:nvSpPr>
            <xdr:cNvPr id="51373" name="Check Box 173" hidden="1">
              <a:extLst>
                <a:ext uri="{63B3BB69-23CF-44E3-9099-C40C66FF867C}">
                  <a14:compatExt spid="_x0000_s51373"/>
                </a:ext>
                <a:ext uri="{FF2B5EF4-FFF2-40B4-BE49-F238E27FC236}">
                  <a16:creationId xmlns:a16="http://schemas.microsoft.com/office/drawing/2014/main" id="{00000000-0008-0000-0300-0000AD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148</xdr:row>
          <xdr:rowOff>9525</xdr:rowOff>
        </xdr:from>
        <xdr:to>
          <xdr:col>10</xdr:col>
          <xdr:colOff>523875</xdr:colOff>
          <xdr:row>149</xdr:row>
          <xdr:rowOff>19050</xdr:rowOff>
        </xdr:to>
        <xdr:sp macro="" textlink="">
          <xdr:nvSpPr>
            <xdr:cNvPr id="51374" name="Check Box 174" hidden="1">
              <a:extLst>
                <a:ext uri="{63B3BB69-23CF-44E3-9099-C40C66FF867C}">
                  <a14:compatExt spid="_x0000_s51374"/>
                </a:ext>
                <a:ext uri="{FF2B5EF4-FFF2-40B4-BE49-F238E27FC236}">
                  <a16:creationId xmlns:a16="http://schemas.microsoft.com/office/drawing/2014/main" id="{00000000-0008-0000-0300-0000AE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149</xdr:row>
          <xdr:rowOff>9525</xdr:rowOff>
        </xdr:from>
        <xdr:to>
          <xdr:col>10</xdr:col>
          <xdr:colOff>523875</xdr:colOff>
          <xdr:row>150</xdr:row>
          <xdr:rowOff>19050</xdr:rowOff>
        </xdr:to>
        <xdr:sp macro="" textlink="">
          <xdr:nvSpPr>
            <xdr:cNvPr id="51375" name="Check Box 175" hidden="1">
              <a:extLst>
                <a:ext uri="{63B3BB69-23CF-44E3-9099-C40C66FF867C}">
                  <a14:compatExt spid="_x0000_s51375"/>
                </a:ext>
                <a:ext uri="{FF2B5EF4-FFF2-40B4-BE49-F238E27FC236}">
                  <a16:creationId xmlns:a16="http://schemas.microsoft.com/office/drawing/2014/main" id="{00000000-0008-0000-0300-0000AF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149</xdr:row>
          <xdr:rowOff>9525</xdr:rowOff>
        </xdr:from>
        <xdr:to>
          <xdr:col>10</xdr:col>
          <xdr:colOff>523875</xdr:colOff>
          <xdr:row>150</xdr:row>
          <xdr:rowOff>19050</xdr:rowOff>
        </xdr:to>
        <xdr:sp macro="" textlink="">
          <xdr:nvSpPr>
            <xdr:cNvPr id="51376" name="Check Box 176" hidden="1">
              <a:extLst>
                <a:ext uri="{63B3BB69-23CF-44E3-9099-C40C66FF867C}">
                  <a14:compatExt spid="_x0000_s51376"/>
                </a:ext>
                <a:ext uri="{FF2B5EF4-FFF2-40B4-BE49-F238E27FC236}">
                  <a16:creationId xmlns:a16="http://schemas.microsoft.com/office/drawing/2014/main" id="{00000000-0008-0000-0300-0000B0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150</xdr:row>
          <xdr:rowOff>9525</xdr:rowOff>
        </xdr:from>
        <xdr:to>
          <xdr:col>10</xdr:col>
          <xdr:colOff>523875</xdr:colOff>
          <xdr:row>151</xdr:row>
          <xdr:rowOff>19050</xdr:rowOff>
        </xdr:to>
        <xdr:sp macro="" textlink="">
          <xdr:nvSpPr>
            <xdr:cNvPr id="51377" name="Check Box 177" hidden="1">
              <a:extLst>
                <a:ext uri="{63B3BB69-23CF-44E3-9099-C40C66FF867C}">
                  <a14:compatExt spid="_x0000_s51377"/>
                </a:ext>
                <a:ext uri="{FF2B5EF4-FFF2-40B4-BE49-F238E27FC236}">
                  <a16:creationId xmlns:a16="http://schemas.microsoft.com/office/drawing/2014/main" id="{00000000-0008-0000-0300-0000B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151</xdr:row>
          <xdr:rowOff>9525</xdr:rowOff>
        </xdr:from>
        <xdr:to>
          <xdr:col>10</xdr:col>
          <xdr:colOff>523875</xdr:colOff>
          <xdr:row>152</xdr:row>
          <xdr:rowOff>19050</xdr:rowOff>
        </xdr:to>
        <xdr:sp macro="" textlink="">
          <xdr:nvSpPr>
            <xdr:cNvPr id="51378" name="Check Box 178" hidden="1">
              <a:extLst>
                <a:ext uri="{63B3BB69-23CF-44E3-9099-C40C66FF867C}">
                  <a14:compatExt spid="_x0000_s51378"/>
                </a:ext>
                <a:ext uri="{FF2B5EF4-FFF2-40B4-BE49-F238E27FC236}">
                  <a16:creationId xmlns:a16="http://schemas.microsoft.com/office/drawing/2014/main" id="{00000000-0008-0000-0300-0000B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152</xdr:row>
          <xdr:rowOff>9525</xdr:rowOff>
        </xdr:from>
        <xdr:to>
          <xdr:col>10</xdr:col>
          <xdr:colOff>523875</xdr:colOff>
          <xdr:row>153</xdr:row>
          <xdr:rowOff>19050</xdr:rowOff>
        </xdr:to>
        <xdr:sp macro="" textlink="">
          <xdr:nvSpPr>
            <xdr:cNvPr id="51379" name="Check Box 179" hidden="1">
              <a:extLst>
                <a:ext uri="{63B3BB69-23CF-44E3-9099-C40C66FF867C}">
                  <a14:compatExt spid="_x0000_s51379"/>
                </a:ext>
                <a:ext uri="{FF2B5EF4-FFF2-40B4-BE49-F238E27FC236}">
                  <a16:creationId xmlns:a16="http://schemas.microsoft.com/office/drawing/2014/main" id="{00000000-0008-0000-0300-0000B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153</xdr:row>
          <xdr:rowOff>9525</xdr:rowOff>
        </xdr:from>
        <xdr:to>
          <xdr:col>10</xdr:col>
          <xdr:colOff>523875</xdr:colOff>
          <xdr:row>154</xdr:row>
          <xdr:rowOff>19050</xdr:rowOff>
        </xdr:to>
        <xdr:sp macro="" textlink="">
          <xdr:nvSpPr>
            <xdr:cNvPr id="51380" name="Check Box 180" hidden="1">
              <a:extLst>
                <a:ext uri="{63B3BB69-23CF-44E3-9099-C40C66FF867C}">
                  <a14:compatExt spid="_x0000_s51380"/>
                </a:ext>
                <a:ext uri="{FF2B5EF4-FFF2-40B4-BE49-F238E27FC236}">
                  <a16:creationId xmlns:a16="http://schemas.microsoft.com/office/drawing/2014/main" id="{00000000-0008-0000-0300-0000B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154</xdr:row>
          <xdr:rowOff>9525</xdr:rowOff>
        </xdr:from>
        <xdr:to>
          <xdr:col>10</xdr:col>
          <xdr:colOff>523875</xdr:colOff>
          <xdr:row>155</xdr:row>
          <xdr:rowOff>19050</xdr:rowOff>
        </xdr:to>
        <xdr:sp macro="" textlink="">
          <xdr:nvSpPr>
            <xdr:cNvPr id="51381" name="Check Box 181" hidden="1">
              <a:extLst>
                <a:ext uri="{63B3BB69-23CF-44E3-9099-C40C66FF867C}">
                  <a14:compatExt spid="_x0000_s51381"/>
                </a:ext>
                <a:ext uri="{FF2B5EF4-FFF2-40B4-BE49-F238E27FC236}">
                  <a16:creationId xmlns:a16="http://schemas.microsoft.com/office/drawing/2014/main" id="{00000000-0008-0000-0300-0000B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155</xdr:row>
          <xdr:rowOff>9525</xdr:rowOff>
        </xdr:from>
        <xdr:to>
          <xdr:col>10</xdr:col>
          <xdr:colOff>523875</xdr:colOff>
          <xdr:row>156</xdr:row>
          <xdr:rowOff>19050</xdr:rowOff>
        </xdr:to>
        <xdr:sp macro="" textlink="">
          <xdr:nvSpPr>
            <xdr:cNvPr id="51382" name="Check Box 182" hidden="1">
              <a:extLst>
                <a:ext uri="{63B3BB69-23CF-44E3-9099-C40C66FF867C}">
                  <a14:compatExt spid="_x0000_s51382"/>
                </a:ext>
                <a:ext uri="{FF2B5EF4-FFF2-40B4-BE49-F238E27FC236}">
                  <a16:creationId xmlns:a16="http://schemas.microsoft.com/office/drawing/2014/main" id="{00000000-0008-0000-0300-0000B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156</xdr:row>
          <xdr:rowOff>9525</xdr:rowOff>
        </xdr:from>
        <xdr:to>
          <xdr:col>10</xdr:col>
          <xdr:colOff>523875</xdr:colOff>
          <xdr:row>157</xdr:row>
          <xdr:rowOff>19050</xdr:rowOff>
        </xdr:to>
        <xdr:sp macro="" textlink="">
          <xdr:nvSpPr>
            <xdr:cNvPr id="51383" name="Check Box 183" hidden="1">
              <a:extLst>
                <a:ext uri="{63B3BB69-23CF-44E3-9099-C40C66FF867C}">
                  <a14:compatExt spid="_x0000_s51383"/>
                </a:ext>
                <a:ext uri="{FF2B5EF4-FFF2-40B4-BE49-F238E27FC236}">
                  <a16:creationId xmlns:a16="http://schemas.microsoft.com/office/drawing/2014/main" id="{00000000-0008-0000-0300-0000B7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157</xdr:row>
          <xdr:rowOff>9525</xdr:rowOff>
        </xdr:from>
        <xdr:to>
          <xdr:col>10</xdr:col>
          <xdr:colOff>523875</xdr:colOff>
          <xdr:row>158</xdr:row>
          <xdr:rowOff>19050</xdr:rowOff>
        </xdr:to>
        <xdr:sp macro="" textlink="">
          <xdr:nvSpPr>
            <xdr:cNvPr id="51384" name="Check Box 184" hidden="1">
              <a:extLst>
                <a:ext uri="{63B3BB69-23CF-44E3-9099-C40C66FF867C}">
                  <a14:compatExt spid="_x0000_s51384"/>
                </a:ext>
                <a:ext uri="{FF2B5EF4-FFF2-40B4-BE49-F238E27FC236}">
                  <a16:creationId xmlns:a16="http://schemas.microsoft.com/office/drawing/2014/main" id="{00000000-0008-0000-0300-0000B8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157</xdr:row>
          <xdr:rowOff>9525</xdr:rowOff>
        </xdr:from>
        <xdr:to>
          <xdr:col>10</xdr:col>
          <xdr:colOff>523875</xdr:colOff>
          <xdr:row>158</xdr:row>
          <xdr:rowOff>19050</xdr:rowOff>
        </xdr:to>
        <xdr:sp macro="" textlink="">
          <xdr:nvSpPr>
            <xdr:cNvPr id="51385" name="Check Box 185" hidden="1">
              <a:extLst>
                <a:ext uri="{63B3BB69-23CF-44E3-9099-C40C66FF867C}">
                  <a14:compatExt spid="_x0000_s51385"/>
                </a:ext>
                <a:ext uri="{FF2B5EF4-FFF2-40B4-BE49-F238E27FC236}">
                  <a16:creationId xmlns:a16="http://schemas.microsoft.com/office/drawing/2014/main" id="{00000000-0008-0000-0300-0000B9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158</xdr:row>
          <xdr:rowOff>9525</xdr:rowOff>
        </xdr:from>
        <xdr:to>
          <xdr:col>10</xdr:col>
          <xdr:colOff>523875</xdr:colOff>
          <xdr:row>159</xdr:row>
          <xdr:rowOff>19050</xdr:rowOff>
        </xdr:to>
        <xdr:sp macro="" textlink="">
          <xdr:nvSpPr>
            <xdr:cNvPr id="51386" name="Check Box 186" hidden="1">
              <a:extLst>
                <a:ext uri="{63B3BB69-23CF-44E3-9099-C40C66FF867C}">
                  <a14:compatExt spid="_x0000_s51386"/>
                </a:ext>
                <a:ext uri="{FF2B5EF4-FFF2-40B4-BE49-F238E27FC236}">
                  <a16:creationId xmlns:a16="http://schemas.microsoft.com/office/drawing/2014/main" id="{00000000-0008-0000-0300-0000BA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159</xdr:row>
          <xdr:rowOff>9525</xdr:rowOff>
        </xdr:from>
        <xdr:to>
          <xdr:col>10</xdr:col>
          <xdr:colOff>523875</xdr:colOff>
          <xdr:row>160</xdr:row>
          <xdr:rowOff>19050</xdr:rowOff>
        </xdr:to>
        <xdr:sp macro="" textlink="">
          <xdr:nvSpPr>
            <xdr:cNvPr id="51387" name="Check Box 187" hidden="1">
              <a:extLst>
                <a:ext uri="{63B3BB69-23CF-44E3-9099-C40C66FF867C}">
                  <a14:compatExt spid="_x0000_s51387"/>
                </a:ext>
                <a:ext uri="{FF2B5EF4-FFF2-40B4-BE49-F238E27FC236}">
                  <a16:creationId xmlns:a16="http://schemas.microsoft.com/office/drawing/2014/main" id="{00000000-0008-0000-0300-0000BB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160</xdr:row>
          <xdr:rowOff>9525</xdr:rowOff>
        </xdr:from>
        <xdr:to>
          <xdr:col>10</xdr:col>
          <xdr:colOff>523875</xdr:colOff>
          <xdr:row>161</xdr:row>
          <xdr:rowOff>19050</xdr:rowOff>
        </xdr:to>
        <xdr:sp macro="" textlink="">
          <xdr:nvSpPr>
            <xdr:cNvPr id="51388" name="Check Box 188" hidden="1">
              <a:extLst>
                <a:ext uri="{63B3BB69-23CF-44E3-9099-C40C66FF867C}">
                  <a14:compatExt spid="_x0000_s51388"/>
                </a:ext>
                <a:ext uri="{FF2B5EF4-FFF2-40B4-BE49-F238E27FC236}">
                  <a16:creationId xmlns:a16="http://schemas.microsoft.com/office/drawing/2014/main" id="{00000000-0008-0000-0300-0000BC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161</xdr:row>
          <xdr:rowOff>9525</xdr:rowOff>
        </xdr:from>
        <xdr:to>
          <xdr:col>10</xdr:col>
          <xdr:colOff>523875</xdr:colOff>
          <xdr:row>162</xdr:row>
          <xdr:rowOff>19050</xdr:rowOff>
        </xdr:to>
        <xdr:sp macro="" textlink="">
          <xdr:nvSpPr>
            <xdr:cNvPr id="51389" name="Check Box 189" hidden="1">
              <a:extLst>
                <a:ext uri="{63B3BB69-23CF-44E3-9099-C40C66FF867C}">
                  <a14:compatExt spid="_x0000_s51389"/>
                </a:ext>
                <a:ext uri="{FF2B5EF4-FFF2-40B4-BE49-F238E27FC236}">
                  <a16:creationId xmlns:a16="http://schemas.microsoft.com/office/drawing/2014/main" id="{00000000-0008-0000-0300-0000BD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162</xdr:row>
          <xdr:rowOff>9525</xdr:rowOff>
        </xdr:from>
        <xdr:to>
          <xdr:col>10</xdr:col>
          <xdr:colOff>523875</xdr:colOff>
          <xdr:row>163</xdr:row>
          <xdr:rowOff>19050</xdr:rowOff>
        </xdr:to>
        <xdr:sp macro="" textlink="">
          <xdr:nvSpPr>
            <xdr:cNvPr id="51390" name="Check Box 190" hidden="1">
              <a:extLst>
                <a:ext uri="{63B3BB69-23CF-44E3-9099-C40C66FF867C}">
                  <a14:compatExt spid="_x0000_s51390"/>
                </a:ext>
                <a:ext uri="{FF2B5EF4-FFF2-40B4-BE49-F238E27FC236}">
                  <a16:creationId xmlns:a16="http://schemas.microsoft.com/office/drawing/2014/main" id="{00000000-0008-0000-0300-0000BE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164</xdr:row>
          <xdr:rowOff>9525</xdr:rowOff>
        </xdr:from>
        <xdr:to>
          <xdr:col>10</xdr:col>
          <xdr:colOff>523875</xdr:colOff>
          <xdr:row>165</xdr:row>
          <xdr:rowOff>19050</xdr:rowOff>
        </xdr:to>
        <xdr:sp macro="" textlink="">
          <xdr:nvSpPr>
            <xdr:cNvPr id="51391" name="Check Box 191" hidden="1">
              <a:extLst>
                <a:ext uri="{63B3BB69-23CF-44E3-9099-C40C66FF867C}">
                  <a14:compatExt spid="_x0000_s51391"/>
                </a:ext>
                <a:ext uri="{FF2B5EF4-FFF2-40B4-BE49-F238E27FC236}">
                  <a16:creationId xmlns:a16="http://schemas.microsoft.com/office/drawing/2014/main" id="{00000000-0008-0000-0300-0000BF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165</xdr:row>
          <xdr:rowOff>9525</xdr:rowOff>
        </xdr:from>
        <xdr:to>
          <xdr:col>10</xdr:col>
          <xdr:colOff>523875</xdr:colOff>
          <xdr:row>166</xdr:row>
          <xdr:rowOff>19050</xdr:rowOff>
        </xdr:to>
        <xdr:sp macro="" textlink="">
          <xdr:nvSpPr>
            <xdr:cNvPr id="51392" name="Check Box 192" hidden="1">
              <a:extLst>
                <a:ext uri="{63B3BB69-23CF-44E3-9099-C40C66FF867C}">
                  <a14:compatExt spid="_x0000_s51392"/>
                </a:ext>
                <a:ext uri="{FF2B5EF4-FFF2-40B4-BE49-F238E27FC236}">
                  <a16:creationId xmlns:a16="http://schemas.microsoft.com/office/drawing/2014/main" id="{00000000-0008-0000-0300-0000C0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166</xdr:row>
          <xdr:rowOff>9525</xdr:rowOff>
        </xdr:from>
        <xdr:to>
          <xdr:col>10</xdr:col>
          <xdr:colOff>523875</xdr:colOff>
          <xdr:row>167</xdr:row>
          <xdr:rowOff>19050</xdr:rowOff>
        </xdr:to>
        <xdr:sp macro="" textlink="">
          <xdr:nvSpPr>
            <xdr:cNvPr id="51393" name="Check Box 193" hidden="1">
              <a:extLst>
                <a:ext uri="{63B3BB69-23CF-44E3-9099-C40C66FF867C}">
                  <a14:compatExt spid="_x0000_s51393"/>
                </a:ext>
                <a:ext uri="{FF2B5EF4-FFF2-40B4-BE49-F238E27FC236}">
                  <a16:creationId xmlns:a16="http://schemas.microsoft.com/office/drawing/2014/main" id="{00000000-0008-0000-0300-0000C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167</xdr:row>
          <xdr:rowOff>9525</xdr:rowOff>
        </xdr:from>
        <xdr:to>
          <xdr:col>10</xdr:col>
          <xdr:colOff>523875</xdr:colOff>
          <xdr:row>168</xdr:row>
          <xdr:rowOff>19050</xdr:rowOff>
        </xdr:to>
        <xdr:sp macro="" textlink="">
          <xdr:nvSpPr>
            <xdr:cNvPr id="51394" name="Check Box 194" hidden="1">
              <a:extLst>
                <a:ext uri="{63B3BB69-23CF-44E3-9099-C40C66FF867C}">
                  <a14:compatExt spid="_x0000_s51394"/>
                </a:ext>
                <a:ext uri="{FF2B5EF4-FFF2-40B4-BE49-F238E27FC236}">
                  <a16:creationId xmlns:a16="http://schemas.microsoft.com/office/drawing/2014/main" id="{00000000-0008-0000-0300-0000C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168</xdr:row>
          <xdr:rowOff>9525</xdr:rowOff>
        </xdr:from>
        <xdr:to>
          <xdr:col>10</xdr:col>
          <xdr:colOff>523875</xdr:colOff>
          <xdr:row>169</xdr:row>
          <xdr:rowOff>19050</xdr:rowOff>
        </xdr:to>
        <xdr:sp macro="" textlink="">
          <xdr:nvSpPr>
            <xdr:cNvPr id="51395" name="Check Box 195" hidden="1">
              <a:extLst>
                <a:ext uri="{63B3BB69-23CF-44E3-9099-C40C66FF867C}">
                  <a14:compatExt spid="_x0000_s51395"/>
                </a:ext>
                <a:ext uri="{FF2B5EF4-FFF2-40B4-BE49-F238E27FC236}">
                  <a16:creationId xmlns:a16="http://schemas.microsoft.com/office/drawing/2014/main" id="{00000000-0008-0000-0300-0000C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169</xdr:row>
          <xdr:rowOff>9525</xdr:rowOff>
        </xdr:from>
        <xdr:to>
          <xdr:col>10</xdr:col>
          <xdr:colOff>523875</xdr:colOff>
          <xdr:row>170</xdr:row>
          <xdr:rowOff>19050</xdr:rowOff>
        </xdr:to>
        <xdr:sp macro="" textlink="">
          <xdr:nvSpPr>
            <xdr:cNvPr id="51396" name="Check Box 196" hidden="1">
              <a:extLst>
                <a:ext uri="{63B3BB69-23CF-44E3-9099-C40C66FF867C}">
                  <a14:compatExt spid="_x0000_s51396"/>
                </a:ext>
                <a:ext uri="{FF2B5EF4-FFF2-40B4-BE49-F238E27FC236}">
                  <a16:creationId xmlns:a16="http://schemas.microsoft.com/office/drawing/2014/main" id="{00000000-0008-0000-0300-0000C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170</xdr:row>
          <xdr:rowOff>9525</xdr:rowOff>
        </xdr:from>
        <xdr:to>
          <xdr:col>10</xdr:col>
          <xdr:colOff>523875</xdr:colOff>
          <xdr:row>171</xdr:row>
          <xdr:rowOff>19050</xdr:rowOff>
        </xdr:to>
        <xdr:sp macro="" textlink="">
          <xdr:nvSpPr>
            <xdr:cNvPr id="51397" name="Check Box 197" hidden="1">
              <a:extLst>
                <a:ext uri="{63B3BB69-23CF-44E3-9099-C40C66FF867C}">
                  <a14:compatExt spid="_x0000_s51397"/>
                </a:ext>
                <a:ext uri="{FF2B5EF4-FFF2-40B4-BE49-F238E27FC236}">
                  <a16:creationId xmlns:a16="http://schemas.microsoft.com/office/drawing/2014/main" id="{00000000-0008-0000-0300-0000C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171</xdr:row>
          <xdr:rowOff>9525</xdr:rowOff>
        </xdr:from>
        <xdr:to>
          <xdr:col>10</xdr:col>
          <xdr:colOff>523875</xdr:colOff>
          <xdr:row>172</xdr:row>
          <xdr:rowOff>19050</xdr:rowOff>
        </xdr:to>
        <xdr:sp macro="" textlink="">
          <xdr:nvSpPr>
            <xdr:cNvPr id="51398" name="Check Box 198" hidden="1">
              <a:extLst>
                <a:ext uri="{63B3BB69-23CF-44E3-9099-C40C66FF867C}">
                  <a14:compatExt spid="_x0000_s51398"/>
                </a:ext>
                <a:ext uri="{FF2B5EF4-FFF2-40B4-BE49-F238E27FC236}">
                  <a16:creationId xmlns:a16="http://schemas.microsoft.com/office/drawing/2014/main" id="{00000000-0008-0000-0300-0000C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172</xdr:row>
          <xdr:rowOff>9525</xdr:rowOff>
        </xdr:from>
        <xdr:to>
          <xdr:col>10</xdr:col>
          <xdr:colOff>523875</xdr:colOff>
          <xdr:row>173</xdr:row>
          <xdr:rowOff>19050</xdr:rowOff>
        </xdr:to>
        <xdr:sp macro="" textlink="">
          <xdr:nvSpPr>
            <xdr:cNvPr id="51399" name="Check Box 199" hidden="1">
              <a:extLst>
                <a:ext uri="{63B3BB69-23CF-44E3-9099-C40C66FF867C}">
                  <a14:compatExt spid="_x0000_s51399"/>
                </a:ext>
                <a:ext uri="{FF2B5EF4-FFF2-40B4-BE49-F238E27FC236}">
                  <a16:creationId xmlns:a16="http://schemas.microsoft.com/office/drawing/2014/main" id="{00000000-0008-0000-0300-0000C7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173</xdr:row>
          <xdr:rowOff>9525</xdr:rowOff>
        </xdr:from>
        <xdr:to>
          <xdr:col>10</xdr:col>
          <xdr:colOff>523875</xdr:colOff>
          <xdr:row>174</xdr:row>
          <xdr:rowOff>19050</xdr:rowOff>
        </xdr:to>
        <xdr:sp macro="" textlink="">
          <xdr:nvSpPr>
            <xdr:cNvPr id="51400" name="Check Box 200" hidden="1">
              <a:extLst>
                <a:ext uri="{63B3BB69-23CF-44E3-9099-C40C66FF867C}">
                  <a14:compatExt spid="_x0000_s51400"/>
                </a:ext>
                <a:ext uri="{FF2B5EF4-FFF2-40B4-BE49-F238E27FC236}">
                  <a16:creationId xmlns:a16="http://schemas.microsoft.com/office/drawing/2014/main" id="{00000000-0008-0000-0300-0000C8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174</xdr:row>
          <xdr:rowOff>9525</xdr:rowOff>
        </xdr:from>
        <xdr:to>
          <xdr:col>10</xdr:col>
          <xdr:colOff>523875</xdr:colOff>
          <xdr:row>175</xdr:row>
          <xdr:rowOff>19050</xdr:rowOff>
        </xdr:to>
        <xdr:sp macro="" textlink="">
          <xdr:nvSpPr>
            <xdr:cNvPr id="51401" name="Check Box 201" hidden="1">
              <a:extLst>
                <a:ext uri="{63B3BB69-23CF-44E3-9099-C40C66FF867C}">
                  <a14:compatExt spid="_x0000_s51401"/>
                </a:ext>
                <a:ext uri="{FF2B5EF4-FFF2-40B4-BE49-F238E27FC236}">
                  <a16:creationId xmlns:a16="http://schemas.microsoft.com/office/drawing/2014/main" id="{00000000-0008-0000-0300-0000C9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175</xdr:row>
          <xdr:rowOff>9525</xdr:rowOff>
        </xdr:from>
        <xdr:to>
          <xdr:col>10</xdr:col>
          <xdr:colOff>523875</xdr:colOff>
          <xdr:row>176</xdr:row>
          <xdr:rowOff>19050</xdr:rowOff>
        </xdr:to>
        <xdr:sp macro="" textlink="">
          <xdr:nvSpPr>
            <xdr:cNvPr id="51402" name="Check Box 202" hidden="1">
              <a:extLst>
                <a:ext uri="{63B3BB69-23CF-44E3-9099-C40C66FF867C}">
                  <a14:compatExt spid="_x0000_s51402"/>
                </a:ext>
                <a:ext uri="{FF2B5EF4-FFF2-40B4-BE49-F238E27FC236}">
                  <a16:creationId xmlns:a16="http://schemas.microsoft.com/office/drawing/2014/main" id="{00000000-0008-0000-0300-0000CA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176</xdr:row>
          <xdr:rowOff>9525</xdr:rowOff>
        </xdr:from>
        <xdr:to>
          <xdr:col>10</xdr:col>
          <xdr:colOff>523875</xdr:colOff>
          <xdr:row>177</xdr:row>
          <xdr:rowOff>19050</xdr:rowOff>
        </xdr:to>
        <xdr:sp macro="" textlink="">
          <xdr:nvSpPr>
            <xdr:cNvPr id="51403" name="Check Box 203" hidden="1">
              <a:extLst>
                <a:ext uri="{63B3BB69-23CF-44E3-9099-C40C66FF867C}">
                  <a14:compatExt spid="_x0000_s51403"/>
                </a:ext>
                <a:ext uri="{FF2B5EF4-FFF2-40B4-BE49-F238E27FC236}">
                  <a16:creationId xmlns:a16="http://schemas.microsoft.com/office/drawing/2014/main" id="{00000000-0008-0000-0300-0000CB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177</xdr:row>
          <xdr:rowOff>9525</xdr:rowOff>
        </xdr:from>
        <xdr:to>
          <xdr:col>10</xdr:col>
          <xdr:colOff>523875</xdr:colOff>
          <xdr:row>178</xdr:row>
          <xdr:rowOff>19050</xdr:rowOff>
        </xdr:to>
        <xdr:sp macro="" textlink="">
          <xdr:nvSpPr>
            <xdr:cNvPr id="51404" name="Check Box 204" hidden="1">
              <a:extLst>
                <a:ext uri="{63B3BB69-23CF-44E3-9099-C40C66FF867C}">
                  <a14:compatExt spid="_x0000_s51404"/>
                </a:ext>
                <a:ext uri="{FF2B5EF4-FFF2-40B4-BE49-F238E27FC236}">
                  <a16:creationId xmlns:a16="http://schemas.microsoft.com/office/drawing/2014/main" id="{00000000-0008-0000-0300-0000CC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178</xdr:row>
          <xdr:rowOff>9525</xdr:rowOff>
        </xdr:from>
        <xdr:to>
          <xdr:col>10</xdr:col>
          <xdr:colOff>523875</xdr:colOff>
          <xdr:row>179</xdr:row>
          <xdr:rowOff>19050</xdr:rowOff>
        </xdr:to>
        <xdr:sp macro="" textlink="">
          <xdr:nvSpPr>
            <xdr:cNvPr id="51405" name="Check Box 205" hidden="1">
              <a:extLst>
                <a:ext uri="{63B3BB69-23CF-44E3-9099-C40C66FF867C}">
                  <a14:compatExt spid="_x0000_s51405"/>
                </a:ext>
                <a:ext uri="{FF2B5EF4-FFF2-40B4-BE49-F238E27FC236}">
                  <a16:creationId xmlns:a16="http://schemas.microsoft.com/office/drawing/2014/main" id="{00000000-0008-0000-0300-0000CD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179</xdr:row>
          <xdr:rowOff>9525</xdr:rowOff>
        </xdr:from>
        <xdr:to>
          <xdr:col>10</xdr:col>
          <xdr:colOff>523875</xdr:colOff>
          <xdr:row>180</xdr:row>
          <xdr:rowOff>19050</xdr:rowOff>
        </xdr:to>
        <xdr:sp macro="" textlink="">
          <xdr:nvSpPr>
            <xdr:cNvPr id="51406" name="Check Box 206" hidden="1">
              <a:extLst>
                <a:ext uri="{63B3BB69-23CF-44E3-9099-C40C66FF867C}">
                  <a14:compatExt spid="_x0000_s51406"/>
                </a:ext>
                <a:ext uri="{FF2B5EF4-FFF2-40B4-BE49-F238E27FC236}">
                  <a16:creationId xmlns:a16="http://schemas.microsoft.com/office/drawing/2014/main" id="{00000000-0008-0000-0300-0000CE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180</xdr:row>
          <xdr:rowOff>9525</xdr:rowOff>
        </xdr:from>
        <xdr:to>
          <xdr:col>10</xdr:col>
          <xdr:colOff>523875</xdr:colOff>
          <xdr:row>181</xdr:row>
          <xdr:rowOff>19050</xdr:rowOff>
        </xdr:to>
        <xdr:sp macro="" textlink="">
          <xdr:nvSpPr>
            <xdr:cNvPr id="51407" name="Check Box 207" hidden="1">
              <a:extLst>
                <a:ext uri="{63B3BB69-23CF-44E3-9099-C40C66FF867C}">
                  <a14:compatExt spid="_x0000_s51407"/>
                </a:ext>
                <a:ext uri="{FF2B5EF4-FFF2-40B4-BE49-F238E27FC236}">
                  <a16:creationId xmlns:a16="http://schemas.microsoft.com/office/drawing/2014/main" id="{00000000-0008-0000-0300-0000CF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181</xdr:row>
          <xdr:rowOff>9525</xdr:rowOff>
        </xdr:from>
        <xdr:to>
          <xdr:col>10</xdr:col>
          <xdr:colOff>523875</xdr:colOff>
          <xdr:row>182</xdr:row>
          <xdr:rowOff>19050</xdr:rowOff>
        </xdr:to>
        <xdr:sp macro="" textlink="">
          <xdr:nvSpPr>
            <xdr:cNvPr id="51408" name="Check Box 208" hidden="1">
              <a:extLst>
                <a:ext uri="{63B3BB69-23CF-44E3-9099-C40C66FF867C}">
                  <a14:compatExt spid="_x0000_s51408"/>
                </a:ext>
                <a:ext uri="{FF2B5EF4-FFF2-40B4-BE49-F238E27FC236}">
                  <a16:creationId xmlns:a16="http://schemas.microsoft.com/office/drawing/2014/main" id="{00000000-0008-0000-0300-0000D0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182</xdr:row>
          <xdr:rowOff>9525</xdr:rowOff>
        </xdr:from>
        <xdr:to>
          <xdr:col>10</xdr:col>
          <xdr:colOff>523875</xdr:colOff>
          <xdr:row>183</xdr:row>
          <xdr:rowOff>19050</xdr:rowOff>
        </xdr:to>
        <xdr:sp macro="" textlink="">
          <xdr:nvSpPr>
            <xdr:cNvPr id="51409" name="Check Box 209" hidden="1">
              <a:extLst>
                <a:ext uri="{63B3BB69-23CF-44E3-9099-C40C66FF867C}">
                  <a14:compatExt spid="_x0000_s51409"/>
                </a:ext>
                <a:ext uri="{FF2B5EF4-FFF2-40B4-BE49-F238E27FC236}">
                  <a16:creationId xmlns:a16="http://schemas.microsoft.com/office/drawing/2014/main" id="{00000000-0008-0000-0300-0000D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183</xdr:row>
          <xdr:rowOff>9525</xdr:rowOff>
        </xdr:from>
        <xdr:to>
          <xdr:col>10</xdr:col>
          <xdr:colOff>523875</xdr:colOff>
          <xdr:row>184</xdr:row>
          <xdr:rowOff>19050</xdr:rowOff>
        </xdr:to>
        <xdr:sp macro="" textlink="">
          <xdr:nvSpPr>
            <xdr:cNvPr id="51410" name="Check Box 210" hidden="1">
              <a:extLst>
                <a:ext uri="{63B3BB69-23CF-44E3-9099-C40C66FF867C}">
                  <a14:compatExt spid="_x0000_s51410"/>
                </a:ext>
                <a:ext uri="{FF2B5EF4-FFF2-40B4-BE49-F238E27FC236}">
                  <a16:creationId xmlns:a16="http://schemas.microsoft.com/office/drawing/2014/main" id="{00000000-0008-0000-0300-0000D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184</xdr:row>
          <xdr:rowOff>9525</xdr:rowOff>
        </xdr:from>
        <xdr:to>
          <xdr:col>10</xdr:col>
          <xdr:colOff>523875</xdr:colOff>
          <xdr:row>185</xdr:row>
          <xdr:rowOff>19050</xdr:rowOff>
        </xdr:to>
        <xdr:sp macro="" textlink="">
          <xdr:nvSpPr>
            <xdr:cNvPr id="51411" name="Check Box 211" hidden="1">
              <a:extLst>
                <a:ext uri="{63B3BB69-23CF-44E3-9099-C40C66FF867C}">
                  <a14:compatExt spid="_x0000_s51411"/>
                </a:ext>
                <a:ext uri="{FF2B5EF4-FFF2-40B4-BE49-F238E27FC236}">
                  <a16:creationId xmlns:a16="http://schemas.microsoft.com/office/drawing/2014/main" id="{00000000-0008-0000-0300-0000D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185</xdr:row>
          <xdr:rowOff>9525</xdr:rowOff>
        </xdr:from>
        <xdr:to>
          <xdr:col>10</xdr:col>
          <xdr:colOff>523875</xdr:colOff>
          <xdr:row>186</xdr:row>
          <xdr:rowOff>19050</xdr:rowOff>
        </xdr:to>
        <xdr:sp macro="" textlink="">
          <xdr:nvSpPr>
            <xdr:cNvPr id="51412" name="Check Box 212" hidden="1">
              <a:extLst>
                <a:ext uri="{63B3BB69-23CF-44E3-9099-C40C66FF867C}">
                  <a14:compatExt spid="_x0000_s51412"/>
                </a:ext>
                <a:ext uri="{FF2B5EF4-FFF2-40B4-BE49-F238E27FC236}">
                  <a16:creationId xmlns:a16="http://schemas.microsoft.com/office/drawing/2014/main" id="{00000000-0008-0000-0300-0000D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186</xdr:row>
          <xdr:rowOff>9525</xdr:rowOff>
        </xdr:from>
        <xdr:to>
          <xdr:col>10</xdr:col>
          <xdr:colOff>523875</xdr:colOff>
          <xdr:row>187</xdr:row>
          <xdr:rowOff>19050</xdr:rowOff>
        </xdr:to>
        <xdr:sp macro="" textlink="">
          <xdr:nvSpPr>
            <xdr:cNvPr id="51413" name="Check Box 213" hidden="1">
              <a:extLst>
                <a:ext uri="{63B3BB69-23CF-44E3-9099-C40C66FF867C}">
                  <a14:compatExt spid="_x0000_s51413"/>
                </a:ext>
                <a:ext uri="{FF2B5EF4-FFF2-40B4-BE49-F238E27FC236}">
                  <a16:creationId xmlns:a16="http://schemas.microsoft.com/office/drawing/2014/main" id="{00000000-0008-0000-0300-0000D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187</xdr:row>
          <xdr:rowOff>9525</xdr:rowOff>
        </xdr:from>
        <xdr:to>
          <xdr:col>10</xdr:col>
          <xdr:colOff>523875</xdr:colOff>
          <xdr:row>188</xdr:row>
          <xdr:rowOff>19050</xdr:rowOff>
        </xdr:to>
        <xdr:sp macro="" textlink="">
          <xdr:nvSpPr>
            <xdr:cNvPr id="51414" name="Check Box 214" hidden="1">
              <a:extLst>
                <a:ext uri="{63B3BB69-23CF-44E3-9099-C40C66FF867C}">
                  <a14:compatExt spid="_x0000_s51414"/>
                </a:ext>
                <a:ext uri="{FF2B5EF4-FFF2-40B4-BE49-F238E27FC236}">
                  <a16:creationId xmlns:a16="http://schemas.microsoft.com/office/drawing/2014/main" id="{00000000-0008-0000-0300-0000D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188</xdr:row>
          <xdr:rowOff>9525</xdr:rowOff>
        </xdr:from>
        <xdr:to>
          <xdr:col>10</xdr:col>
          <xdr:colOff>523875</xdr:colOff>
          <xdr:row>189</xdr:row>
          <xdr:rowOff>19050</xdr:rowOff>
        </xdr:to>
        <xdr:sp macro="" textlink="">
          <xdr:nvSpPr>
            <xdr:cNvPr id="51415" name="Check Box 215" hidden="1">
              <a:extLst>
                <a:ext uri="{63B3BB69-23CF-44E3-9099-C40C66FF867C}">
                  <a14:compatExt spid="_x0000_s51415"/>
                </a:ext>
                <a:ext uri="{FF2B5EF4-FFF2-40B4-BE49-F238E27FC236}">
                  <a16:creationId xmlns:a16="http://schemas.microsoft.com/office/drawing/2014/main" id="{00000000-0008-0000-0300-0000D7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189</xdr:row>
          <xdr:rowOff>9525</xdr:rowOff>
        </xdr:from>
        <xdr:to>
          <xdr:col>10</xdr:col>
          <xdr:colOff>523875</xdr:colOff>
          <xdr:row>190</xdr:row>
          <xdr:rowOff>19050</xdr:rowOff>
        </xdr:to>
        <xdr:sp macro="" textlink="">
          <xdr:nvSpPr>
            <xdr:cNvPr id="51416" name="Check Box 216" hidden="1">
              <a:extLst>
                <a:ext uri="{63B3BB69-23CF-44E3-9099-C40C66FF867C}">
                  <a14:compatExt spid="_x0000_s51416"/>
                </a:ext>
                <a:ext uri="{FF2B5EF4-FFF2-40B4-BE49-F238E27FC236}">
                  <a16:creationId xmlns:a16="http://schemas.microsoft.com/office/drawing/2014/main" id="{00000000-0008-0000-0300-0000D8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190</xdr:row>
          <xdr:rowOff>9525</xdr:rowOff>
        </xdr:from>
        <xdr:to>
          <xdr:col>10</xdr:col>
          <xdr:colOff>523875</xdr:colOff>
          <xdr:row>191</xdr:row>
          <xdr:rowOff>19050</xdr:rowOff>
        </xdr:to>
        <xdr:sp macro="" textlink="">
          <xdr:nvSpPr>
            <xdr:cNvPr id="51417" name="Check Box 217" hidden="1">
              <a:extLst>
                <a:ext uri="{63B3BB69-23CF-44E3-9099-C40C66FF867C}">
                  <a14:compatExt spid="_x0000_s51417"/>
                </a:ext>
                <a:ext uri="{FF2B5EF4-FFF2-40B4-BE49-F238E27FC236}">
                  <a16:creationId xmlns:a16="http://schemas.microsoft.com/office/drawing/2014/main" id="{00000000-0008-0000-0300-0000D9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191</xdr:row>
          <xdr:rowOff>9525</xdr:rowOff>
        </xdr:from>
        <xdr:to>
          <xdr:col>10</xdr:col>
          <xdr:colOff>523875</xdr:colOff>
          <xdr:row>192</xdr:row>
          <xdr:rowOff>19050</xdr:rowOff>
        </xdr:to>
        <xdr:sp macro="" textlink="">
          <xdr:nvSpPr>
            <xdr:cNvPr id="51418" name="Check Box 218" hidden="1">
              <a:extLst>
                <a:ext uri="{63B3BB69-23CF-44E3-9099-C40C66FF867C}">
                  <a14:compatExt spid="_x0000_s51418"/>
                </a:ext>
                <a:ext uri="{FF2B5EF4-FFF2-40B4-BE49-F238E27FC236}">
                  <a16:creationId xmlns:a16="http://schemas.microsoft.com/office/drawing/2014/main" id="{00000000-0008-0000-0300-0000DA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192</xdr:row>
          <xdr:rowOff>9525</xdr:rowOff>
        </xdr:from>
        <xdr:to>
          <xdr:col>10</xdr:col>
          <xdr:colOff>523875</xdr:colOff>
          <xdr:row>193</xdr:row>
          <xdr:rowOff>19050</xdr:rowOff>
        </xdr:to>
        <xdr:sp macro="" textlink="">
          <xdr:nvSpPr>
            <xdr:cNvPr id="51419" name="Check Box 219" hidden="1">
              <a:extLst>
                <a:ext uri="{63B3BB69-23CF-44E3-9099-C40C66FF867C}">
                  <a14:compatExt spid="_x0000_s51419"/>
                </a:ext>
                <a:ext uri="{FF2B5EF4-FFF2-40B4-BE49-F238E27FC236}">
                  <a16:creationId xmlns:a16="http://schemas.microsoft.com/office/drawing/2014/main" id="{00000000-0008-0000-0300-0000DB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192</xdr:row>
          <xdr:rowOff>9525</xdr:rowOff>
        </xdr:from>
        <xdr:to>
          <xdr:col>10</xdr:col>
          <xdr:colOff>523875</xdr:colOff>
          <xdr:row>193</xdr:row>
          <xdr:rowOff>19050</xdr:rowOff>
        </xdr:to>
        <xdr:sp macro="" textlink="">
          <xdr:nvSpPr>
            <xdr:cNvPr id="51420" name="Check Box 220" hidden="1">
              <a:extLst>
                <a:ext uri="{63B3BB69-23CF-44E3-9099-C40C66FF867C}">
                  <a14:compatExt spid="_x0000_s51420"/>
                </a:ext>
                <a:ext uri="{FF2B5EF4-FFF2-40B4-BE49-F238E27FC236}">
                  <a16:creationId xmlns:a16="http://schemas.microsoft.com/office/drawing/2014/main" id="{00000000-0008-0000-0300-0000DC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193</xdr:row>
          <xdr:rowOff>9525</xdr:rowOff>
        </xdr:from>
        <xdr:to>
          <xdr:col>10</xdr:col>
          <xdr:colOff>523875</xdr:colOff>
          <xdr:row>194</xdr:row>
          <xdr:rowOff>19050</xdr:rowOff>
        </xdr:to>
        <xdr:sp macro="" textlink="">
          <xdr:nvSpPr>
            <xdr:cNvPr id="51421" name="Check Box 221" hidden="1">
              <a:extLst>
                <a:ext uri="{63B3BB69-23CF-44E3-9099-C40C66FF867C}">
                  <a14:compatExt spid="_x0000_s51421"/>
                </a:ext>
                <a:ext uri="{FF2B5EF4-FFF2-40B4-BE49-F238E27FC236}">
                  <a16:creationId xmlns:a16="http://schemas.microsoft.com/office/drawing/2014/main" id="{00000000-0008-0000-0300-0000DD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194</xdr:row>
          <xdr:rowOff>9525</xdr:rowOff>
        </xdr:from>
        <xdr:to>
          <xdr:col>10</xdr:col>
          <xdr:colOff>523875</xdr:colOff>
          <xdr:row>195</xdr:row>
          <xdr:rowOff>19050</xdr:rowOff>
        </xdr:to>
        <xdr:sp macro="" textlink="">
          <xdr:nvSpPr>
            <xdr:cNvPr id="51422" name="Check Box 222" hidden="1">
              <a:extLst>
                <a:ext uri="{63B3BB69-23CF-44E3-9099-C40C66FF867C}">
                  <a14:compatExt spid="_x0000_s51422"/>
                </a:ext>
                <a:ext uri="{FF2B5EF4-FFF2-40B4-BE49-F238E27FC236}">
                  <a16:creationId xmlns:a16="http://schemas.microsoft.com/office/drawing/2014/main" id="{00000000-0008-0000-0300-0000DE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195</xdr:row>
          <xdr:rowOff>9525</xdr:rowOff>
        </xdr:from>
        <xdr:to>
          <xdr:col>10</xdr:col>
          <xdr:colOff>523875</xdr:colOff>
          <xdr:row>196</xdr:row>
          <xdr:rowOff>19050</xdr:rowOff>
        </xdr:to>
        <xdr:sp macro="" textlink="">
          <xdr:nvSpPr>
            <xdr:cNvPr id="51423" name="Check Box 223" hidden="1">
              <a:extLst>
                <a:ext uri="{63B3BB69-23CF-44E3-9099-C40C66FF867C}">
                  <a14:compatExt spid="_x0000_s51423"/>
                </a:ext>
                <a:ext uri="{FF2B5EF4-FFF2-40B4-BE49-F238E27FC236}">
                  <a16:creationId xmlns:a16="http://schemas.microsoft.com/office/drawing/2014/main" id="{00000000-0008-0000-0300-0000DF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196</xdr:row>
          <xdr:rowOff>9525</xdr:rowOff>
        </xdr:from>
        <xdr:to>
          <xdr:col>10</xdr:col>
          <xdr:colOff>523875</xdr:colOff>
          <xdr:row>197</xdr:row>
          <xdr:rowOff>19050</xdr:rowOff>
        </xdr:to>
        <xdr:sp macro="" textlink="">
          <xdr:nvSpPr>
            <xdr:cNvPr id="51424" name="Check Box 224" hidden="1">
              <a:extLst>
                <a:ext uri="{63B3BB69-23CF-44E3-9099-C40C66FF867C}">
                  <a14:compatExt spid="_x0000_s51424"/>
                </a:ext>
                <a:ext uri="{FF2B5EF4-FFF2-40B4-BE49-F238E27FC236}">
                  <a16:creationId xmlns:a16="http://schemas.microsoft.com/office/drawing/2014/main" id="{00000000-0008-0000-0300-0000E0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196</xdr:row>
          <xdr:rowOff>9525</xdr:rowOff>
        </xdr:from>
        <xdr:to>
          <xdr:col>10</xdr:col>
          <xdr:colOff>523875</xdr:colOff>
          <xdr:row>197</xdr:row>
          <xdr:rowOff>19050</xdr:rowOff>
        </xdr:to>
        <xdr:sp macro="" textlink="">
          <xdr:nvSpPr>
            <xdr:cNvPr id="51425" name="Check Box 225" hidden="1">
              <a:extLst>
                <a:ext uri="{63B3BB69-23CF-44E3-9099-C40C66FF867C}">
                  <a14:compatExt spid="_x0000_s51425"/>
                </a:ext>
                <a:ext uri="{FF2B5EF4-FFF2-40B4-BE49-F238E27FC236}">
                  <a16:creationId xmlns:a16="http://schemas.microsoft.com/office/drawing/2014/main" id="{00000000-0008-0000-0300-0000E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197</xdr:row>
          <xdr:rowOff>9525</xdr:rowOff>
        </xdr:from>
        <xdr:to>
          <xdr:col>10</xdr:col>
          <xdr:colOff>523875</xdr:colOff>
          <xdr:row>198</xdr:row>
          <xdr:rowOff>19050</xdr:rowOff>
        </xdr:to>
        <xdr:sp macro="" textlink="">
          <xdr:nvSpPr>
            <xdr:cNvPr id="51426" name="Check Box 226" hidden="1">
              <a:extLst>
                <a:ext uri="{63B3BB69-23CF-44E3-9099-C40C66FF867C}">
                  <a14:compatExt spid="_x0000_s51426"/>
                </a:ext>
                <a:ext uri="{FF2B5EF4-FFF2-40B4-BE49-F238E27FC236}">
                  <a16:creationId xmlns:a16="http://schemas.microsoft.com/office/drawing/2014/main" id="{00000000-0008-0000-0300-0000E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197</xdr:row>
          <xdr:rowOff>9525</xdr:rowOff>
        </xdr:from>
        <xdr:to>
          <xdr:col>10</xdr:col>
          <xdr:colOff>523875</xdr:colOff>
          <xdr:row>198</xdr:row>
          <xdr:rowOff>19050</xdr:rowOff>
        </xdr:to>
        <xdr:sp macro="" textlink="">
          <xdr:nvSpPr>
            <xdr:cNvPr id="51427" name="Check Box 227" hidden="1">
              <a:extLst>
                <a:ext uri="{63B3BB69-23CF-44E3-9099-C40C66FF867C}">
                  <a14:compatExt spid="_x0000_s51427"/>
                </a:ext>
                <a:ext uri="{FF2B5EF4-FFF2-40B4-BE49-F238E27FC236}">
                  <a16:creationId xmlns:a16="http://schemas.microsoft.com/office/drawing/2014/main" id="{00000000-0008-0000-0300-0000E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197</xdr:row>
          <xdr:rowOff>9525</xdr:rowOff>
        </xdr:from>
        <xdr:to>
          <xdr:col>10</xdr:col>
          <xdr:colOff>523875</xdr:colOff>
          <xdr:row>198</xdr:row>
          <xdr:rowOff>19050</xdr:rowOff>
        </xdr:to>
        <xdr:sp macro="" textlink="">
          <xdr:nvSpPr>
            <xdr:cNvPr id="51428" name="Check Box 228" hidden="1">
              <a:extLst>
                <a:ext uri="{63B3BB69-23CF-44E3-9099-C40C66FF867C}">
                  <a14:compatExt spid="_x0000_s51428"/>
                </a:ext>
                <a:ext uri="{FF2B5EF4-FFF2-40B4-BE49-F238E27FC236}">
                  <a16:creationId xmlns:a16="http://schemas.microsoft.com/office/drawing/2014/main" id="{00000000-0008-0000-0300-0000E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198</xdr:row>
          <xdr:rowOff>9525</xdr:rowOff>
        </xdr:from>
        <xdr:to>
          <xdr:col>10</xdr:col>
          <xdr:colOff>523875</xdr:colOff>
          <xdr:row>199</xdr:row>
          <xdr:rowOff>19050</xdr:rowOff>
        </xdr:to>
        <xdr:sp macro="" textlink="">
          <xdr:nvSpPr>
            <xdr:cNvPr id="51429" name="Check Box 229" hidden="1">
              <a:extLst>
                <a:ext uri="{63B3BB69-23CF-44E3-9099-C40C66FF867C}">
                  <a14:compatExt spid="_x0000_s51429"/>
                </a:ext>
                <a:ext uri="{FF2B5EF4-FFF2-40B4-BE49-F238E27FC236}">
                  <a16:creationId xmlns:a16="http://schemas.microsoft.com/office/drawing/2014/main" id="{00000000-0008-0000-0300-0000E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198</xdr:row>
          <xdr:rowOff>9525</xdr:rowOff>
        </xdr:from>
        <xdr:to>
          <xdr:col>10</xdr:col>
          <xdr:colOff>523875</xdr:colOff>
          <xdr:row>199</xdr:row>
          <xdr:rowOff>19050</xdr:rowOff>
        </xdr:to>
        <xdr:sp macro="" textlink="">
          <xdr:nvSpPr>
            <xdr:cNvPr id="51430" name="Check Box 230" hidden="1">
              <a:extLst>
                <a:ext uri="{63B3BB69-23CF-44E3-9099-C40C66FF867C}">
                  <a14:compatExt spid="_x0000_s51430"/>
                </a:ext>
                <a:ext uri="{FF2B5EF4-FFF2-40B4-BE49-F238E27FC236}">
                  <a16:creationId xmlns:a16="http://schemas.microsoft.com/office/drawing/2014/main" id="{00000000-0008-0000-0300-0000E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198</xdr:row>
          <xdr:rowOff>9525</xdr:rowOff>
        </xdr:from>
        <xdr:to>
          <xdr:col>10</xdr:col>
          <xdr:colOff>523875</xdr:colOff>
          <xdr:row>199</xdr:row>
          <xdr:rowOff>19050</xdr:rowOff>
        </xdr:to>
        <xdr:sp macro="" textlink="">
          <xdr:nvSpPr>
            <xdr:cNvPr id="51431" name="Check Box 231" hidden="1">
              <a:extLst>
                <a:ext uri="{63B3BB69-23CF-44E3-9099-C40C66FF867C}">
                  <a14:compatExt spid="_x0000_s51431"/>
                </a:ext>
                <a:ext uri="{FF2B5EF4-FFF2-40B4-BE49-F238E27FC236}">
                  <a16:creationId xmlns:a16="http://schemas.microsoft.com/office/drawing/2014/main" id="{00000000-0008-0000-0300-0000E7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198</xdr:row>
          <xdr:rowOff>9525</xdr:rowOff>
        </xdr:from>
        <xdr:to>
          <xdr:col>10</xdr:col>
          <xdr:colOff>523875</xdr:colOff>
          <xdr:row>199</xdr:row>
          <xdr:rowOff>19050</xdr:rowOff>
        </xdr:to>
        <xdr:sp macro="" textlink="">
          <xdr:nvSpPr>
            <xdr:cNvPr id="51432" name="Check Box 232" hidden="1">
              <a:extLst>
                <a:ext uri="{63B3BB69-23CF-44E3-9099-C40C66FF867C}">
                  <a14:compatExt spid="_x0000_s51432"/>
                </a:ext>
                <a:ext uri="{FF2B5EF4-FFF2-40B4-BE49-F238E27FC236}">
                  <a16:creationId xmlns:a16="http://schemas.microsoft.com/office/drawing/2014/main" id="{00000000-0008-0000-0300-0000E8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199</xdr:row>
          <xdr:rowOff>9525</xdr:rowOff>
        </xdr:from>
        <xdr:to>
          <xdr:col>10</xdr:col>
          <xdr:colOff>523875</xdr:colOff>
          <xdr:row>200</xdr:row>
          <xdr:rowOff>19050</xdr:rowOff>
        </xdr:to>
        <xdr:sp macro="" textlink="">
          <xdr:nvSpPr>
            <xdr:cNvPr id="51433" name="Check Box 233" hidden="1">
              <a:extLst>
                <a:ext uri="{63B3BB69-23CF-44E3-9099-C40C66FF867C}">
                  <a14:compatExt spid="_x0000_s51433"/>
                </a:ext>
                <a:ext uri="{FF2B5EF4-FFF2-40B4-BE49-F238E27FC236}">
                  <a16:creationId xmlns:a16="http://schemas.microsoft.com/office/drawing/2014/main" id="{00000000-0008-0000-0300-0000E9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200</xdr:row>
          <xdr:rowOff>9525</xdr:rowOff>
        </xdr:from>
        <xdr:to>
          <xdr:col>10</xdr:col>
          <xdr:colOff>523875</xdr:colOff>
          <xdr:row>201</xdr:row>
          <xdr:rowOff>19050</xdr:rowOff>
        </xdr:to>
        <xdr:sp macro="" textlink="">
          <xdr:nvSpPr>
            <xdr:cNvPr id="51434" name="Check Box 234" hidden="1">
              <a:extLst>
                <a:ext uri="{63B3BB69-23CF-44E3-9099-C40C66FF867C}">
                  <a14:compatExt spid="_x0000_s51434"/>
                </a:ext>
                <a:ext uri="{FF2B5EF4-FFF2-40B4-BE49-F238E27FC236}">
                  <a16:creationId xmlns:a16="http://schemas.microsoft.com/office/drawing/2014/main" id="{00000000-0008-0000-0300-0000EA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201</xdr:row>
          <xdr:rowOff>9525</xdr:rowOff>
        </xdr:from>
        <xdr:to>
          <xdr:col>10</xdr:col>
          <xdr:colOff>523875</xdr:colOff>
          <xdr:row>202</xdr:row>
          <xdr:rowOff>19050</xdr:rowOff>
        </xdr:to>
        <xdr:sp macro="" textlink="">
          <xdr:nvSpPr>
            <xdr:cNvPr id="51435" name="Check Box 235" hidden="1">
              <a:extLst>
                <a:ext uri="{63B3BB69-23CF-44E3-9099-C40C66FF867C}">
                  <a14:compatExt spid="_x0000_s51435"/>
                </a:ext>
                <a:ext uri="{FF2B5EF4-FFF2-40B4-BE49-F238E27FC236}">
                  <a16:creationId xmlns:a16="http://schemas.microsoft.com/office/drawing/2014/main" id="{00000000-0008-0000-0300-0000EB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202</xdr:row>
          <xdr:rowOff>9525</xdr:rowOff>
        </xdr:from>
        <xdr:to>
          <xdr:col>10</xdr:col>
          <xdr:colOff>523875</xdr:colOff>
          <xdr:row>203</xdr:row>
          <xdr:rowOff>19050</xdr:rowOff>
        </xdr:to>
        <xdr:sp macro="" textlink="">
          <xdr:nvSpPr>
            <xdr:cNvPr id="51436" name="Check Box 236" hidden="1">
              <a:extLst>
                <a:ext uri="{63B3BB69-23CF-44E3-9099-C40C66FF867C}">
                  <a14:compatExt spid="_x0000_s51436"/>
                </a:ext>
                <a:ext uri="{FF2B5EF4-FFF2-40B4-BE49-F238E27FC236}">
                  <a16:creationId xmlns:a16="http://schemas.microsoft.com/office/drawing/2014/main" id="{00000000-0008-0000-0300-0000EC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204</xdr:row>
          <xdr:rowOff>9525</xdr:rowOff>
        </xdr:from>
        <xdr:to>
          <xdr:col>10</xdr:col>
          <xdr:colOff>523875</xdr:colOff>
          <xdr:row>205</xdr:row>
          <xdr:rowOff>19050</xdr:rowOff>
        </xdr:to>
        <xdr:sp macro="" textlink="">
          <xdr:nvSpPr>
            <xdr:cNvPr id="51439" name="Check Box 239" hidden="1">
              <a:extLst>
                <a:ext uri="{63B3BB69-23CF-44E3-9099-C40C66FF867C}">
                  <a14:compatExt spid="_x0000_s51439"/>
                </a:ext>
                <a:ext uri="{FF2B5EF4-FFF2-40B4-BE49-F238E27FC236}">
                  <a16:creationId xmlns:a16="http://schemas.microsoft.com/office/drawing/2014/main" id="{00000000-0008-0000-0300-0000EF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205</xdr:row>
          <xdr:rowOff>9525</xdr:rowOff>
        </xdr:from>
        <xdr:to>
          <xdr:col>10</xdr:col>
          <xdr:colOff>523875</xdr:colOff>
          <xdr:row>206</xdr:row>
          <xdr:rowOff>19050</xdr:rowOff>
        </xdr:to>
        <xdr:sp macro="" textlink="">
          <xdr:nvSpPr>
            <xdr:cNvPr id="51440" name="Check Box 240" hidden="1">
              <a:extLst>
                <a:ext uri="{63B3BB69-23CF-44E3-9099-C40C66FF867C}">
                  <a14:compatExt spid="_x0000_s51440"/>
                </a:ext>
                <a:ext uri="{FF2B5EF4-FFF2-40B4-BE49-F238E27FC236}">
                  <a16:creationId xmlns:a16="http://schemas.microsoft.com/office/drawing/2014/main" id="{00000000-0008-0000-0300-0000F0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206</xdr:row>
          <xdr:rowOff>9525</xdr:rowOff>
        </xdr:from>
        <xdr:to>
          <xdr:col>10</xdr:col>
          <xdr:colOff>523875</xdr:colOff>
          <xdr:row>207</xdr:row>
          <xdr:rowOff>19050</xdr:rowOff>
        </xdr:to>
        <xdr:sp macro="" textlink="">
          <xdr:nvSpPr>
            <xdr:cNvPr id="51441" name="Check Box 241" hidden="1">
              <a:extLst>
                <a:ext uri="{63B3BB69-23CF-44E3-9099-C40C66FF867C}">
                  <a14:compatExt spid="_x0000_s51441"/>
                </a:ext>
                <a:ext uri="{FF2B5EF4-FFF2-40B4-BE49-F238E27FC236}">
                  <a16:creationId xmlns:a16="http://schemas.microsoft.com/office/drawing/2014/main" id="{00000000-0008-0000-0300-0000F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207</xdr:row>
          <xdr:rowOff>9525</xdr:rowOff>
        </xdr:from>
        <xdr:to>
          <xdr:col>10</xdr:col>
          <xdr:colOff>523875</xdr:colOff>
          <xdr:row>208</xdr:row>
          <xdr:rowOff>19050</xdr:rowOff>
        </xdr:to>
        <xdr:sp macro="" textlink="">
          <xdr:nvSpPr>
            <xdr:cNvPr id="51442" name="Check Box 242" hidden="1">
              <a:extLst>
                <a:ext uri="{63B3BB69-23CF-44E3-9099-C40C66FF867C}">
                  <a14:compatExt spid="_x0000_s51442"/>
                </a:ext>
                <a:ext uri="{FF2B5EF4-FFF2-40B4-BE49-F238E27FC236}">
                  <a16:creationId xmlns:a16="http://schemas.microsoft.com/office/drawing/2014/main" id="{00000000-0008-0000-0300-0000F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208</xdr:row>
          <xdr:rowOff>9525</xdr:rowOff>
        </xdr:from>
        <xdr:to>
          <xdr:col>10</xdr:col>
          <xdr:colOff>523875</xdr:colOff>
          <xdr:row>209</xdr:row>
          <xdr:rowOff>19050</xdr:rowOff>
        </xdr:to>
        <xdr:sp macro="" textlink="">
          <xdr:nvSpPr>
            <xdr:cNvPr id="51443" name="Check Box 243" hidden="1">
              <a:extLst>
                <a:ext uri="{63B3BB69-23CF-44E3-9099-C40C66FF867C}">
                  <a14:compatExt spid="_x0000_s51443"/>
                </a:ext>
                <a:ext uri="{FF2B5EF4-FFF2-40B4-BE49-F238E27FC236}">
                  <a16:creationId xmlns:a16="http://schemas.microsoft.com/office/drawing/2014/main" id="{00000000-0008-0000-0300-0000F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209</xdr:row>
          <xdr:rowOff>9525</xdr:rowOff>
        </xdr:from>
        <xdr:to>
          <xdr:col>10</xdr:col>
          <xdr:colOff>523875</xdr:colOff>
          <xdr:row>210</xdr:row>
          <xdr:rowOff>19050</xdr:rowOff>
        </xdr:to>
        <xdr:sp macro="" textlink="">
          <xdr:nvSpPr>
            <xdr:cNvPr id="51444" name="Check Box 244" hidden="1">
              <a:extLst>
                <a:ext uri="{63B3BB69-23CF-44E3-9099-C40C66FF867C}">
                  <a14:compatExt spid="_x0000_s51444"/>
                </a:ext>
                <a:ext uri="{FF2B5EF4-FFF2-40B4-BE49-F238E27FC236}">
                  <a16:creationId xmlns:a16="http://schemas.microsoft.com/office/drawing/2014/main" id="{00000000-0008-0000-0300-0000F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210</xdr:row>
          <xdr:rowOff>9525</xdr:rowOff>
        </xdr:from>
        <xdr:to>
          <xdr:col>10</xdr:col>
          <xdr:colOff>523875</xdr:colOff>
          <xdr:row>211</xdr:row>
          <xdr:rowOff>19050</xdr:rowOff>
        </xdr:to>
        <xdr:sp macro="" textlink="">
          <xdr:nvSpPr>
            <xdr:cNvPr id="51445" name="Check Box 245" hidden="1">
              <a:extLst>
                <a:ext uri="{63B3BB69-23CF-44E3-9099-C40C66FF867C}">
                  <a14:compatExt spid="_x0000_s51445"/>
                </a:ext>
                <a:ext uri="{FF2B5EF4-FFF2-40B4-BE49-F238E27FC236}">
                  <a16:creationId xmlns:a16="http://schemas.microsoft.com/office/drawing/2014/main" id="{00000000-0008-0000-0300-0000F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211</xdr:row>
          <xdr:rowOff>9525</xdr:rowOff>
        </xdr:from>
        <xdr:to>
          <xdr:col>10</xdr:col>
          <xdr:colOff>523875</xdr:colOff>
          <xdr:row>212</xdr:row>
          <xdr:rowOff>19050</xdr:rowOff>
        </xdr:to>
        <xdr:sp macro="" textlink="">
          <xdr:nvSpPr>
            <xdr:cNvPr id="51446" name="Check Box 246" hidden="1">
              <a:extLst>
                <a:ext uri="{63B3BB69-23CF-44E3-9099-C40C66FF867C}">
                  <a14:compatExt spid="_x0000_s51446"/>
                </a:ext>
                <a:ext uri="{FF2B5EF4-FFF2-40B4-BE49-F238E27FC236}">
                  <a16:creationId xmlns:a16="http://schemas.microsoft.com/office/drawing/2014/main" id="{00000000-0008-0000-0300-0000F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212</xdr:row>
          <xdr:rowOff>9525</xdr:rowOff>
        </xdr:from>
        <xdr:to>
          <xdr:col>10</xdr:col>
          <xdr:colOff>523875</xdr:colOff>
          <xdr:row>213</xdr:row>
          <xdr:rowOff>19050</xdr:rowOff>
        </xdr:to>
        <xdr:sp macro="" textlink="">
          <xdr:nvSpPr>
            <xdr:cNvPr id="51447" name="Check Box 247" hidden="1">
              <a:extLst>
                <a:ext uri="{63B3BB69-23CF-44E3-9099-C40C66FF867C}">
                  <a14:compatExt spid="_x0000_s51447"/>
                </a:ext>
                <a:ext uri="{FF2B5EF4-FFF2-40B4-BE49-F238E27FC236}">
                  <a16:creationId xmlns:a16="http://schemas.microsoft.com/office/drawing/2014/main" id="{00000000-0008-0000-0300-0000F7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213</xdr:row>
          <xdr:rowOff>9525</xdr:rowOff>
        </xdr:from>
        <xdr:to>
          <xdr:col>10</xdr:col>
          <xdr:colOff>523875</xdr:colOff>
          <xdr:row>214</xdr:row>
          <xdr:rowOff>19050</xdr:rowOff>
        </xdr:to>
        <xdr:sp macro="" textlink="">
          <xdr:nvSpPr>
            <xdr:cNvPr id="51448" name="Check Box 248" hidden="1">
              <a:extLst>
                <a:ext uri="{63B3BB69-23CF-44E3-9099-C40C66FF867C}">
                  <a14:compatExt spid="_x0000_s51448"/>
                </a:ext>
                <a:ext uri="{FF2B5EF4-FFF2-40B4-BE49-F238E27FC236}">
                  <a16:creationId xmlns:a16="http://schemas.microsoft.com/office/drawing/2014/main" id="{00000000-0008-0000-0300-0000F8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214</xdr:row>
          <xdr:rowOff>9525</xdr:rowOff>
        </xdr:from>
        <xdr:to>
          <xdr:col>10</xdr:col>
          <xdr:colOff>523875</xdr:colOff>
          <xdr:row>215</xdr:row>
          <xdr:rowOff>19050</xdr:rowOff>
        </xdr:to>
        <xdr:sp macro="" textlink="">
          <xdr:nvSpPr>
            <xdr:cNvPr id="51449" name="Check Box 249" hidden="1">
              <a:extLst>
                <a:ext uri="{63B3BB69-23CF-44E3-9099-C40C66FF867C}">
                  <a14:compatExt spid="_x0000_s51449"/>
                </a:ext>
                <a:ext uri="{FF2B5EF4-FFF2-40B4-BE49-F238E27FC236}">
                  <a16:creationId xmlns:a16="http://schemas.microsoft.com/office/drawing/2014/main" id="{00000000-0008-0000-0300-0000F9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215</xdr:row>
          <xdr:rowOff>9525</xdr:rowOff>
        </xdr:from>
        <xdr:to>
          <xdr:col>10</xdr:col>
          <xdr:colOff>523875</xdr:colOff>
          <xdr:row>216</xdr:row>
          <xdr:rowOff>19050</xdr:rowOff>
        </xdr:to>
        <xdr:sp macro="" textlink="">
          <xdr:nvSpPr>
            <xdr:cNvPr id="51450" name="Check Box 250" hidden="1">
              <a:extLst>
                <a:ext uri="{63B3BB69-23CF-44E3-9099-C40C66FF867C}">
                  <a14:compatExt spid="_x0000_s51450"/>
                </a:ext>
                <a:ext uri="{FF2B5EF4-FFF2-40B4-BE49-F238E27FC236}">
                  <a16:creationId xmlns:a16="http://schemas.microsoft.com/office/drawing/2014/main" id="{00000000-0008-0000-0300-0000FA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216</xdr:row>
          <xdr:rowOff>9525</xdr:rowOff>
        </xdr:from>
        <xdr:to>
          <xdr:col>10</xdr:col>
          <xdr:colOff>523875</xdr:colOff>
          <xdr:row>217</xdr:row>
          <xdr:rowOff>19050</xdr:rowOff>
        </xdr:to>
        <xdr:sp macro="" textlink="">
          <xdr:nvSpPr>
            <xdr:cNvPr id="51451" name="Check Box 251" hidden="1">
              <a:extLst>
                <a:ext uri="{63B3BB69-23CF-44E3-9099-C40C66FF867C}">
                  <a14:compatExt spid="_x0000_s51451"/>
                </a:ext>
                <a:ext uri="{FF2B5EF4-FFF2-40B4-BE49-F238E27FC236}">
                  <a16:creationId xmlns:a16="http://schemas.microsoft.com/office/drawing/2014/main" id="{00000000-0008-0000-0300-0000FB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217</xdr:row>
          <xdr:rowOff>9525</xdr:rowOff>
        </xdr:from>
        <xdr:to>
          <xdr:col>10</xdr:col>
          <xdr:colOff>523875</xdr:colOff>
          <xdr:row>218</xdr:row>
          <xdr:rowOff>19050</xdr:rowOff>
        </xdr:to>
        <xdr:sp macro="" textlink="">
          <xdr:nvSpPr>
            <xdr:cNvPr id="51452" name="Check Box 252" hidden="1">
              <a:extLst>
                <a:ext uri="{63B3BB69-23CF-44E3-9099-C40C66FF867C}">
                  <a14:compatExt spid="_x0000_s51452"/>
                </a:ext>
                <a:ext uri="{FF2B5EF4-FFF2-40B4-BE49-F238E27FC236}">
                  <a16:creationId xmlns:a16="http://schemas.microsoft.com/office/drawing/2014/main" id="{00000000-0008-0000-0300-0000FC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218</xdr:row>
          <xdr:rowOff>9525</xdr:rowOff>
        </xdr:from>
        <xdr:to>
          <xdr:col>10</xdr:col>
          <xdr:colOff>523875</xdr:colOff>
          <xdr:row>219</xdr:row>
          <xdr:rowOff>19050</xdr:rowOff>
        </xdr:to>
        <xdr:sp macro="" textlink="">
          <xdr:nvSpPr>
            <xdr:cNvPr id="51453" name="Check Box 253" hidden="1">
              <a:extLst>
                <a:ext uri="{63B3BB69-23CF-44E3-9099-C40C66FF867C}">
                  <a14:compatExt spid="_x0000_s51453"/>
                </a:ext>
                <a:ext uri="{FF2B5EF4-FFF2-40B4-BE49-F238E27FC236}">
                  <a16:creationId xmlns:a16="http://schemas.microsoft.com/office/drawing/2014/main" id="{00000000-0008-0000-0300-0000FD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219</xdr:row>
          <xdr:rowOff>9525</xdr:rowOff>
        </xdr:from>
        <xdr:to>
          <xdr:col>10</xdr:col>
          <xdr:colOff>523875</xdr:colOff>
          <xdr:row>220</xdr:row>
          <xdr:rowOff>19050</xdr:rowOff>
        </xdr:to>
        <xdr:sp macro="" textlink="">
          <xdr:nvSpPr>
            <xdr:cNvPr id="51454" name="Check Box 254" hidden="1">
              <a:extLst>
                <a:ext uri="{63B3BB69-23CF-44E3-9099-C40C66FF867C}">
                  <a14:compatExt spid="_x0000_s51454"/>
                </a:ext>
                <a:ext uri="{FF2B5EF4-FFF2-40B4-BE49-F238E27FC236}">
                  <a16:creationId xmlns:a16="http://schemas.microsoft.com/office/drawing/2014/main" id="{00000000-0008-0000-0300-0000FE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220</xdr:row>
          <xdr:rowOff>9525</xdr:rowOff>
        </xdr:from>
        <xdr:to>
          <xdr:col>10</xdr:col>
          <xdr:colOff>523875</xdr:colOff>
          <xdr:row>221</xdr:row>
          <xdr:rowOff>19050</xdr:rowOff>
        </xdr:to>
        <xdr:sp macro="" textlink="">
          <xdr:nvSpPr>
            <xdr:cNvPr id="51455" name="Check Box 255" hidden="1">
              <a:extLst>
                <a:ext uri="{63B3BB69-23CF-44E3-9099-C40C66FF867C}">
                  <a14:compatExt spid="_x0000_s51455"/>
                </a:ext>
                <a:ext uri="{FF2B5EF4-FFF2-40B4-BE49-F238E27FC236}">
                  <a16:creationId xmlns:a16="http://schemas.microsoft.com/office/drawing/2014/main" id="{00000000-0008-0000-0300-0000FF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220</xdr:row>
          <xdr:rowOff>9525</xdr:rowOff>
        </xdr:from>
        <xdr:to>
          <xdr:col>10</xdr:col>
          <xdr:colOff>523875</xdr:colOff>
          <xdr:row>221</xdr:row>
          <xdr:rowOff>19050</xdr:rowOff>
        </xdr:to>
        <xdr:sp macro="" textlink="">
          <xdr:nvSpPr>
            <xdr:cNvPr id="51456" name="Check Box 256" hidden="1">
              <a:extLst>
                <a:ext uri="{63B3BB69-23CF-44E3-9099-C40C66FF867C}">
                  <a14:compatExt spid="_x0000_s51456"/>
                </a:ext>
                <a:ext uri="{FF2B5EF4-FFF2-40B4-BE49-F238E27FC236}">
                  <a16:creationId xmlns:a16="http://schemas.microsoft.com/office/drawing/2014/main" id="{00000000-0008-0000-0300-000000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221</xdr:row>
          <xdr:rowOff>9525</xdr:rowOff>
        </xdr:from>
        <xdr:to>
          <xdr:col>10</xdr:col>
          <xdr:colOff>523875</xdr:colOff>
          <xdr:row>222</xdr:row>
          <xdr:rowOff>19050</xdr:rowOff>
        </xdr:to>
        <xdr:sp macro="" textlink="">
          <xdr:nvSpPr>
            <xdr:cNvPr id="51457" name="Check Box 257" hidden="1">
              <a:extLst>
                <a:ext uri="{63B3BB69-23CF-44E3-9099-C40C66FF867C}">
                  <a14:compatExt spid="_x0000_s51457"/>
                </a:ext>
                <a:ext uri="{FF2B5EF4-FFF2-40B4-BE49-F238E27FC236}">
                  <a16:creationId xmlns:a16="http://schemas.microsoft.com/office/drawing/2014/main" id="{00000000-0008-0000-0300-000001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222</xdr:row>
          <xdr:rowOff>9525</xdr:rowOff>
        </xdr:from>
        <xdr:to>
          <xdr:col>10</xdr:col>
          <xdr:colOff>523875</xdr:colOff>
          <xdr:row>223</xdr:row>
          <xdr:rowOff>19050</xdr:rowOff>
        </xdr:to>
        <xdr:sp macro="" textlink="">
          <xdr:nvSpPr>
            <xdr:cNvPr id="51460" name="Check Box 260" hidden="1">
              <a:extLst>
                <a:ext uri="{63B3BB69-23CF-44E3-9099-C40C66FF867C}">
                  <a14:compatExt spid="_x0000_s51460"/>
                </a:ext>
                <a:ext uri="{FF2B5EF4-FFF2-40B4-BE49-F238E27FC236}">
                  <a16:creationId xmlns:a16="http://schemas.microsoft.com/office/drawing/2014/main" id="{00000000-0008-0000-0300-000004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223</xdr:row>
          <xdr:rowOff>9525</xdr:rowOff>
        </xdr:from>
        <xdr:to>
          <xdr:col>10</xdr:col>
          <xdr:colOff>523875</xdr:colOff>
          <xdr:row>224</xdr:row>
          <xdr:rowOff>19050</xdr:rowOff>
        </xdr:to>
        <xdr:sp macro="" textlink="">
          <xdr:nvSpPr>
            <xdr:cNvPr id="51461" name="Check Box 261" hidden="1">
              <a:extLst>
                <a:ext uri="{63B3BB69-23CF-44E3-9099-C40C66FF867C}">
                  <a14:compatExt spid="_x0000_s51461"/>
                </a:ext>
                <a:ext uri="{FF2B5EF4-FFF2-40B4-BE49-F238E27FC236}">
                  <a16:creationId xmlns:a16="http://schemas.microsoft.com/office/drawing/2014/main" id="{00000000-0008-0000-0300-000005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224</xdr:row>
          <xdr:rowOff>9525</xdr:rowOff>
        </xdr:from>
        <xdr:to>
          <xdr:col>10</xdr:col>
          <xdr:colOff>523875</xdr:colOff>
          <xdr:row>225</xdr:row>
          <xdr:rowOff>19050</xdr:rowOff>
        </xdr:to>
        <xdr:sp macro="" textlink="">
          <xdr:nvSpPr>
            <xdr:cNvPr id="51466" name="Check Box 266" hidden="1">
              <a:extLst>
                <a:ext uri="{63B3BB69-23CF-44E3-9099-C40C66FF867C}">
                  <a14:compatExt spid="_x0000_s51466"/>
                </a:ext>
                <a:ext uri="{FF2B5EF4-FFF2-40B4-BE49-F238E27FC236}">
                  <a16:creationId xmlns:a16="http://schemas.microsoft.com/office/drawing/2014/main" id="{00000000-0008-0000-0300-00000A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225</xdr:row>
          <xdr:rowOff>9525</xdr:rowOff>
        </xdr:from>
        <xdr:to>
          <xdr:col>10</xdr:col>
          <xdr:colOff>523875</xdr:colOff>
          <xdr:row>226</xdr:row>
          <xdr:rowOff>19050</xdr:rowOff>
        </xdr:to>
        <xdr:sp macro="" textlink="">
          <xdr:nvSpPr>
            <xdr:cNvPr id="51467" name="Check Box 267" hidden="1">
              <a:extLst>
                <a:ext uri="{63B3BB69-23CF-44E3-9099-C40C66FF867C}">
                  <a14:compatExt spid="_x0000_s51467"/>
                </a:ext>
                <a:ext uri="{FF2B5EF4-FFF2-40B4-BE49-F238E27FC236}">
                  <a16:creationId xmlns:a16="http://schemas.microsoft.com/office/drawing/2014/main" id="{00000000-0008-0000-0300-00000B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226</xdr:row>
          <xdr:rowOff>9525</xdr:rowOff>
        </xdr:from>
        <xdr:to>
          <xdr:col>10</xdr:col>
          <xdr:colOff>523875</xdr:colOff>
          <xdr:row>227</xdr:row>
          <xdr:rowOff>19050</xdr:rowOff>
        </xdr:to>
        <xdr:sp macro="" textlink="">
          <xdr:nvSpPr>
            <xdr:cNvPr id="51468" name="Check Box 268" hidden="1">
              <a:extLst>
                <a:ext uri="{63B3BB69-23CF-44E3-9099-C40C66FF867C}">
                  <a14:compatExt spid="_x0000_s51468"/>
                </a:ext>
                <a:ext uri="{FF2B5EF4-FFF2-40B4-BE49-F238E27FC236}">
                  <a16:creationId xmlns:a16="http://schemas.microsoft.com/office/drawing/2014/main" id="{00000000-0008-0000-0300-00000C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227</xdr:row>
          <xdr:rowOff>9525</xdr:rowOff>
        </xdr:from>
        <xdr:to>
          <xdr:col>10</xdr:col>
          <xdr:colOff>523875</xdr:colOff>
          <xdr:row>228</xdr:row>
          <xdr:rowOff>19050</xdr:rowOff>
        </xdr:to>
        <xdr:sp macro="" textlink="">
          <xdr:nvSpPr>
            <xdr:cNvPr id="51469" name="Check Box 269" hidden="1">
              <a:extLst>
                <a:ext uri="{63B3BB69-23CF-44E3-9099-C40C66FF867C}">
                  <a14:compatExt spid="_x0000_s51469"/>
                </a:ext>
                <a:ext uri="{FF2B5EF4-FFF2-40B4-BE49-F238E27FC236}">
                  <a16:creationId xmlns:a16="http://schemas.microsoft.com/office/drawing/2014/main" id="{00000000-0008-0000-0300-00000D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228</xdr:row>
          <xdr:rowOff>9525</xdr:rowOff>
        </xdr:from>
        <xdr:to>
          <xdr:col>10</xdr:col>
          <xdr:colOff>523875</xdr:colOff>
          <xdr:row>229</xdr:row>
          <xdr:rowOff>19050</xdr:rowOff>
        </xdr:to>
        <xdr:sp macro="" textlink="">
          <xdr:nvSpPr>
            <xdr:cNvPr id="51470" name="Check Box 270" hidden="1">
              <a:extLst>
                <a:ext uri="{63B3BB69-23CF-44E3-9099-C40C66FF867C}">
                  <a14:compatExt spid="_x0000_s51470"/>
                </a:ext>
                <a:ext uri="{FF2B5EF4-FFF2-40B4-BE49-F238E27FC236}">
                  <a16:creationId xmlns:a16="http://schemas.microsoft.com/office/drawing/2014/main" id="{00000000-0008-0000-0300-00000E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229</xdr:row>
          <xdr:rowOff>9525</xdr:rowOff>
        </xdr:from>
        <xdr:to>
          <xdr:col>10</xdr:col>
          <xdr:colOff>523875</xdr:colOff>
          <xdr:row>230</xdr:row>
          <xdr:rowOff>19050</xdr:rowOff>
        </xdr:to>
        <xdr:sp macro="" textlink="">
          <xdr:nvSpPr>
            <xdr:cNvPr id="51471" name="Check Box 271" hidden="1">
              <a:extLst>
                <a:ext uri="{63B3BB69-23CF-44E3-9099-C40C66FF867C}">
                  <a14:compatExt spid="_x0000_s51471"/>
                </a:ext>
                <a:ext uri="{FF2B5EF4-FFF2-40B4-BE49-F238E27FC236}">
                  <a16:creationId xmlns:a16="http://schemas.microsoft.com/office/drawing/2014/main" id="{00000000-0008-0000-0300-00000F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230</xdr:row>
          <xdr:rowOff>9525</xdr:rowOff>
        </xdr:from>
        <xdr:to>
          <xdr:col>10</xdr:col>
          <xdr:colOff>523875</xdr:colOff>
          <xdr:row>231</xdr:row>
          <xdr:rowOff>19050</xdr:rowOff>
        </xdr:to>
        <xdr:sp macro="" textlink="">
          <xdr:nvSpPr>
            <xdr:cNvPr id="51472" name="Check Box 272" hidden="1">
              <a:extLst>
                <a:ext uri="{63B3BB69-23CF-44E3-9099-C40C66FF867C}">
                  <a14:compatExt spid="_x0000_s51472"/>
                </a:ext>
                <a:ext uri="{FF2B5EF4-FFF2-40B4-BE49-F238E27FC236}">
                  <a16:creationId xmlns:a16="http://schemas.microsoft.com/office/drawing/2014/main" id="{00000000-0008-0000-0300-000010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231</xdr:row>
          <xdr:rowOff>9525</xdr:rowOff>
        </xdr:from>
        <xdr:to>
          <xdr:col>10</xdr:col>
          <xdr:colOff>523875</xdr:colOff>
          <xdr:row>232</xdr:row>
          <xdr:rowOff>19050</xdr:rowOff>
        </xdr:to>
        <xdr:sp macro="" textlink="">
          <xdr:nvSpPr>
            <xdr:cNvPr id="51473" name="Check Box 273" hidden="1">
              <a:extLst>
                <a:ext uri="{63B3BB69-23CF-44E3-9099-C40C66FF867C}">
                  <a14:compatExt spid="_x0000_s51473"/>
                </a:ext>
                <a:ext uri="{FF2B5EF4-FFF2-40B4-BE49-F238E27FC236}">
                  <a16:creationId xmlns:a16="http://schemas.microsoft.com/office/drawing/2014/main" id="{00000000-0008-0000-0300-000011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232</xdr:row>
          <xdr:rowOff>9525</xdr:rowOff>
        </xdr:from>
        <xdr:to>
          <xdr:col>10</xdr:col>
          <xdr:colOff>523875</xdr:colOff>
          <xdr:row>233</xdr:row>
          <xdr:rowOff>19050</xdr:rowOff>
        </xdr:to>
        <xdr:sp macro="" textlink="">
          <xdr:nvSpPr>
            <xdr:cNvPr id="51474" name="Check Box 274" hidden="1">
              <a:extLst>
                <a:ext uri="{63B3BB69-23CF-44E3-9099-C40C66FF867C}">
                  <a14:compatExt spid="_x0000_s51474"/>
                </a:ext>
                <a:ext uri="{FF2B5EF4-FFF2-40B4-BE49-F238E27FC236}">
                  <a16:creationId xmlns:a16="http://schemas.microsoft.com/office/drawing/2014/main" id="{00000000-0008-0000-0300-000012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232</xdr:row>
          <xdr:rowOff>9525</xdr:rowOff>
        </xdr:from>
        <xdr:to>
          <xdr:col>10</xdr:col>
          <xdr:colOff>523875</xdr:colOff>
          <xdr:row>233</xdr:row>
          <xdr:rowOff>19050</xdr:rowOff>
        </xdr:to>
        <xdr:sp macro="" textlink="">
          <xdr:nvSpPr>
            <xdr:cNvPr id="51475" name="Check Box 275" hidden="1">
              <a:extLst>
                <a:ext uri="{63B3BB69-23CF-44E3-9099-C40C66FF867C}">
                  <a14:compatExt spid="_x0000_s51475"/>
                </a:ext>
                <a:ext uri="{FF2B5EF4-FFF2-40B4-BE49-F238E27FC236}">
                  <a16:creationId xmlns:a16="http://schemas.microsoft.com/office/drawing/2014/main" id="{00000000-0008-0000-0300-000013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233</xdr:row>
          <xdr:rowOff>9525</xdr:rowOff>
        </xdr:from>
        <xdr:to>
          <xdr:col>10</xdr:col>
          <xdr:colOff>523875</xdr:colOff>
          <xdr:row>234</xdr:row>
          <xdr:rowOff>19050</xdr:rowOff>
        </xdr:to>
        <xdr:sp macro="" textlink="">
          <xdr:nvSpPr>
            <xdr:cNvPr id="51476" name="Check Box 276" hidden="1">
              <a:extLst>
                <a:ext uri="{63B3BB69-23CF-44E3-9099-C40C66FF867C}">
                  <a14:compatExt spid="_x0000_s51476"/>
                </a:ext>
                <a:ext uri="{FF2B5EF4-FFF2-40B4-BE49-F238E27FC236}">
                  <a16:creationId xmlns:a16="http://schemas.microsoft.com/office/drawing/2014/main" id="{00000000-0008-0000-0300-000014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234</xdr:row>
          <xdr:rowOff>9525</xdr:rowOff>
        </xdr:from>
        <xdr:to>
          <xdr:col>10</xdr:col>
          <xdr:colOff>523875</xdr:colOff>
          <xdr:row>235</xdr:row>
          <xdr:rowOff>19050</xdr:rowOff>
        </xdr:to>
        <xdr:sp macro="" textlink="">
          <xdr:nvSpPr>
            <xdr:cNvPr id="51477" name="Check Box 277" hidden="1">
              <a:extLst>
                <a:ext uri="{63B3BB69-23CF-44E3-9099-C40C66FF867C}">
                  <a14:compatExt spid="_x0000_s51477"/>
                </a:ext>
                <a:ext uri="{FF2B5EF4-FFF2-40B4-BE49-F238E27FC236}">
                  <a16:creationId xmlns:a16="http://schemas.microsoft.com/office/drawing/2014/main" id="{00000000-0008-0000-0300-000015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235</xdr:row>
          <xdr:rowOff>9525</xdr:rowOff>
        </xdr:from>
        <xdr:to>
          <xdr:col>10</xdr:col>
          <xdr:colOff>523875</xdr:colOff>
          <xdr:row>236</xdr:row>
          <xdr:rowOff>19050</xdr:rowOff>
        </xdr:to>
        <xdr:sp macro="" textlink="">
          <xdr:nvSpPr>
            <xdr:cNvPr id="51478" name="Check Box 278" hidden="1">
              <a:extLst>
                <a:ext uri="{63B3BB69-23CF-44E3-9099-C40C66FF867C}">
                  <a14:compatExt spid="_x0000_s51478"/>
                </a:ext>
                <a:ext uri="{FF2B5EF4-FFF2-40B4-BE49-F238E27FC236}">
                  <a16:creationId xmlns:a16="http://schemas.microsoft.com/office/drawing/2014/main" id="{00000000-0008-0000-0300-000016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235</xdr:row>
          <xdr:rowOff>9525</xdr:rowOff>
        </xdr:from>
        <xdr:to>
          <xdr:col>10</xdr:col>
          <xdr:colOff>523875</xdr:colOff>
          <xdr:row>236</xdr:row>
          <xdr:rowOff>19050</xdr:rowOff>
        </xdr:to>
        <xdr:sp macro="" textlink="">
          <xdr:nvSpPr>
            <xdr:cNvPr id="51479" name="Check Box 279" hidden="1">
              <a:extLst>
                <a:ext uri="{63B3BB69-23CF-44E3-9099-C40C66FF867C}">
                  <a14:compatExt spid="_x0000_s51479"/>
                </a:ext>
                <a:ext uri="{FF2B5EF4-FFF2-40B4-BE49-F238E27FC236}">
                  <a16:creationId xmlns:a16="http://schemas.microsoft.com/office/drawing/2014/main" id="{00000000-0008-0000-0300-000017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236</xdr:row>
          <xdr:rowOff>9525</xdr:rowOff>
        </xdr:from>
        <xdr:to>
          <xdr:col>10</xdr:col>
          <xdr:colOff>523875</xdr:colOff>
          <xdr:row>237</xdr:row>
          <xdr:rowOff>19050</xdr:rowOff>
        </xdr:to>
        <xdr:sp macro="" textlink="">
          <xdr:nvSpPr>
            <xdr:cNvPr id="51480" name="Check Box 280" hidden="1">
              <a:extLst>
                <a:ext uri="{63B3BB69-23CF-44E3-9099-C40C66FF867C}">
                  <a14:compatExt spid="_x0000_s51480"/>
                </a:ext>
                <a:ext uri="{FF2B5EF4-FFF2-40B4-BE49-F238E27FC236}">
                  <a16:creationId xmlns:a16="http://schemas.microsoft.com/office/drawing/2014/main" id="{00000000-0008-0000-0300-000018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237</xdr:row>
          <xdr:rowOff>9525</xdr:rowOff>
        </xdr:from>
        <xdr:to>
          <xdr:col>10</xdr:col>
          <xdr:colOff>523875</xdr:colOff>
          <xdr:row>238</xdr:row>
          <xdr:rowOff>19050</xdr:rowOff>
        </xdr:to>
        <xdr:sp macro="" textlink="">
          <xdr:nvSpPr>
            <xdr:cNvPr id="51481" name="Check Box 281" hidden="1">
              <a:extLst>
                <a:ext uri="{63B3BB69-23CF-44E3-9099-C40C66FF867C}">
                  <a14:compatExt spid="_x0000_s51481"/>
                </a:ext>
                <a:ext uri="{FF2B5EF4-FFF2-40B4-BE49-F238E27FC236}">
                  <a16:creationId xmlns:a16="http://schemas.microsoft.com/office/drawing/2014/main" id="{00000000-0008-0000-0300-000019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237</xdr:row>
          <xdr:rowOff>9525</xdr:rowOff>
        </xdr:from>
        <xdr:to>
          <xdr:col>10</xdr:col>
          <xdr:colOff>523875</xdr:colOff>
          <xdr:row>238</xdr:row>
          <xdr:rowOff>19050</xdr:rowOff>
        </xdr:to>
        <xdr:sp macro="" textlink="">
          <xdr:nvSpPr>
            <xdr:cNvPr id="51482" name="Check Box 282" hidden="1">
              <a:extLst>
                <a:ext uri="{63B3BB69-23CF-44E3-9099-C40C66FF867C}">
                  <a14:compatExt spid="_x0000_s51482"/>
                </a:ext>
                <a:ext uri="{FF2B5EF4-FFF2-40B4-BE49-F238E27FC236}">
                  <a16:creationId xmlns:a16="http://schemas.microsoft.com/office/drawing/2014/main" id="{00000000-0008-0000-0300-00001A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238</xdr:row>
          <xdr:rowOff>9525</xdr:rowOff>
        </xdr:from>
        <xdr:to>
          <xdr:col>10</xdr:col>
          <xdr:colOff>523875</xdr:colOff>
          <xdr:row>239</xdr:row>
          <xdr:rowOff>19050</xdr:rowOff>
        </xdr:to>
        <xdr:sp macro="" textlink="">
          <xdr:nvSpPr>
            <xdr:cNvPr id="51483" name="Check Box 283" hidden="1">
              <a:extLst>
                <a:ext uri="{63B3BB69-23CF-44E3-9099-C40C66FF867C}">
                  <a14:compatExt spid="_x0000_s51483"/>
                </a:ext>
                <a:ext uri="{FF2B5EF4-FFF2-40B4-BE49-F238E27FC236}">
                  <a16:creationId xmlns:a16="http://schemas.microsoft.com/office/drawing/2014/main" id="{00000000-0008-0000-0300-00001B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238</xdr:row>
          <xdr:rowOff>9525</xdr:rowOff>
        </xdr:from>
        <xdr:to>
          <xdr:col>10</xdr:col>
          <xdr:colOff>523875</xdr:colOff>
          <xdr:row>239</xdr:row>
          <xdr:rowOff>19050</xdr:rowOff>
        </xdr:to>
        <xdr:sp macro="" textlink="">
          <xdr:nvSpPr>
            <xdr:cNvPr id="51484" name="Check Box 284" hidden="1">
              <a:extLst>
                <a:ext uri="{63B3BB69-23CF-44E3-9099-C40C66FF867C}">
                  <a14:compatExt spid="_x0000_s51484"/>
                </a:ext>
                <a:ext uri="{FF2B5EF4-FFF2-40B4-BE49-F238E27FC236}">
                  <a16:creationId xmlns:a16="http://schemas.microsoft.com/office/drawing/2014/main" id="{00000000-0008-0000-0300-00001C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238</xdr:row>
          <xdr:rowOff>9525</xdr:rowOff>
        </xdr:from>
        <xdr:to>
          <xdr:col>10</xdr:col>
          <xdr:colOff>523875</xdr:colOff>
          <xdr:row>239</xdr:row>
          <xdr:rowOff>19050</xdr:rowOff>
        </xdr:to>
        <xdr:sp macro="" textlink="">
          <xdr:nvSpPr>
            <xdr:cNvPr id="51485" name="Check Box 285" hidden="1">
              <a:extLst>
                <a:ext uri="{63B3BB69-23CF-44E3-9099-C40C66FF867C}">
                  <a14:compatExt spid="_x0000_s51485"/>
                </a:ext>
                <a:ext uri="{FF2B5EF4-FFF2-40B4-BE49-F238E27FC236}">
                  <a16:creationId xmlns:a16="http://schemas.microsoft.com/office/drawing/2014/main" id="{00000000-0008-0000-0300-00001D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239</xdr:row>
          <xdr:rowOff>9525</xdr:rowOff>
        </xdr:from>
        <xdr:to>
          <xdr:col>10</xdr:col>
          <xdr:colOff>523875</xdr:colOff>
          <xdr:row>240</xdr:row>
          <xdr:rowOff>19050</xdr:rowOff>
        </xdr:to>
        <xdr:sp macro="" textlink="">
          <xdr:nvSpPr>
            <xdr:cNvPr id="51486" name="Check Box 286" hidden="1">
              <a:extLst>
                <a:ext uri="{63B3BB69-23CF-44E3-9099-C40C66FF867C}">
                  <a14:compatExt spid="_x0000_s51486"/>
                </a:ext>
                <a:ext uri="{FF2B5EF4-FFF2-40B4-BE49-F238E27FC236}">
                  <a16:creationId xmlns:a16="http://schemas.microsoft.com/office/drawing/2014/main" id="{00000000-0008-0000-0300-00001E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240</xdr:row>
          <xdr:rowOff>9525</xdr:rowOff>
        </xdr:from>
        <xdr:to>
          <xdr:col>10</xdr:col>
          <xdr:colOff>523875</xdr:colOff>
          <xdr:row>241</xdr:row>
          <xdr:rowOff>19050</xdr:rowOff>
        </xdr:to>
        <xdr:sp macro="" textlink="">
          <xdr:nvSpPr>
            <xdr:cNvPr id="51487" name="Check Box 287" hidden="1">
              <a:extLst>
                <a:ext uri="{63B3BB69-23CF-44E3-9099-C40C66FF867C}">
                  <a14:compatExt spid="_x0000_s51487"/>
                </a:ext>
                <a:ext uri="{FF2B5EF4-FFF2-40B4-BE49-F238E27FC236}">
                  <a16:creationId xmlns:a16="http://schemas.microsoft.com/office/drawing/2014/main" id="{00000000-0008-0000-0300-00001F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240</xdr:row>
          <xdr:rowOff>9525</xdr:rowOff>
        </xdr:from>
        <xdr:to>
          <xdr:col>10</xdr:col>
          <xdr:colOff>523875</xdr:colOff>
          <xdr:row>241</xdr:row>
          <xdr:rowOff>19050</xdr:rowOff>
        </xdr:to>
        <xdr:sp macro="" textlink="">
          <xdr:nvSpPr>
            <xdr:cNvPr id="51488" name="Check Box 288" hidden="1">
              <a:extLst>
                <a:ext uri="{63B3BB69-23CF-44E3-9099-C40C66FF867C}">
                  <a14:compatExt spid="_x0000_s51488"/>
                </a:ext>
                <a:ext uri="{FF2B5EF4-FFF2-40B4-BE49-F238E27FC236}">
                  <a16:creationId xmlns:a16="http://schemas.microsoft.com/office/drawing/2014/main" id="{00000000-0008-0000-0300-000020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241</xdr:row>
          <xdr:rowOff>9525</xdr:rowOff>
        </xdr:from>
        <xdr:to>
          <xdr:col>10</xdr:col>
          <xdr:colOff>523875</xdr:colOff>
          <xdr:row>242</xdr:row>
          <xdr:rowOff>19050</xdr:rowOff>
        </xdr:to>
        <xdr:sp macro="" textlink="">
          <xdr:nvSpPr>
            <xdr:cNvPr id="51489" name="Check Box 289" hidden="1">
              <a:extLst>
                <a:ext uri="{63B3BB69-23CF-44E3-9099-C40C66FF867C}">
                  <a14:compatExt spid="_x0000_s51489"/>
                </a:ext>
                <a:ext uri="{FF2B5EF4-FFF2-40B4-BE49-F238E27FC236}">
                  <a16:creationId xmlns:a16="http://schemas.microsoft.com/office/drawing/2014/main" id="{00000000-0008-0000-0300-000021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242</xdr:row>
          <xdr:rowOff>9525</xdr:rowOff>
        </xdr:from>
        <xdr:to>
          <xdr:col>10</xdr:col>
          <xdr:colOff>523875</xdr:colOff>
          <xdr:row>243</xdr:row>
          <xdr:rowOff>19050</xdr:rowOff>
        </xdr:to>
        <xdr:sp macro="" textlink="">
          <xdr:nvSpPr>
            <xdr:cNvPr id="51490" name="Check Box 290" hidden="1">
              <a:extLst>
                <a:ext uri="{63B3BB69-23CF-44E3-9099-C40C66FF867C}">
                  <a14:compatExt spid="_x0000_s51490"/>
                </a:ext>
                <a:ext uri="{FF2B5EF4-FFF2-40B4-BE49-F238E27FC236}">
                  <a16:creationId xmlns:a16="http://schemas.microsoft.com/office/drawing/2014/main" id="{00000000-0008-0000-0300-000022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244</xdr:row>
          <xdr:rowOff>9525</xdr:rowOff>
        </xdr:from>
        <xdr:to>
          <xdr:col>10</xdr:col>
          <xdr:colOff>523875</xdr:colOff>
          <xdr:row>245</xdr:row>
          <xdr:rowOff>19050</xdr:rowOff>
        </xdr:to>
        <xdr:sp macro="" textlink="">
          <xdr:nvSpPr>
            <xdr:cNvPr id="51503" name="Check Box 303" hidden="1">
              <a:extLst>
                <a:ext uri="{63B3BB69-23CF-44E3-9099-C40C66FF867C}">
                  <a14:compatExt spid="_x0000_s51503"/>
                </a:ext>
                <a:ext uri="{FF2B5EF4-FFF2-40B4-BE49-F238E27FC236}">
                  <a16:creationId xmlns:a16="http://schemas.microsoft.com/office/drawing/2014/main" id="{00000000-0008-0000-0300-00002F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245</xdr:row>
          <xdr:rowOff>9525</xdr:rowOff>
        </xdr:from>
        <xdr:to>
          <xdr:col>10</xdr:col>
          <xdr:colOff>523875</xdr:colOff>
          <xdr:row>246</xdr:row>
          <xdr:rowOff>19050</xdr:rowOff>
        </xdr:to>
        <xdr:sp macro="" textlink="">
          <xdr:nvSpPr>
            <xdr:cNvPr id="51504" name="Check Box 304" hidden="1">
              <a:extLst>
                <a:ext uri="{63B3BB69-23CF-44E3-9099-C40C66FF867C}">
                  <a14:compatExt spid="_x0000_s51504"/>
                </a:ext>
                <a:ext uri="{FF2B5EF4-FFF2-40B4-BE49-F238E27FC236}">
                  <a16:creationId xmlns:a16="http://schemas.microsoft.com/office/drawing/2014/main" id="{00000000-0008-0000-0300-000030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246</xdr:row>
          <xdr:rowOff>9525</xdr:rowOff>
        </xdr:from>
        <xdr:to>
          <xdr:col>10</xdr:col>
          <xdr:colOff>523875</xdr:colOff>
          <xdr:row>247</xdr:row>
          <xdr:rowOff>19050</xdr:rowOff>
        </xdr:to>
        <xdr:sp macro="" textlink="">
          <xdr:nvSpPr>
            <xdr:cNvPr id="51505" name="Check Box 305" hidden="1">
              <a:extLst>
                <a:ext uri="{63B3BB69-23CF-44E3-9099-C40C66FF867C}">
                  <a14:compatExt spid="_x0000_s51505"/>
                </a:ext>
                <a:ext uri="{FF2B5EF4-FFF2-40B4-BE49-F238E27FC236}">
                  <a16:creationId xmlns:a16="http://schemas.microsoft.com/office/drawing/2014/main" id="{00000000-0008-0000-0300-000031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247</xdr:row>
          <xdr:rowOff>9525</xdr:rowOff>
        </xdr:from>
        <xdr:to>
          <xdr:col>10</xdr:col>
          <xdr:colOff>523875</xdr:colOff>
          <xdr:row>248</xdr:row>
          <xdr:rowOff>19050</xdr:rowOff>
        </xdr:to>
        <xdr:sp macro="" textlink="">
          <xdr:nvSpPr>
            <xdr:cNvPr id="51506" name="Check Box 306" hidden="1">
              <a:extLst>
                <a:ext uri="{63B3BB69-23CF-44E3-9099-C40C66FF867C}">
                  <a14:compatExt spid="_x0000_s51506"/>
                </a:ext>
                <a:ext uri="{FF2B5EF4-FFF2-40B4-BE49-F238E27FC236}">
                  <a16:creationId xmlns:a16="http://schemas.microsoft.com/office/drawing/2014/main" id="{00000000-0008-0000-0300-000032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248</xdr:row>
          <xdr:rowOff>9525</xdr:rowOff>
        </xdr:from>
        <xdr:to>
          <xdr:col>10</xdr:col>
          <xdr:colOff>523875</xdr:colOff>
          <xdr:row>249</xdr:row>
          <xdr:rowOff>19050</xdr:rowOff>
        </xdr:to>
        <xdr:sp macro="" textlink="">
          <xdr:nvSpPr>
            <xdr:cNvPr id="51507" name="Check Box 307" hidden="1">
              <a:extLst>
                <a:ext uri="{63B3BB69-23CF-44E3-9099-C40C66FF867C}">
                  <a14:compatExt spid="_x0000_s51507"/>
                </a:ext>
                <a:ext uri="{FF2B5EF4-FFF2-40B4-BE49-F238E27FC236}">
                  <a16:creationId xmlns:a16="http://schemas.microsoft.com/office/drawing/2014/main" id="{00000000-0008-0000-0300-000033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249</xdr:row>
          <xdr:rowOff>9525</xdr:rowOff>
        </xdr:from>
        <xdr:to>
          <xdr:col>10</xdr:col>
          <xdr:colOff>523875</xdr:colOff>
          <xdr:row>250</xdr:row>
          <xdr:rowOff>19050</xdr:rowOff>
        </xdr:to>
        <xdr:sp macro="" textlink="">
          <xdr:nvSpPr>
            <xdr:cNvPr id="51508" name="Check Box 308" hidden="1">
              <a:extLst>
                <a:ext uri="{63B3BB69-23CF-44E3-9099-C40C66FF867C}">
                  <a14:compatExt spid="_x0000_s51508"/>
                </a:ext>
                <a:ext uri="{FF2B5EF4-FFF2-40B4-BE49-F238E27FC236}">
                  <a16:creationId xmlns:a16="http://schemas.microsoft.com/office/drawing/2014/main" id="{00000000-0008-0000-0300-000034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250</xdr:row>
          <xdr:rowOff>9525</xdr:rowOff>
        </xdr:from>
        <xdr:to>
          <xdr:col>10</xdr:col>
          <xdr:colOff>523875</xdr:colOff>
          <xdr:row>251</xdr:row>
          <xdr:rowOff>19050</xdr:rowOff>
        </xdr:to>
        <xdr:sp macro="" textlink="">
          <xdr:nvSpPr>
            <xdr:cNvPr id="51509" name="Check Box 309" hidden="1">
              <a:extLst>
                <a:ext uri="{63B3BB69-23CF-44E3-9099-C40C66FF867C}">
                  <a14:compatExt spid="_x0000_s51509"/>
                </a:ext>
                <a:ext uri="{FF2B5EF4-FFF2-40B4-BE49-F238E27FC236}">
                  <a16:creationId xmlns:a16="http://schemas.microsoft.com/office/drawing/2014/main" id="{00000000-0008-0000-0300-000035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251</xdr:row>
          <xdr:rowOff>9525</xdr:rowOff>
        </xdr:from>
        <xdr:to>
          <xdr:col>10</xdr:col>
          <xdr:colOff>523875</xdr:colOff>
          <xdr:row>252</xdr:row>
          <xdr:rowOff>19050</xdr:rowOff>
        </xdr:to>
        <xdr:sp macro="" textlink="">
          <xdr:nvSpPr>
            <xdr:cNvPr id="51510" name="Check Box 310" hidden="1">
              <a:extLst>
                <a:ext uri="{63B3BB69-23CF-44E3-9099-C40C66FF867C}">
                  <a14:compatExt spid="_x0000_s51510"/>
                </a:ext>
                <a:ext uri="{FF2B5EF4-FFF2-40B4-BE49-F238E27FC236}">
                  <a16:creationId xmlns:a16="http://schemas.microsoft.com/office/drawing/2014/main" id="{00000000-0008-0000-0300-000036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252</xdr:row>
          <xdr:rowOff>9525</xdr:rowOff>
        </xdr:from>
        <xdr:to>
          <xdr:col>10</xdr:col>
          <xdr:colOff>523875</xdr:colOff>
          <xdr:row>253</xdr:row>
          <xdr:rowOff>19050</xdr:rowOff>
        </xdr:to>
        <xdr:sp macro="" textlink="">
          <xdr:nvSpPr>
            <xdr:cNvPr id="51511" name="Check Box 311" hidden="1">
              <a:extLst>
                <a:ext uri="{63B3BB69-23CF-44E3-9099-C40C66FF867C}">
                  <a14:compatExt spid="_x0000_s51511"/>
                </a:ext>
                <a:ext uri="{FF2B5EF4-FFF2-40B4-BE49-F238E27FC236}">
                  <a16:creationId xmlns:a16="http://schemas.microsoft.com/office/drawing/2014/main" id="{00000000-0008-0000-0300-000037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253</xdr:row>
          <xdr:rowOff>9525</xdr:rowOff>
        </xdr:from>
        <xdr:to>
          <xdr:col>10</xdr:col>
          <xdr:colOff>523875</xdr:colOff>
          <xdr:row>254</xdr:row>
          <xdr:rowOff>19050</xdr:rowOff>
        </xdr:to>
        <xdr:sp macro="" textlink="">
          <xdr:nvSpPr>
            <xdr:cNvPr id="51512" name="Check Box 312" hidden="1">
              <a:extLst>
                <a:ext uri="{63B3BB69-23CF-44E3-9099-C40C66FF867C}">
                  <a14:compatExt spid="_x0000_s51512"/>
                </a:ext>
                <a:ext uri="{FF2B5EF4-FFF2-40B4-BE49-F238E27FC236}">
                  <a16:creationId xmlns:a16="http://schemas.microsoft.com/office/drawing/2014/main" id="{00000000-0008-0000-0300-000038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254</xdr:row>
          <xdr:rowOff>9525</xdr:rowOff>
        </xdr:from>
        <xdr:to>
          <xdr:col>10</xdr:col>
          <xdr:colOff>523875</xdr:colOff>
          <xdr:row>255</xdr:row>
          <xdr:rowOff>19050</xdr:rowOff>
        </xdr:to>
        <xdr:sp macro="" textlink="">
          <xdr:nvSpPr>
            <xdr:cNvPr id="51513" name="Check Box 313" hidden="1">
              <a:extLst>
                <a:ext uri="{63B3BB69-23CF-44E3-9099-C40C66FF867C}">
                  <a14:compatExt spid="_x0000_s51513"/>
                </a:ext>
                <a:ext uri="{FF2B5EF4-FFF2-40B4-BE49-F238E27FC236}">
                  <a16:creationId xmlns:a16="http://schemas.microsoft.com/office/drawing/2014/main" id="{00000000-0008-0000-0300-000039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255</xdr:row>
          <xdr:rowOff>9525</xdr:rowOff>
        </xdr:from>
        <xdr:to>
          <xdr:col>10</xdr:col>
          <xdr:colOff>523875</xdr:colOff>
          <xdr:row>256</xdr:row>
          <xdr:rowOff>19050</xdr:rowOff>
        </xdr:to>
        <xdr:sp macro="" textlink="">
          <xdr:nvSpPr>
            <xdr:cNvPr id="51514" name="Check Box 314" hidden="1">
              <a:extLst>
                <a:ext uri="{63B3BB69-23CF-44E3-9099-C40C66FF867C}">
                  <a14:compatExt spid="_x0000_s51514"/>
                </a:ext>
                <a:ext uri="{FF2B5EF4-FFF2-40B4-BE49-F238E27FC236}">
                  <a16:creationId xmlns:a16="http://schemas.microsoft.com/office/drawing/2014/main" id="{00000000-0008-0000-0300-00003A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256</xdr:row>
          <xdr:rowOff>9525</xdr:rowOff>
        </xdr:from>
        <xdr:to>
          <xdr:col>10</xdr:col>
          <xdr:colOff>523875</xdr:colOff>
          <xdr:row>257</xdr:row>
          <xdr:rowOff>19050</xdr:rowOff>
        </xdr:to>
        <xdr:sp macro="" textlink="">
          <xdr:nvSpPr>
            <xdr:cNvPr id="51515" name="Check Box 315" hidden="1">
              <a:extLst>
                <a:ext uri="{63B3BB69-23CF-44E3-9099-C40C66FF867C}">
                  <a14:compatExt spid="_x0000_s51515"/>
                </a:ext>
                <a:ext uri="{FF2B5EF4-FFF2-40B4-BE49-F238E27FC236}">
                  <a16:creationId xmlns:a16="http://schemas.microsoft.com/office/drawing/2014/main" id="{00000000-0008-0000-0300-00003B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257</xdr:row>
          <xdr:rowOff>9525</xdr:rowOff>
        </xdr:from>
        <xdr:to>
          <xdr:col>10</xdr:col>
          <xdr:colOff>523875</xdr:colOff>
          <xdr:row>258</xdr:row>
          <xdr:rowOff>19050</xdr:rowOff>
        </xdr:to>
        <xdr:sp macro="" textlink="">
          <xdr:nvSpPr>
            <xdr:cNvPr id="51516" name="Check Box 316" hidden="1">
              <a:extLst>
                <a:ext uri="{63B3BB69-23CF-44E3-9099-C40C66FF867C}">
                  <a14:compatExt spid="_x0000_s51516"/>
                </a:ext>
                <a:ext uri="{FF2B5EF4-FFF2-40B4-BE49-F238E27FC236}">
                  <a16:creationId xmlns:a16="http://schemas.microsoft.com/office/drawing/2014/main" id="{00000000-0008-0000-0300-00003C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258</xdr:row>
          <xdr:rowOff>9525</xdr:rowOff>
        </xdr:from>
        <xdr:to>
          <xdr:col>10</xdr:col>
          <xdr:colOff>523875</xdr:colOff>
          <xdr:row>259</xdr:row>
          <xdr:rowOff>19050</xdr:rowOff>
        </xdr:to>
        <xdr:sp macro="" textlink="">
          <xdr:nvSpPr>
            <xdr:cNvPr id="51517" name="Check Box 317" hidden="1">
              <a:extLst>
                <a:ext uri="{63B3BB69-23CF-44E3-9099-C40C66FF867C}">
                  <a14:compatExt spid="_x0000_s51517"/>
                </a:ext>
                <a:ext uri="{FF2B5EF4-FFF2-40B4-BE49-F238E27FC236}">
                  <a16:creationId xmlns:a16="http://schemas.microsoft.com/office/drawing/2014/main" id="{00000000-0008-0000-0300-00003D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259</xdr:row>
          <xdr:rowOff>9525</xdr:rowOff>
        </xdr:from>
        <xdr:to>
          <xdr:col>10</xdr:col>
          <xdr:colOff>523875</xdr:colOff>
          <xdr:row>260</xdr:row>
          <xdr:rowOff>19050</xdr:rowOff>
        </xdr:to>
        <xdr:sp macro="" textlink="">
          <xdr:nvSpPr>
            <xdr:cNvPr id="51518" name="Check Box 318" hidden="1">
              <a:extLst>
                <a:ext uri="{63B3BB69-23CF-44E3-9099-C40C66FF867C}">
                  <a14:compatExt spid="_x0000_s51518"/>
                </a:ext>
                <a:ext uri="{FF2B5EF4-FFF2-40B4-BE49-F238E27FC236}">
                  <a16:creationId xmlns:a16="http://schemas.microsoft.com/office/drawing/2014/main" id="{00000000-0008-0000-0300-00003E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260</xdr:row>
          <xdr:rowOff>9525</xdr:rowOff>
        </xdr:from>
        <xdr:to>
          <xdr:col>10</xdr:col>
          <xdr:colOff>523875</xdr:colOff>
          <xdr:row>261</xdr:row>
          <xdr:rowOff>19050</xdr:rowOff>
        </xdr:to>
        <xdr:sp macro="" textlink="">
          <xdr:nvSpPr>
            <xdr:cNvPr id="51519" name="Check Box 319" hidden="1">
              <a:extLst>
                <a:ext uri="{63B3BB69-23CF-44E3-9099-C40C66FF867C}">
                  <a14:compatExt spid="_x0000_s51519"/>
                </a:ext>
                <a:ext uri="{FF2B5EF4-FFF2-40B4-BE49-F238E27FC236}">
                  <a16:creationId xmlns:a16="http://schemas.microsoft.com/office/drawing/2014/main" id="{00000000-0008-0000-0300-00003F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261</xdr:row>
          <xdr:rowOff>9525</xdr:rowOff>
        </xdr:from>
        <xdr:to>
          <xdr:col>10</xdr:col>
          <xdr:colOff>523875</xdr:colOff>
          <xdr:row>262</xdr:row>
          <xdr:rowOff>19050</xdr:rowOff>
        </xdr:to>
        <xdr:sp macro="" textlink="">
          <xdr:nvSpPr>
            <xdr:cNvPr id="51520" name="Check Box 320" hidden="1">
              <a:extLst>
                <a:ext uri="{63B3BB69-23CF-44E3-9099-C40C66FF867C}">
                  <a14:compatExt spid="_x0000_s51520"/>
                </a:ext>
                <a:ext uri="{FF2B5EF4-FFF2-40B4-BE49-F238E27FC236}">
                  <a16:creationId xmlns:a16="http://schemas.microsoft.com/office/drawing/2014/main" id="{00000000-0008-0000-0300-000040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262</xdr:row>
          <xdr:rowOff>9525</xdr:rowOff>
        </xdr:from>
        <xdr:to>
          <xdr:col>10</xdr:col>
          <xdr:colOff>523875</xdr:colOff>
          <xdr:row>263</xdr:row>
          <xdr:rowOff>19050</xdr:rowOff>
        </xdr:to>
        <xdr:sp macro="" textlink="">
          <xdr:nvSpPr>
            <xdr:cNvPr id="51521" name="Check Box 321" hidden="1">
              <a:extLst>
                <a:ext uri="{63B3BB69-23CF-44E3-9099-C40C66FF867C}">
                  <a14:compatExt spid="_x0000_s51521"/>
                </a:ext>
                <a:ext uri="{FF2B5EF4-FFF2-40B4-BE49-F238E27FC236}">
                  <a16:creationId xmlns:a16="http://schemas.microsoft.com/office/drawing/2014/main" id="{00000000-0008-0000-0300-000041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263</xdr:row>
          <xdr:rowOff>9525</xdr:rowOff>
        </xdr:from>
        <xdr:to>
          <xdr:col>10</xdr:col>
          <xdr:colOff>523875</xdr:colOff>
          <xdr:row>264</xdr:row>
          <xdr:rowOff>19050</xdr:rowOff>
        </xdr:to>
        <xdr:sp macro="" textlink="">
          <xdr:nvSpPr>
            <xdr:cNvPr id="51522" name="Check Box 322" hidden="1">
              <a:extLst>
                <a:ext uri="{63B3BB69-23CF-44E3-9099-C40C66FF867C}">
                  <a14:compatExt spid="_x0000_s51522"/>
                </a:ext>
                <a:ext uri="{FF2B5EF4-FFF2-40B4-BE49-F238E27FC236}">
                  <a16:creationId xmlns:a16="http://schemas.microsoft.com/office/drawing/2014/main" id="{00000000-0008-0000-0300-000042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264</xdr:row>
          <xdr:rowOff>9525</xdr:rowOff>
        </xdr:from>
        <xdr:to>
          <xdr:col>10</xdr:col>
          <xdr:colOff>523875</xdr:colOff>
          <xdr:row>265</xdr:row>
          <xdr:rowOff>19050</xdr:rowOff>
        </xdr:to>
        <xdr:sp macro="" textlink="">
          <xdr:nvSpPr>
            <xdr:cNvPr id="51523" name="Check Box 323" hidden="1">
              <a:extLst>
                <a:ext uri="{63B3BB69-23CF-44E3-9099-C40C66FF867C}">
                  <a14:compatExt spid="_x0000_s51523"/>
                </a:ext>
                <a:ext uri="{FF2B5EF4-FFF2-40B4-BE49-F238E27FC236}">
                  <a16:creationId xmlns:a16="http://schemas.microsoft.com/office/drawing/2014/main" id="{00000000-0008-0000-0300-000043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265</xdr:row>
          <xdr:rowOff>9525</xdr:rowOff>
        </xdr:from>
        <xdr:to>
          <xdr:col>10</xdr:col>
          <xdr:colOff>523875</xdr:colOff>
          <xdr:row>266</xdr:row>
          <xdr:rowOff>19050</xdr:rowOff>
        </xdr:to>
        <xdr:sp macro="" textlink="">
          <xdr:nvSpPr>
            <xdr:cNvPr id="51524" name="Check Box 324" hidden="1">
              <a:extLst>
                <a:ext uri="{63B3BB69-23CF-44E3-9099-C40C66FF867C}">
                  <a14:compatExt spid="_x0000_s51524"/>
                </a:ext>
                <a:ext uri="{FF2B5EF4-FFF2-40B4-BE49-F238E27FC236}">
                  <a16:creationId xmlns:a16="http://schemas.microsoft.com/office/drawing/2014/main" id="{00000000-0008-0000-0300-000044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266</xdr:row>
          <xdr:rowOff>9525</xdr:rowOff>
        </xdr:from>
        <xdr:to>
          <xdr:col>10</xdr:col>
          <xdr:colOff>523875</xdr:colOff>
          <xdr:row>267</xdr:row>
          <xdr:rowOff>19050</xdr:rowOff>
        </xdr:to>
        <xdr:sp macro="" textlink="">
          <xdr:nvSpPr>
            <xdr:cNvPr id="51525" name="Check Box 325" hidden="1">
              <a:extLst>
                <a:ext uri="{63B3BB69-23CF-44E3-9099-C40C66FF867C}">
                  <a14:compatExt spid="_x0000_s51525"/>
                </a:ext>
                <a:ext uri="{FF2B5EF4-FFF2-40B4-BE49-F238E27FC236}">
                  <a16:creationId xmlns:a16="http://schemas.microsoft.com/office/drawing/2014/main" id="{00000000-0008-0000-0300-000045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267</xdr:row>
          <xdr:rowOff>9525</xdr:rowOff>
        </xdr:from>
        <xdr:to>
          <xdr:col>10</xdr:col>
          <xdr:colOff>523875</xdr:colOff>
          <xdr:row>268</xdr:row>
          <xdr:rowOff>19050</xdr:rowOff>
        </xdr:to>
        <xdr:sp macro="" textlink="">
          <xdr:nvSpPr>
            <xdr:cNvPr id="51526" name="Check Box 326" hidden="1">
              <a:extLst>
                <a:ext uri="{63B3BB69-23CF-44E3-9099-C40C66FF867C}">
                  <a14:compatExt spid="_x0000_s51526"/>
                </a:ext>
                <a:ext uri="{FF2B5EF4-FFF2-40B4-BE49-F238E27FC236}">
                  <a16:creationId xmlns:a16="http://schemas.microsoft.com/office/drawing/2014/main" id="{00000000-0008-0000-0300-000046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268</xdr:row>
          <xdr:rowOff>9525</xdr:rowOff>
        </xdr:from>
        <xdr:to>
          <xdr:col>10</xdr:col>
          <xdr:colOff>523875</xdr:colOff>
          <xdr:row>269</xdr:row>
          <xdr:rowOff>19050</xdr:rowOff>
        </xdr:to>
        <xdr:sp macro="" textlink="">
          <xdr:nvSpPr>
            <xdr:cNvPr id="51527" name="Check Box 327" hidden="1">
              <a:extLst>
                <a:ext uri="{63B3BB69-23CF-44E3-9099-C40C66FF867C}">
                  <a14:compatExt spid="_x0000_s51527"/>
                </a:ext>
                <a:ext uri="{FF2B5EF4-FFF2-40B4-BE49-F238E27FC236}">
                  <a16:creationId xmlns:a16="http://schemas.microsoft.com/office/drawing/2014/main" id="{00000000-0008-0000-0300-000047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269</xdr:row>
          <xdr:rowOff>9525</xdr:rowOff>
        </xdr:from>
        <xdr:to>
          <xdr:col>10</xdr:col>
          <xdr:colOff>523875</xdr:colOff>
          <xdr:row>270</xdr:row>
          <xdr:rowOff>19050</xdr:rowOff>
        </xdr:to>
        <xdr:sp macro="" textlink="">
          <xdr:nvSpPr>
            <xdr:cNvPr id="51528" name="Check Box 328" hidden="1">
              <a:extLst>
                <a:ext uri="{63B3BB69-23CF-44E3-9099-C40C66FF867C}">
                  <a14:compatExt spid="_x0000_s51528"/>
                </a:ext>
                <a:ext uri="{FF2B5EF4-FFF2-40B4-BE49-F238E27FC236}">
                  <a16:creationId xmlns:a16="http://schemas.microsoft.com/office/drawing/2014/main" id="{00000000-0008-0000-0300-000048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270</xdr:row>
          <xdr:rowOff>9525</xdr:rowOff>
        </xdr:from>
        <xdr:to>
          <xdr:col>10</xdr:col>
          <xdr:colOff>523875</xdr:colOff>
          <xdr:row>271</xdr:row>
          <xdr:rowOff>19050</xdr:rowOff>
        </xdr:to>
        <xdr:sp macro="" textlink="">
          <xdr:nvSpPr>
            <xdr:cNvPr id="51529" name="Check Box 329" hidden="1">
              <a:extLst>
                <a:ext uri="{63B3BB69-23CF-44E3-9099-C40C66FF867C}">
                  <a14:compatExt spid="_x0000_s51529"/>
                </a:ext>
                <a:ext uri="{FF2B5EF4-FFF2-40B4-BE49-F238E27FC236}">
                  <a16:creationId xmlns:a16="http://schemas.microsoft.com/office/drawing/2014/main" id="{00000000-0008-0000-0300-000049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271</xdr:row>
          <xdr:rowOff>9525</xdr:rowOff>
        </xdr:from>
        <xdr:to>
          <xdr:col>10</xdr:col>
          <xdr:colOff>523875</xdr:colOff>
          <xdr:row>272</xdr:row>
          <xdr:rowOff>19050</xdr:rowOff>
        </xdr:to>
        <xdr:sp macro="" textlink="">
          <xdr:nvSpPr>
            <xdr:cNvPr id="51532" name="Check Box 332" hidden="1">
              <a:extLst>
                <a:ext uri="{63B3BB69-23CF-44E3-9099-C40C66FF867C}">
                  <a14:compatExt spid="_x0000_s51532"/>
                </a:ext>
                <a:ext uri="{FF2B5EF4-FFF2-40B4-BE49-F238E27FC236}">
                  <a16:creationId xmlns:a16="http://schemas.microsoft.com/office/drawing/2014/main" id="{00000000-0008-0000-0300-00004C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272</xdr:row>
          <xdr:rowOff>9525</xdr:rowOff>
        </xdr:from>
        <xdr:to>
          <xdr:col>10</xdr:col>
          <xdr:colOff>523875</xdr:colOff>
          <xdr:row>273</xdr:row>
          <xdr:rowOff>19050</xdr:rowOff>
        </xdr:to>
        <xdr:sp macro="" textlink="">
          <xdr:nvSpPr>
            <xdr:cNvPr id="51533" name="Check Box 333" hidden="1">
              <a:extLst>
                <a:ext uri="{63B3BB69-23CF-44E3-9099-C40C66FF867C}">
                  <a14:compatExt spid="_x0000_s51533"/>
                </a:ext>
                <a:ext uri="{FF2B5EF4-FFF2-40B4-BE49-F238E27FC236}">
                  <a16:creationId xmlns:a16="http://schemas.microsoft.com/office/drawing/2014/main" id="{00000000-0008-0000-0300-00004D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273</xdr:row>
          <xdr:rowOff>9525</xdr:rowOff>
        </xdr:from>
        <xdr:to>
          <xdr:col>10</xdr:col>
          <xdr:colOff>523875</xdr:colOff>
          <xdr:row>274</xdr:row>
          <xdr:rowOff>19050</xdr:rowOff>
        </xdr:to>
        <xdr:sp macro="" textlink="">
          <xdr:nvSpPr>
            <xdr:cNvPr id="51534" name="Check Box 334" hidden="1">
              <a:extLst>
                <a:ext uri="{63B3BB69-23CF-44E3-9099-C40C66FF867C}">
                  <a14:compatExt spid="_x0000_s51534"/>
                </a:ext>
                <a:ext uri="{FF2B5EF4-FFF2-40B4-BE49-F238E27FC236}">
                  <a16:creationId xmlns:a16="http://schemas.microsoft.com/office/drawing/2014/main" id="{00000000-0008-0000-0300-00004E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274</xdr:row>
          <xdr:rowOff>9525</xdr:rowOff>
        </xdr:from>
        <xdr:to>
          <xdr:col>10</xdr:col>
          <xdr:colOff>523875</xdr:colOff>
          <xdr:row>275</xdr:row>
          <xdr:rowOff>19050</xdr:rowOff>
        </xdr:to>
        <xdr:sp macro="" textlink="">
          <xdr:nvSpPr>
            <xdr:cNvPr id="51535" name="Check Box 335" hidden="1">
              <a:extLst>
                <a:ext uri="{63B3BB69-23CF-44E3-9099-C40C66FF867C}">
                  <a14:compatExt spid="_x0000_s51535"/>
                </a:ext>
                <a:ext uri="{FF2B5EF4-FFF2-40B4-BE49-F238E27FC236}">
                  <a16:creationId xmlns:a16="http://schemas.microsoft.com/office/drawing/2014/main" id="{00000000-0008-0000-0300-00004F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275</xdr:row>
          <xdr:rowOff>9525</xdr:rowOff>
        </xdr:from>
        <xdr:to>
          <xdr:col>10</xdr:col>
          <xdr:colOff>523875</xdr:colOff>
          <xdr:row>276</xdr:row>
          <xdr:rowOff>19050</xdr:rowOff>
        </xdr:to>
        <xdr:sp macro="" textlink="">
          <xdr:nvSpPr>
            <xdr:cNvPr id="51536" name="Check Box 336" hidden="1">
              <a:extLst>
                <a:ext uri="{63B3BB69-23CF-44E3-9099-C40C66FF867C}">
                  <a14:compatExt spid="_x0000_s51536"/>
                </a:ext>
                <a:ext uri="{FF2B5EF4-FFF2-40B4-BE49-F238E27FC236}">
                  <a16:creationId xmlns:a16="http://schemas.microsoft.com/office/drawing/2014/main" id="{00000000-0008-0000-0300-000050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276</xdr:row>
          <xdr:rowOff>9525</xdr:rowOff>
        </xdr:from>
        <xdr:to>
          <xdr:col>10</xdr:col>
          <xdr:colOff>523875</xdr:colOff>
          <xdr:row>277</xdr:row>
          <xdr:rowOff>19050</xdr:rowOff>
        </xdr:to>
        <xdr:sp macro="" textlink="">
          <xdr:nvSpPr>
            <xdr:cNvPr id="51537" name="Check Box 337" hidden="1">
              <a:extLst>
                <a:ext uri="{63B3BB69-23CF-44E3-9099-C40C66FF867C}">
                  <a14:compatExt spid="_x0000_s51537"/>
                </a:ext>
                <a:ext uri="{FF2B5EF4-FFF2-40B4-BE49-F238E27FC236}">
                  <a16:creationId xmlns:a16="http://schemas.microsoft.com/office/drawing/2014/main" id="{00000000-0008-0000-0300-000051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277</xdr:row>
          <xdr:rowOff>9525</xdr:rowOff>
        </xdr:from>
        <xdr:to>
          <xdr:col>10</xdr:col>
          <xdr:colOff>523875</xdr:colOff>
          <xdr:row>278</xdr:row>
          <xdr:rowOff>19050</xdr:rowOff>
        </xdr:to>
        <xdr:sp macro="" textlink="">
          <xdr:nvSpPr>
            <xdr:cNvPr id="51538" name="Check Box 338" hidden="1">
              <a:extLst>
                <a:ext uri="{63B3BB69-23CF-44E3-9099-C40C66FF867C}">
                  <a14:compatExt spid="_x0000_s51538"/>
                </a:ext>
                <a:ext uri="{FF2B5EF4-FFF2-40B4-BE49-F238E27FC236}">
                  <a16:creationId xmlns:a16="http://schemas.microsoft.com/office/drawing/2014/main" id="{00000000-0008-0000-0300-000052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278</xdr:row>
          <xdr:rowOff>9525</xdr:rowOff>
        </xdr:from>
        <xdr:to>
          <xdr:col>10</xdr:col>
          <xdr:colOff>523875</xdr:colOff>
          <xdr:row>279</xdr:row>
          <xdr:rowOff>19050</xdr:rowOff>
        </xdr:to>
        <xdr:sp macro="" textlink="">
          <xdr:nvSpPr>
            <xdr:cNvPr id="51539" name="Check Box 339" hidden="1">
              <a:extLst>
                <a:ext uri="{63B3BB69-23CF-44E3-9099-C40C66FF867C}">
                  <a14:compatExt spid="_x0000_s51539"/>
                </a:ext>
                <a:ext uri="{FF2B5EF4-FFF2-40B4-BE49-F238E27FC236}">
                  <a16:creationId xmlns:a16="http://schemas.microsoft.com/office/drawing/2014/main" id="{00000000-0008-0000-0300-000053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279</xdr:row>
          <xdr:rowOff>9525</xdr:rowOff>
        </xdr:from>
        <xdr:to>
          <xdr:col>10</xdr:col>
          <xdr:colOff>523875</xdr:colOff>
          <xdr:row>280</xdr:row>
          <xdr:rowOff>19050</xdr:rowOff>
        </xdr:to>
        <xdr:sp macro="" textlink="">
          <xdr:nvSpPr>
            <xdr:cNvPr id="51540" name="Check Box 340" hidden="1">
              <a:extLst>
                <a:ext uri="{63B3BB69-23CF-44E3-9099-C40C66FF867C}">
                  <a14:compatExt spid="_x0000_s51540"/>
                </a:ext>
                <a:ext uri="{FF2B5EF4-FFF2-40B4-BE49-F238E27FC236}">
                  <a16:creationId xmlns:a16="http://schemas.microsoft.com/office/drawing/2014/main" id="{00000000-0008-0000-0300-000054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280</xdr:row>
          <xdr:rowOff>9525</xdr:rowOff>
        </xdr:from>
        <xdr:to>
          <xdr:col>10</xdr:col>
          <xdr:colOff>523875</xdr:colOff>
          <xdr:row>281</xdr:row>
          <xdr:rowOff>19050</xdr:rowOff>
        </xdr:to>
        <xdr:sp macro="" textlink="">
          <xdr:nvSpPr>
            <xdr:cNvPr id="51541" name="Check Box 341" hidden="1">
              <a:extLst>
                <a:ext uri="{63B3BB69-23CF-44E3-9099-C40C66FF867C}">
                  <a14:compatExt spid="_x0000_s51541"/>
                </a:ext>
                <a:ext uri="{FF2B5EF4-FFF2-40B4-BE49-F238E27FC236}">
                  <a16:creationId xmlns:a16="http://schemas.microsoft.com/office/drawing/2014/main" id="{00000000-0008-0000-0300-000055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281</xdr:row>
          <xdr:rowOff>9525</xdr:rowOff>
        </xdr:from>
        <xdr:to>
          <xdr:col>10</xdr:col>
          <xdr:colOff>523875</xdr:colOff>
          <xdr:row>282</xdr:row>
          <xdr:rowOff>19050</xdr:rowOff>
        </xdr:to>
        <xdr:sp macro="" textlink="">
          <xdr:nvSpPr>
            <xdr:cNvPr id="51542" name="Check Box 342" hidden="1">
              <a:extLst>
                <a:ext uri="{63B3BB69-23CF-44E3-9099-C40C66FF867C}">
                  <a14:compatExt spid="_x0000_s51542"/>
                </a:ext>
                <a:ext uri="{FF2B5EF4-FFF2-40B4-BE49-F238E27FC236}">
                  <a16:creationId xmlns:a16="http://schemas.microsoft.com/office/drawing/2014/main" id="{00000000-0008-0000-0300-000056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282</xdr:row>
          <xdr:rowOff>9525</xdr:rowOff>
        </xdr:from>
        <xdr:to>
          <xdr:col>10</xdr:col>
          <xdr:colOff>523875</xdr:colOff>
          <xdr:row>283</xdr:row>
          <xdr:rowOff>19050</xdr:rowOff>
        </xdr:to>
        <xdr:sp macro="" textlink="">
          <xdr:nvSpPr>
            <xdr:cNvPr id="51543" name="Check Box 343" hidden="1">
              <a:extLst>
                <a:ext uri="{63B3BB69-23CF-44E3-9099-C40C66FF867C}">
                  <a14:compatExt spid="_x0000_s51543"/>
                </a:ext>
                <a:ext uri="{FF2B5EF4-FFF2-40B4-BE49-F238E27FC236}">
                  <a16:creationId xmlns:a16="http://schemas.microsoft.com/office/drawing/2014/main" id="{00000000-0008-0000-0300-000057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284</xdr:row>
          <xdr:rowOff>9525</xdr:rowOff>
        </xdr:from>
        <xdr:to>
          <xdr:col>10</xdr:col>
          <xdr:colOff>523875</xdr:colOff>
          <xdr:row>285</xdr:row>
          <xdr:rowOff>19050</xdr:rowOff>
        </xdr:to>
        <xdr:sp macro="" textlink="">
          <xdr:nvSpPr>
            <xdr:cNvPr id="51550" name="Check Box 350" hidden="1">
              <a:extLst>
                <a:ext uri="{63B3BB69-23CF-44E3-9099-C40C66FF867C}">
                  <a14:compatExt spid="_x0000_s51550"/>
                </a:ext>
                <a:ext uri="{FF2B5EF4-FFF2-40B4-BE49-F238E27FC236}">
                  <a16:creationId xmlns:a16="http://schemas.microsoft.com/office/drawing/2014/main" id="{00000000-0008-0000-0300-00005E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285</xdr:row>
          <xdr:rowOff>9525</xdr:rowOff>
        </xdr:from>
        <xdr:to>
          <xdr:col>10</xdr:col>
          <xdr:colOff>523875</xdr:colOff>
          <xdr:row>286</xdr:row>
          <xdr:rowOff>19050</xdr:rowOff>
        </xdr:to>
        <xdr:sp macro="" textlink="">
          <xdr:nvSpPr>
            <xdr:cNvPr id="51551" name="Check Box 351" hidden="1">
              <a:extLst>
                <a:ext uri="{63B3BB69-23CF-44E3-9099-C40C66FF867C}">
                  <a14:compatExt spid="_x0000_s51551"/>
                </a:ext>
                <a:ext uri="{FF2B5EF4-FFF2-40B4-BE49-F238E27FC236}">
                  <a16:creationId xmlns:a16="http://schemas.microsoft.com/office/drawing/2014/main" id="{00000000-0008-0000-0300-00005F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286</xdr:row>
          <xdr:rowOff>9525</xdr:rowOff>
        </xdr:from>
        <xdr:to>
          <xdr:col>10</xdr:col>
          <xdr:colOff>523875</xdr:colOff>
          <xdr:row>287</xdr:row>
          <xdr:rowOff>19050</xdr:rowOff>
        </xdr:to>
        <xdr:sp macro="" textlink="">
          <xdr:nvSpPr>
            <xdr:cNvPr id="51552" name="Check Box 352" hidden="1">
              <a:extLst>
                <a:ext uri="{63B3BB69-23CF-44E3-9099-C40C66FF867C}">
                  <a14:compatExt spid="_x0000_s51552"/>
                </a:ext>
                <a:ext uri="{FF2B5EF4-FFF2-40B4-BE49-F238E27FC236}">
                  <a16:creationId xmlns:a16="http://schemas.microsoft.com/office/drawing/2014/main" id="{00000000-0008-0000-0300-000060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287</xdr:row>
          <xdr:rowOff>9525</xdr:rowOff>
        </xdr:from>
        <xdr:to>
          <xdr:col>10</xdr:col>
          <xdr:colOff>523875</xdr:colOff>
          <xdr:row>288</xdr:row>
          <xdr:rowOff>19050</xdr:rowOff>
        </xdr:to>
        <xdr:sp macro="" textlink="">
          <xdr:nvSpPr>
            <xdr:cNvPr id="51553" name="Check Box 353" hidden="1">
              <a:extLst>
                <a:ext uri="{63B3BB69-23CF-44E3-9099-C40C66FF867C}">
                  <a14:compatExt spid="_x0000_s51553"/>
                </a:ext>
                <a:ext uri="{FF2B5EF4-FFF2-40B4-BE49-F238E27FC236}">
                  <a16:creationId xmlns:a16="http://schemas.microsoft.com/office/drawing/2014/main" id="{00000000-0008-0000-0300-000061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288</xdr:row>
          <xdr:rowOff>9525</xdr:rowOff>
        </xdr:from>
        <xdr:to>
          <xdr:col>10</xdr:col>
          <xdr:colOff>523875</xdr:colOff>
          <xdr:row>289</xdr:row>
          <xdr:rowOff>19050</xdr:rowOff>
        </xdr:to>
        <xdr:sp macro="" textlink="">
          <xdr:nvSpPr>
            <xdr:cNvPr id="51554" name="Check Box 354" hidden="1">
              <a:extLst>
                <a:ext uri="{63B3BB69-23CF-44E3-9099-C40C66FF867C}">
                  <a14:compatExt spid="_x0000_s51554"/>
                </a:ext>
                <a:ext uri="{FF2B5EF4-FFF2-40B4-BE49-F238E27FC236}">
                  <a16:creationId xmlns:a16="http://schemas.microsoft.com/office/drawing/2014/main" id="{00000000-0008-0000-0300-000062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289</xdr:row>
          <xdr:rowOff>9525</xdr:rowOff>
        </xdr:from>
        <xdr:to>
          <xdr:col>10</xdr:col>
          <xdr:colOff>523875</xdr:colOff>
          <xdr:row>290</xdr:row>
          <xdr:rowOff>19050</xdr:rowOff>
        </xdr:to>
        <xdr:sp macro="" textlink="">
          <xdr:nvSpPr>
            <xdr:cNvPr id="51555" name="Check Box 355" hidden="1">
              <a:extLst>
                <a:ext uri="{63B3BB69-23CF-44E3-9099-C40C66FF867C}">
                  <a14:compatExt spid="_x0000_s51555"/>
                </a:ext>
                <a:ext uri="{FF2B5EF4-FFF2-40B4-BE49-F238E27FC236}">
                  <a16:creationId xmlns:a16="http://schemas.microsoft.com/office/drawing/2014/main" id="{00000000-0008-0000-0300-000063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290</xdr:row>
          <xdr:rowOff>9525</xdr:rowOff>
        </xdr:from>
        <xdr:to>
          <xdr:col>10</xdr:col>
          <xdr:colOff>523875</xdr:colOff>
          <xdr:row>291</xdr:row>
          <xdr:rowOff>19050</xdr:rowOff>
        </xdr:to>
        <xdr:sp macro="" textlink="">
          <xdr:nvSpPr>
            <xdr:cNvPr id="51556" name="Check Box 356" hidden="1">
              <a:extLst>
                <a:ext uri="{63B3BB69-23CF-44E3-9099-C40C66FF867C}">
                  <a14:compatExt spid="_x0000_s51556"/>
                </a:ext>
                <a:ext uri="{FF2B5EF4-FFF2-40B4-BE49-F238E27FC236}">
                  <a16:creationId xmlns:a16="http://schemas.microsoft.com/office/drawing/2014/main" id="{00000000-0008-0000-0300-000064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291</xdr:row>
          <xdr:rowOff>9525</xdr:rowOff>
        </xdr:from>
        <xdr:to>
          <xdr:col>10</xdr:col>
          <xdr:colOff>523875</xdr:colOff>
          <xdr:row>292</xdr:row>
          <xdr:rowOff>19050</xdr:rowOff>
        </xdr:to>
        <xdr:sp macro="" textlink="">
          <xdr:nvSpPr>
            <xdr:cNvPr id="51557" name="Check Box 357" hidden="1">
              <a:extLst>
                <a:ext uri="{63B3BB69-23CF-44E3-9099-C40C66FF867C}">
                  <a14:compatExt spid="_x0000_s51557"/>
                </a:ext>
                <a:ext uri="{FF2B5EF4-FFF2-40B4-BE49-F238E27FC236}">
                  <a16:creationId xmlns:a16="http://schemas.microsoft.com/office/drawing/2014/main" id="{00000000-0008-0000-0300-000065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292</xdr:row>
          <xdr:rowOff>9525</xdr:rowOff>
        </xdr:from>
        <xdr:to>
          <xdr:col>10</xdr:col>
          <xdr:colOff>523875</xdr:colOff>
          <xdr:row>293</xdr:row>
          <xdr:rowOff>19050</xdr:rowOff>
        </xdr:to>
        <xdr:sp macro="" textlink="">
          <xdr:nvSpPr>
            <xdr:cNvPr id="51558" name="Check Box 358" hidden="1">
              <a:extLst>
                <a:ext uri="{63B3BB69-23CF-44E3-9099-C40C66FF867C}">
                  <a14:compatExt spid="_x0000_s51558"/>
                </a:ext>
                <a:ext uri="{FF2B5EF4-FFF2-40B4-BE49-F238E27FC236}">
                  <a16:creationId xmlns:a16="http://schemas.microsoft.com/office/drawing/2014/main" id="{00000000-0008-0000-0300-000066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293</xdr:row>
          <xdr:rowOff>9525</xdr:rowOff>
        </xdr:from>
        <xdr:to>
          <xdr:col>10</xdr:col>
          <xdr:colOff>523875</xdr:colOff>
          <xdr:row>294</xdr:row>
          <xdr:rowOff>19050</xdr:rowOff>
        </xdr:to>
        <xdr:sp macro="" textlink="">
          <xdr:nvSpPr>
            <xdr:cNvPr id="51559" name="Check Box 359" hidden="1">
              <a:extLst>
                <a:ext uri="{63B3BB69-23CF-44E3-9099-C40C66FF867C}">
                  <a14:compatExt spid="_x0000_s51559"/>
                </a:ext>
                <a:ext uri="{FF2B5EF4-FFF2-40B4-BE49-F238E27FC236}">
                  <a16:creationId xmlns:a16="http://schemas.microsoft.com/office/drawing/2014/main" id="{00000000-0008-0000-0300-000067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294</xdr:row>
          <xdr:rowOff>9525</xdr:rowOff>
        </xdr:from>
        <xdr:to>
          <xdr:col>10</xdr:col>
          <xdr:colOff>523875</xdr:colOff>
          <xdr:row>295</xdr:row>
          <xdr:rowOff>19050</xdr:rowOff>
        </xdr:to>
        <xdr:sp macro="" textlink="">
          <xdr:nvSpPr>
            <xdr:cNvPr id="51560" name="Check Box 360" hidden="1">
              <a:extLst>
                <a:ext uri="{63B3BB69-23CF-44E3-9099-C40C66FF867C}">
                  <a14:compatExt spid="_x0000_s51560"/>
                </a:ext>
                <a:ext uri="{FF2B5EF4-FFF2-40B4-BE49-F238E27FC236}">
                  <a16:creationId xmlns:a16="http://schemas.microsoft.com/office/drawing/2014/main" id="{00000000-0008-0000-0300-000068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295</xdr:row>
          <xdr:rowOff>9525</xdr:rowOff>
        </xdr:from>
        <xdr:to>
          <xdr:col>10</xdr:col>
          <xdr:colOff>523875</xdr:colOff>
          <xdr:row>296</xdr:row>
          <xdr:rowOff>19050</xdr:rowOff>
        </xdr:to>
        <xdr:sp macro="" textlink="">
          <xdr:nvSpPr>
            <xdr:cNvPr id="51561" name="Check Box 361" hidden="1">
              <a:extLst>
                <a:ext uri="{63B3BB69-23CF-44E3-9099-C40C66FF867C}">
                  <a14:compatExt spid="_x0000_s51561"/>
                </a:ext>
                <a:ext uri="{FF2B5EF4-FFF2-40B4-BE49-F238E27FC236}">
                  <a16:creationId xmlns:a16="http://schemas.microsoft.com/office/drawing/2014/main" id="{00000000-0008-0000-0300-000069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296</xdr:row>
          <xdr:rowOff>9525</xdr:rowOff>
        </xdr:from>
        <xdr:to>
          <xdr:col>10</xdr:col>
          <xdr:colOff>523875</xdr:colOff>
          <xdr:row>297</xdr:row>
          <xdr:rowOff>19050</xdr:rowOff>
        </xdr:to>
        <xdr:sp macro="" textlink="">
          <xdr:nvSpPr>
            <xdr:cNvPr id="51562" name="Check Box 362" hidden="1">
              <a:extLst>
                <a:ext uri="{63B3BB69-23CF-44E3-9099-C40C66FF867C}">
                  <a14:compatExt spid="_x0000_s51562"/>
                </a:ext>
                <a:ext uri="{FF2B5EF4-FFF2-40B4-BE49-F238E27FC236}">
                  <a16:creationId xmlns:a16="http://schemas.microsoft.com/office/drawing/2014/main" id="{00000000-0008-0000-0300-00006A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297</xdr:row>
          <xdr:rowOff>9525</xdr:rowOff>
        </xdr:from>
        <xdr:to>
          <xdr:col>10</xdr:col>
          <xdr:colOff>523875</xdr:colOff>
          <xdr:row>298</xdr:row>
          <xdr:rowOff>19050</xdr:rowOff>
        </xdr:to>
        <xdr:sp macro="" textlink="">
          <xdr:nvSpPr>
            <xdr:cNvPr id="51563" name="Check Box 363" hidden="1">
              <a:extLst>
                <a:ext uri="{63B3BB69-23CF-44E3-9099-C40C66FF867C}">
                  <a14:compatExt spid="_x0000_s51563"/>
                </a:ext>
                <a:ext uri="{FF2B5EF4-FFF2-40B4-BE49-F238E27FC236}">
                  <a16:creationId xmlns:a16="http://schemas.microsoft.com/office/drawing/2014/main" id="{00000000-0008-0000-0300-00006B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297</xdr:row>
          <xdr:rowOff>9525</xdr:rowOff>
        </xdr:from>
        <xdr:to>
          <xdr:col>10</xdr:col>
          <xdr:colOff>523875</xdr:colOff>
          <xdr:row>298</xdr:row>
          <xdr:rowOff>19050</xdr:rowOff>
        </xdr:to>
        <xdr:sp macro="" textlink="">
          <xdr:nvSpPr>
            <xdr:cNvPr id="51564" name="Check Box 364" hidden="1">
              <a:extLst>
                <a:ext uri="{63B3BB69-23CF-44E3-9099-C40C66FF867C}">
                  <a14:compatExt spid="_x0000_s51564"/>
                </a:ext>
                <a:ext uri="{FF2B5EF4-FFF2-40B4-BE49-F238E27FC236}">
                  <a16:creationId xmlns:a16="http://schemas.microsoft.com/office/drawing/2014/main" id="{00000000-0008-0000-0300-00006C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298</xdr:row>
          <xdr:rowOff>9525</xdr:rowOff>
        </xdr:from>
        <xdr:to>
          <xdr:col>10</xdr:col>
          <xdr:colOff>523875</xdr:colOff>
          <xdr:row>299</xdr:row>
          <xdr:rowOff>19050</xdr:rowOff>
        </xdr:to>
        <xdr:sp macro="" textlink="">
          <xdr:nvSpPr>
            <xdr:cNvPr id="51565" name="Check Box 365" hidden="1">
              <a:extLst>
                <a:ext uri="{63B3BB69-23CF-44E3-9099-C40C66FF867C}">
                  <a14:compatExt spid="_x0000_s51565"/>
                </a:ext>
                <a:ext uri="{FF2B5EF4-FFF2-40B4-BE49-F238E27FC236}">
                  <a16:creationId xmlns:a16="http://schemas.microsoft.com/office/drawing/2014/main" id="{00000000-0008-0000-0300-00006D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299</xdr:row>
          <xdr:rowOff>9525</xdr:rowOff>
        </xdr:from>
        <xdr:to>
          <xdr:col>10</xdr:col>
          <xdr:colOff>523875</xdr:colOff>
          <xdr:row>300</xdr:row>
          <xdr:rowOff>19050</xdr:rowOff>
        </xdr:to>
        <xdr:sp macro="" textlink="">
          <xdr:nvSpPr>
            <xdr:cNvPr id="51566" name="Check Box 366" hidden="1">
              <a:extLst>
                <a:ext uri="{63B3BB69-23CF-44E3-9099-C40C66FF867C}">
                  <a14:compatExt spid="_x0000_s51566"/>
                </a:ext>
                <a:ext uri="{FF2B5EF4-FFF2-40B4-BE49-F238E27FC236}">
                  <a16:creationId xmlns:a16="http://schemas.microsoft.com/office/drawing/2014/main" id="{00000000-0008-0000-0300-00006E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300</xdr:row>
          <xdr:rowOff>9525</xdr:rowOff>
        </xdr:from>
        <xdr:to>
          <xdr:col>10</xdr:col>
          <xdr:colOff>523875</xdr:colOff>
          <xdr:row>301</xdr:row>
          <xdr:rowOff>19050</xdr:rowOff>
        </xdr:to>
        <xdr:sp macro="" textlink="">
          <xdr:nvSpPr>
            <xdr:cNvPr id="51567" name="Check Box 367" hidden="1">
              <a:extLst>
                <a:ext uri="{63B3BB69-23CF-44E3-9099-C40C66FF867C}">
                  <a14:compatExt spid="_x0000_s51567"/>
                </a:ext>
                <a:ext uri="{FF2B5EF4-FFF2-40B4-BE49-F238E27FC236}">
                  <a16:creationId xmlns:a16="http://schemas.microsoft.com/office/drawing/2014/main" id="{00000000-0008-0000-0300-00006F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301</xdr:row>
          <xdr:rowOff>9525</xdr:rowOff>
        </xdr:from>
        <xdr:to>
          <xdr:col>10</xdr:col>
          <xdr:colOff>523875</xdr:colOff>
          <xdr:row>302</xdr:row>
          <xdr:rowOff>19050</xdr:rowOff>
        </xdr:to>
        <xdr:sp macro="" textlink="">
          <xdr:nvSpPr>
            <xdr:cNvPr id="51568" name="Check Box 368" hidden="1">
              <a:extLst>
                <a:ext uri="{63B3BB69-23CF-44E3-9099-C40C66FF867C}">
                  <a14:compatExt spid="_x0000_s51568"/>
                </a:ext>
                <a:ext uri="{FF2B5EF4-FFF2-40B4-BE49-F238E27FC236}">
                  <a16:creationId xmlns:a16="http://schemas.microsoft.com/office/drawing/2014/main" id="{00000000-0008-0000-0300-000070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302</xdr:row>
          <xdr:rowOff>9525</xdr:rowOff>
        </xdr:from>
        <xdr:to>
          <xdr:col>10</xdr:col>
          <xdr:colOff>523875</xdr:colOff>
          <xdr:row>303</xdr:row>
          <xdr:rowOff>19050</xdr:rowOff>
        </xdr:to>
        <xdr:sp macro="" textlink="">
          <xdr:nvSpPr>
            <xdr:cNvPr id="51569" name="Check Box 369" hidden="1">
              <a:extLst>
                <a:ext uri="{63B3BB69-23CF-44E3-9099-C40C66FF867C}">
                  <a14:compatExt spid="_x0000_s51569"/>
                </a:ext>
                <a:ext uri="{FF2B5EF4-FFF2-40B4-BE49-F238E27FC236}">
                  <a16:creationId xmlns:a16="http://schemas.microsoft.com/office/drawing/2014/main" id="{00000000-0008-0000-0300-000071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303</xdr:row>
          <xdr:rowOff>9525</xdr:rowOff>
        </xdr:from>
        <xdr:to>
          <xdr:col>10</xdr:col>
          <xdr:colOff>523875</xdr:colOff>
          <xdr:row>304</xdr:row>
          <xdr:rowOff>19050</xdr:rowOff>
        </xdr:to>
        <xdr:sp macro="" textlink="">
          <xdr:nvSpPr>
            <xdr:cNvPr id="51570" name="Check Box 370" hidden="1">
              <a:extLst>
                <a:ext uri="{63B3BB69-23CF-44E3-9099-C40C66FF867C}">
                  <a14:compatExt spid="_x0000_s51570"/>
                </a:ext>
                <a:ext uri="{FF2B5EF4-FFF2-40B4-BE49-F238E27FC236}">
                  <a16:creationId xmlns:a16="http://schemas.microsoft.com/office/drawing/2014/main" id="{00000000-0008-0000-0300-000072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304</xdr:row>
          <xdr:rowOff>9525</xdr:rowOff>
        </xdr:from>
        <xdr:to>
          <xdr:col>10</xdr:col>
          <xdr:colOff>523875</xdr:colOff>
          <xdr:row>305</xdr:row>
          <xdr:rowOff>19050</xdr:rowOff>
        </xdr:to>
        <xdr:sp macro="" textlink="">
          <xdr:nvSpPr>
            <xdr:cNvPr id="51571" name="Check Box 371" hidden="1">
              <a:extLst>
                <a:ext uri="{63B3BB69-23CF-44E3-9099-C40C66FF867C}">
                  <a14:compatExt spid="_x0000_s51571"/>
                </a:ext>
                <a:ext uri="{FF2B5EF4-FFF2-40B4-BE49-F238E27FC236}">
                  <a16:creationId xmlns:a16="http://schemas.microsoft.com/office/drawing/2014/main" id="{00000000-0008-0000-0300-000073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305</xdr:row>
          <xdr:rowOff>9525</xdr:rowOff>
        </xdr:from>
        <xdr:to>
          <xdr:col>10</xdr:col>
          <xdr:colOff>523875</xdr:colOff>
          <xdr:row>306</xdr:row>
          <xdr:rowOff>19050</xdr:rowOff>
        </xdr:to>
        <xdr:sp macro="" textlink="">
          <xdr:nvSpPr>
            <xdr:cNvPr id="51572" name="Check Box 372" hidden="1">
              <a:extLst>
                <a:ext uri="{63B3BB69-23CF-44E3-9099-C40C66FF867C}">
                  <a14:compatExt spid="_x0000_s51572"/>
                </a:ext>
                <a:ext uri="{FF2B5EF4-FFF2-40B4-BE49-F238E27FC236}">
                  <a16:creationId xmlns:a16="http://schemas.microsoft.com/office/drawing/2014/main" id="{00000000-0008-0000-0300-000074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306</xdr:row>
          <xdr:rowOff>9525</xdr:rowOff>
        </xdr:from>
        <xdr:to>
          <xdr:col>10</xdr:col>
          <xdr:colOff>523875</xdr:colOff>
          <xdr:row>307</xdr:row>
          <xdr:rowOff>19050</xdr:rowOff>
        </xdr:to>
        <xdr:sp macro="" textlink="">
          <xdr:nvSpPr>
            <xdr:cNvPr id="51573" name="Check Box 373" hidden="1">
              <a:extLst>
                <a:ext uri="{63B3BB69-23CF-44E3-9099-C40C66FF867C}">
                  <a14:compatExt spid="_x0000_s51573"/>
                </a:ext>
                <a:ext uri="{FF2B5EF4-FFF2-40B4-BE49-F238E27FC236}">
                  <a16:creationId xmlns:a16="http://schemas.microsoft.com/office/drawing/2014/main" id="{00000000-0008-0000-0300-000075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306</xdr:row>
          <xdr:rowOff>9525</xdr:rowOff>
        </xdr:from>
        <xdr:to>
          <xdr:col>10</xdr:col>
          <xdr:colOff>523875</xdr:colOff>
          <xdr:row>307</xdr:row>
          <xdr:rowOff>19050</xdr:rowOff>
        </xdr:to>
        <xdr:sp macro="" textlink="">
          <xdr:nvSpPr>
            <xdr:cNvPr id="51574" name="Check Box 374" hidden="1">
              <a:extLst>
                <a:ext uri="{63B3BB69-23CF-44E3-9099-C40C66FF867C}">
                  <a14:compatExt spid="_x0000_s51574"/>
                </a:ext>
                <a:ext uri="{FF2B5EF4-FFF2-40B4-BE49-F238E27FC236}">
                  <a16:creationId xmlns:a16="http://schemas.microsoft.com/office/drawing/2014/main" id="{00000000-0008-0000-0300-000076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307</xdr:row>
          <xdr:rowOff>9525</xdr:rowOff>
        </xdr:from>
        <xdr:to>
          <xdr:col>10</xdr:col>
          <xdr:colOff>523875</xdr:colOff>
          <xdr:row>308</xdr:row>
          <xdr:rowOff>19050</xdr:rowOff>
        </xdr:to>
        <xdr:sp macro="" textlink="">
          <xdr:nvSpPr>
            <xdr:cNvPr id="51575" name="Check Box 375" hidden="1">
              <a:extLst>
                <a:ext uri="{63B3BB69-23CF-44E3-9099-C40C66FF867C}">
                  <a14:compatExt spid="_x0000_s51575"/>
                </a:ext>
                <a:ext uri="{FF2B5EF4-FFF2-40B4-BE49-F238E27FC236}">
                  <a16:creationId xmlns:a16="http://schemas.microsoft.com/office/drawing/2014/main" id="{00000000-0008-0000-0300-000077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308</xdr:row>
          <xdr:rowOff>9525</xdr:rowOff>
        </xdr:from>
        <xdr:to>
          <xdr:col>10</xdr:col>
          <xdr:colOff>523875</xdr:colOff>
          <xdr:row>309</xdr:row>
          <xdr:rowOff>19050</xdr:rowOff>
        </xdr:to>
        <xdr:sp macro="" textlink="">
          <xdr:nvSpPr>
            <xdr:cNvPr id="51576" name="Check Box 376" hidden="1">
              <a:extLst>
                <a:ext uri="{63B3BB69-23CF-44E3-9099-C40C66FF867C}">
                  <a14:compatExt spid="_x0000_s51576"/>
                </a:ext>
                <a:ext uri="{FF2B5EF4-FFF2-40B4-BE49-F238E27FC236}">
                  <a16:creationId xmlns:a16="http://schemas.microsoft.com/office/drawing/2014/main" id="{00000000-0008-0000-0300-000078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309</xdr:row>
          <xdr:rowOff>9525</xdr:rowOff>
        </xdr:from>
        <xdr:to>
          <xdr:col>10</xdr:col>
          <xdr:colOff>523875</xdr:colOff>
          <xdr:row>310</xdr:row>
          <xdr:rowOff>19050</xdr:rowOff>
        </xdr:to>
        <xdr:sp macro="" textlink="">
          <xdr:nvSpPr>
            <xdr:cNvPr id="51577" name="Check Box 377" hidden="1">
              <a:extLst>
                <a:ext uri="{63B3BB69-23CF-44E3-9099-C40C66FF867C}">
                  <a14:compatExt spid="_x0000_s51577"/>
                </a:ext>
                <a:ext uri="{FF2B5EF4-FFF2-40B4-BE49-F238E27FC236}">
                  <a16:creationId xmlns:a16="http://schemas.microsoft.com/office/drawing/2014/main" id="{00000000-0008-0000-0300-000079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310</xdr:row>
          <xdr:rowOff>9525</xdr:rowOff>
        </xdr:from>
        <xdr:to>
          <xdr:col>10</xdr:col>
          <xdr:colOff>523875</xdr:colOff>
          <xdr:row>311</xdr:row>
          <xdr:rowOff>19050</xdr:rowOff>
        </xdr:to>
        <xdr:sp macro="" textlink="">
          <xdr:nvSpPr>
            <xdr:cNvPr id="51578" name="Check Box 378" hidden="1">
              <a:extLst>
                <a:ext uri="{63B3BB69-23CF-44E3-9099-C40C66FF867C}">
                  <a14:compatExt spid="_x0000_s51578"/>
                </a:ext>
                <a:ext uri="{FF2B5EF4-FFF2-40B4-BE49-F238E27FC236}">
                  <a16:creationId xmlns:a16="http://schemas.microsoft.com/office/drawing/2014/main" id="{00000000-0008-0000-0300-00007A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311</xdr:row>
          <xdr:rowOff>9525</xdr:rowOff>
        </xdr:from>
        <xdr:to>
          <xdr:col>10</xdr:col>
          <xdr:colOff>523875</xdr:colOff>
          <xdr:row>312</xdr:row>
          <xdr:rowOff>19050</xdr:rowOff>
        </xdr:to>
        <xdr:sp macro="" textlink="">
          <xdr:nvSpPr>
            <xdr:cNvPr id="51579" name="Check Box 379" hidden="1">
              <a:extLst>
                <a:ext uri="{63B3BB69-23CF-44E3-9099-C40C66FF867C}">
                  <a14:compatExt spid="_x0000_s51579"/>
                </a:ext>
                <a:ext uri="{FF2B5EF4-FFF2-40B4-BE49-F238E27FC236}">
                  <a16:creationId xmlns:a16="http://schemas.microsoft.com/office/drawing/2014/main" id="{00000000-0008-0000-0300-00007B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312</xdr:row>
          <xdr:rowOff>9525</xdr:rowOff>
        </xdr:from>
        <xdr:to>
          <xdr:col>10</xdr:col>
          <xdr:colOff>523875</xdr:colOff>
          <xdr:row>313</xdr:row>
          <xdr:rowOff>19050</xdr:rowOff>
        </xdr:to>
        <xdr:sp macro="" textlink="">
          <xdr:nvSpPr>
            <xdr:cNvPr id="51580" name="Check Box 380" hidden="1">
              <a:extLst>
                <a:ext uri="{63B3BB69-23CF-44E3-9099-C40C66FF867C}">
                  <a14:compatExt spid="_x0000_s51580"/>
                </a:ext>
                <a:ext uri="{FF2B5EF4-FFF2-40B4-BE49-F238E27FC236}">
                  <a16:creationId xmlns:a16="http://schemas.microsoft.com/office/drawing/2014/main" id="{00000000-0008-0000-0300-00007C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313</xdr:row>
          <xdr:rowOff>9525</xdr:rowOff>
        </xdr:from>
        <xdr:to>
          <xdr:col>10</xdr:col>
          <xdr:colOff>523875</xdr:colOff>
          <xdr:row>314</xdr:row>
          <xdr:rowOff>19050</xdr:rowOff>
        </xdr:to>
        <xdr:sp macro="" textlink="">
          <xdr:nvSpPr>
            <xdr:cNvPr id="51581" name="Check Box 381" hidden="1">
              <a:extLst>
                <a:ext uri="{63B3BB69-23CF-44E3-9099-C40C66FF867C}">
                  <a14:compatExt spid="_x0000_s51581"/>
                </a:ext>
                <a:ext uri="{FF2B5EF4-FFF2-40B4-BE49-F238E27FC236}">
                  <a16:creationId xmlns:a16="http://schemas.microsoft.com/office/drawing/2014/main" id="{00000000-0008-0000-0300-00007D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314</xdr:row>
          <xdr:rowOff>9525</xdr:rowOff>
        </xdr:from>
        <xdr:to>
          <xdr:col>10</xdr:col>
          <xdr:colOff>523875</xdr:colOff>
          <xdr:row>315</xdr:row>
          <xdr:rowOff>19050</xdr:rowOff>
        </xdr:to>
        <xdr:sp macro="" textlink="">
          <xdr:nvSpPr>
            <xdr:cNvPr id="51582" name="Check Box 382" hidden="1">
              <a:extLst>
                <a:ext uri="{63B3BB69-23CF-44E3-9099-C40C66FF867C}">
                  <a14:compatExt spid="_x0000_s51582"/>
                </a:ext>
                <a:ext uri="{FF2B5EF4-FFF2-40B4-BE49-F238E27FC236}">
                  <a16:creationId xmlns:a16="http://schemas.microsoft.com/office/drawing/2014/main" id="{00000000-0008-0000-0300-00007E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315</xdr:row>
          <xdr:rowOff>9525</xdr:rowOff>
        </xdr:from>
        <xdr:to>
          <xdr:col>10</xdr:col>
          <xdr:colOff>523875</xdr:colOff>
          <xdr:row>316</xdr:row>
          <xdr:rowOff>19050</xdr:rowOff>
        </xdr:to>
        <xdr:sp macro="" textlink="">
          <xdr:nvSpPr>
            <xdr:cNvPr id="51583" name="Check Box 383" hidden="1">
              <a:extLst>
                <a:ext uri="{63B3BB69-23CF-44E3-9099-C40C66FF867C}">
                  <a14:compatExt spid="_x0000_s51583"/>
                </a:ext>
                <a:ext uri="{FF2B5EF4-FFF2-40B4-BE49-F238E27FC236}">
                  <a16:creationId xmlns:a16="http://schemas.microsoft.com/office/drawing/2014/main" id="{00000000-0008-0000-0300-00007F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316</xdr:row>
          <xdr:rowOff>9525</xdr:rowOff>
        </xdr:from>
        <xdr:to>
          <xdr:col>10</xdr:col>
          <xdr:colOff>523875</xdr:colOff>
          <xdr:row>317</xdr:row>
          <xdr:rowOff>19050</xdr:rowOff>
        </xdr:to>
        <xdr:sp macro="" textlink="">
          <xdr:nvSpPr>
            <xdr:cNvPr id="51584" name="Check Box 384" hidden="1">
              <a:extLst>
                <a:ext uri="{63B3BB69-23CF-44E3-9099-C40C66FF867C}">
                  <a14:compatExt spid="_x0000_s51584"/>
                </a:ext>
                <a:ext uri="{FF2B5EF4-FFF2-40B4-BE49-F238E27FC236}">
                  <a16:creationId xmlns:a16="http://schemas.microsoft.com/office/drawing/2014/main" id="{00000000-0008-0000-0300-000080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317</xdr:row>
          <xdr:rowOff>9525</xdr:rowOff>
        </xdr:from>
        <xdr:to>
          <xdr:col>10</xdr:col>
          <xdr:colOff>523875</xdr:colOff>
          <xdr:row>318</xdr:row>
          <xdr:rowOff>19050</xdr:rowOff>
        </xdr:to>
        <xdr:sp macro="" textlink="">
          <xdr:nvSpPr>
            <xdr:cNvPr id="51585" name="Check Box 385" hidden="1">
              <a:extLst>
                <a:ext uri="{63B3BB69-23CF-44E3-9099-C40C66FF867C}">
                  <a14:compatExt spid="_x0000_s51585"/>
                </a:ext>
                <a:ext uri="{FF2B5EF4-FFF2-40B4-BE49-F238E27FC236}">
                  <a16:creationId xmlns:a16="http://schemas.microsoft.com/office/drawing/2014/main" id="{00000000-0008-0000-0300-000081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318</xdr:row>
          <xdr:rowOff>9525</xdr:rowOff>
        </xdr:from>
        <xdr:to>
          <xdr:col>10</xdr:col>
          <xdr:colOff>523875</xdr:colOff>
          <xdr:row>319</xdr:row>
          <xdr:rowOff>19050</xdr:rowOff>
        </xdr:to>
        <xdr:sp macro="" textlink="">
          <xdr:nvSpPr>
            <xdr:cNvPr id="51586" name="Check Box 386" hidden="1">
              <a:extLst>
                <a:ext uri="{63B3BB69-23CF-44E3-9099-C40C66FF867C}">
                  <a14:compatExt spid="_x0000_s51586"/>
                </a:ext>
                <a:ext uri="{FF2B5EF4-FFF2-40B4-BE49-F238E27FC236}">
                  <a16:creationId xmlns:a16="http://schemas.microsoft.com/office/drawing/2014/main" id="{00000000-0008-0000-0300-000082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319</xdr:row>
          <xdr:rowOff>9525</xdr:rowOff>
        </xdr:from>
        <xdr:to>
          <xdr:col>10</xdr:col>
          <xdr:colOff>523875</xdr:colOff>
          <xdr:row>320</xdr:row>
          <xdr:rowOff>19050</xdr:rowOff>
        </xdr:to>
        <xdr:sp macro="" textlink="">
          <xdr:nvSpPr>
            <xdr:cNvPr id="51587" name="Check Box 387" hidden="1">
              <a:extLst>
                <a:ext uri="{63B3BB69-23CF-44E3-9099-C40C66FF867C}">
                  <a14:compatExt spid="_x0000_s51587"/>
                </a:ext>
                <a:ext uri="{FF2B5EF4-FFF2-40B4-BE49-F238E27FC236}">
                  <a16:creationId xmlns:a16="http://schemas.microsoft.com/office/drawing/2014/main" id="{00000000-0008-0000-0300-000083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320</xdr:row>
          <xdr:rowOff>9525</xdr:rowOff>
        </xdr:from>
        <xdr:to>
          <xdr:col>10</xdr:col>
          <xdr:colOff>523875</xdr:colOff>
          <xdr:row>321</xdr:row>
          <xdr:rowOff>19050</xdr:rowOff>
        </xdr:to>
        <xdr:sp macro="" textlink="">
          <xdr:nvSpPr>
            <xdr:cNvPr id="51588" name="Check Box 388" hidden="1">
              <a:extLst>
                <a:ext uri="{63B3BB69-23CF-44E3-9099-C40C66FF867C}">
                  <a14:compatExt spid="_x0000_s51588"/>
                </a:ext>
                <a:ext uri="{FF2B5EF4-FFF2-40B4-BE49-F238E27FC236}">
                  <a16:creationId xmlns:a16="http://schemas.microsoft.com/office/drawing/2014/main" id="{00000000-0008-0000-0300-000084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321</xdr:row>
          <xdr:rowOff>9525</xdr:rowOff>
        </xdr:from>
        <xdr:to>
          <xdr:col>10</xdr:col>
          <xdr:colOff>523875</xdr:colOff>
          <xdr:row>322</xdr:row>
          <xdr:rowOff>19050</xdr:rowOff>
        </xdr:to>
        <xdr:sp macro="" textlink="">
          <xdr:nvSpPr>
            <xdr:cNvPr id="51589" name="Check Box 389" hidden="1">
              <a:extLst>
                <a:ext uri="{63B3BB69-23CF-44E3-9099-C40C66FF867C}">
                  <a14:compatExt spid="_x0000_s51589"/>
                </a:ext>
                <a:ext uri="{FF2B5EF4-FFF2-40B4-BE49-F238E27FC236}">
                  <a16:creationId xmlns:a16="http://schemas.microsoft.com/office/drawing/2014/main" id="{00000000-0008-0000-0300-000085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322</xdr:row>
          <xdr:rowOff>9525</xdr:rowOff>
        </xdr:from>
        <xdr:to>
          <xdr:col>10</xdr:col>
          <xdr:colOff>523875</xdr:colOff>
          <xdr:row>323</xdr:row>
          <xdr:rowOff>19050</xdr:rowOff>
        </xdr:to>
        <xdr:sp macro="" textlink="">
          <xdr:nvSpPr>
            <xdr:cNvPr id="51590" name="Check Box 390" hidden="1">
              <a:extLst>
                <a:ext uri="{63B3BB69-23CF-44E3-9099-C40C66FF867C}">
                  <a14:compatExt spid="_x0000_s51590"/>
                </a:ext>
                <a:ext uri="{FF2B5EF4-FFF2-40B4-BE49-F238E27FC236}">
                  <a16:creationId xmlns:a16="http://schemas.microsoft.com/office/drawing/2014/main" id="{00000000-0008-0000-0300-000086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324</xdr:row>
          <xdr:rowOff>9525</xdr:rowOff>
        </xdr:from>
        <xdr:to>
          <xdr:col>10</xdr:col>
          <xdr:colOff>523875</xdr:colOff>
          <xdr:row>325</xdr:row>
          <xdr:rowOff>19050</xdr:rowOff>
        </xdr:to>
        <xdr:sp macro="" textlink="">
          <xdr:nvSpPr>
            <xdr:cNvPr id="51591" name="Check Box 391" hidden="1">
              <a:extLst>
                <a:ext uri="{63B3BB69-23CF-44E3-9099-C40C66FF867C}">
                  <a14:compatExt spid="_x0000_s51591"/>
                </a:ext>
                <a:ext uri="{FF2B5EF4-FFF2-40B4-BE49-F238E27FC236}">
                  <a16:creationId xmlns:a16="http://schemas.microsoft.com/office/drawing/2014/main" id="{00000000-0008-0000-0300-000087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325</xdr:row>
          <xdr:rowOff>9525</xdr:rowOff>
        </xdr:from>
        <xdr:to>
          <xdr:col>10</xdr:col>
          <xdr:colOff>523875</xdr:colOff>
          <xdr:row>326</xdr:row>
          <xdr:rowOff>19050</xdr:rowOff>
        </xdr:to>
        <xdr:sp macro="" textlink="">
          <xdr:nvSpPr>
            <xdr:cNvPr id="51592" name="Check Box 392" hidden="1">
              <a:extLst>
                <a:ext uri="{63B3BB69-23CF-44E3-9099-C40C66FF867C}">
                  <a14:compatExt spid="_x0000_s51592"/>
                </a:ext>
                <a:ext uri="{FF2B5EF4-FFF2-40B4-BE49-F238E27FC236}">
                  <a16:creationId xmlns:a16="http://schemas.microsoft.com/office/drawing/2014/main" id="{00000000-0008-0000-0300-000088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326</xdr:row>
          <xdr:rowOff>9525</xdr:rowOff>
        </xdr:from>
        <xdr:to>
          <xdr:col>10</xdr:col>
          <xdr:colOff>523875</xdr:colOff>
          <xdr:row>327</xdr:row>
          <xdr:rowOff>19050</xdr:rowOff>
        </xdr:to>
        <xdr:sp macro="" textlink="">
          <xdr:nvSpPr>
            <xdr:cNvPr id="51593" name="Check Box 393" hidden="1">
              <a:extLst>
                <a:ext uri="{63B3BB69-23CF-44E3-9099-C40C66FF867C}">
                  <a14:compatExt spid="_x0000_s51593"/>
                </a:ext>
                <a:ext uri="{FF2B5EF4-FFF2-40B4-BE49-F238E27FC236}">
                  <a16:creationId xmlns:a16="http://schemas.microsoft.com/office/drawing/2014/main" id="{00000000-0008-0000-0300-000089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327</xdr:row>
          <xdr:rowOff>9525</xdr:rowOff>
        </xdr:from>
        <xdr:to>
          <xdr:col>10</xdr:col>
          <xdr:colOff>523875</xdr:colOff>
          <xdr:row>328</xdr:row>
          <xdr:rowOff>19050</xdr:rowOff>
        </xdr:to>
        <xdr:sp macro="" textlink="">
          <xdr:nvSpPr>
            <xdr:cNvPr id="51594" name="Check Box 394" hidden="1">
              <a:extLst>
                <a:ext uri="{63B3BB69-23CF-44E3-9099-C40C66FF867C}">
                  <a14:compatExt spid="_x0000_s51594"/>
                </a:ext>
                <a:ext uri="{FF2B5EF4-FFF2-40B4-BE49-F238E27FC236}">
                  <a16:creationId xmlns:a16="http://schemas.microsoft.com/office/drawing/2014/main" id="{00000000-0008-0000-0300-00008A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328</xdr:row>
          <xdr:rowOff>9525</xdr:rowOff>
        </xdr:from>
        <xdr:to>
          <xdr:col>10</xdr:col>
          <xdr:colOff>523875</xdr:colOff>
          <xdr:row>329</xdr:row>
          <xdr:rowOff>19050</xdr:rowOff>
        </xdr:to>
        <xdr:sp macro="" textlink="">
          <xdr:nvSpPr>
            <xdr:cNvPr id="51595" name="Check Box 395" hidden="1">
              <a:extLst>
                <a:ext uri="{63B3BB69-23CF-44E3-9099-C40C66FF867C}">
                  <a14:compatExt spid="_x0000_s51595"/>
                </a:ext>
                <a:ext uri="{FF2B5EF4-FFF2-40B4-BE49-F238E27FC236}">
                  <a16:creationId xmlns:a16="http://schemas.microsoft.com/office/drawing/2014/main" id="{00000000-0008-0000-0300-00008B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329</xdr:row>
          <xdr:rowOff>9525</xdr:rowOff>
        </xdr:from>
        <xdr:to>
          <xdr:col>10</xdr:col>
          <xdr:colOff>523875</xdr:colOff>
          <xdr:row>330</xdr:row>
          <xdr:rowOff>19050</xdr:rowOff>
        </xdr:to>
        <xdr:sp macro="" textlink="">
          <xdr:nvSpPr>
            <xdr:cNvPr id="51596" name="Check Box 396" hidden="1">
              <a:extLst>
                <a:ext uri="{63B3BB69-23CF-44E3-9099-C40C66FF867C}">
                  <a14:compatExt spid="_x0000_s51596"/>
                </a:ext>
                <a:ext uri="{FF2B5EF4-FFF2-40B4-BE49-F238E27FC236}">
                  <a16:creationId xmlns:a16="http://schemas.microsoft.com/office/drawing/2014/main" id="{00000000-0008-0000-0300-00008C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330</xdr:row>
          <xdr:rowOff>9525</xdr:rowOff>
        </xdr:from>
        <xdr:to>
          <xdr:col>10</xdr:col>
          <xdr:colOff>523875</xdr:colOff>
          <xdr:row>331</xdr:row>
          <xdr:rowOff>19050</xdr:rowOff>
        </xdr:to>
        <xdr:sp macro="" textlink="">
          <xdr:nvSpPr>
            <xdr:cNvPr id="51597" name="Check Box 397" hidden="1">
              <a:extLst>
                <a:ext uri="{63B3BB69-23CF-44E3-9099-C40C66FF867C}">
                  <a14:compatExt spid="_x0000_s51597"/>
                </a:ext>
                <a:ext uri="{FF2B5EF4-FFF2-40B4-BE49-F238E27FC236}">
                  <a16:creationId xmlns:a16="http://schemas.microsoft.com/office/drawing/2014/main" id="{00000000-0008-0000-0300-00008D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331</xdr:row>
          <xdr:rowOff>9525</xdr:rowOff>
        </xdr:from>
        <xdr:to>
          <xdr:col>10</xdr:col>
          <xdr:colOff>523875</xdr:colOff>
          <xdr:row>332</xdr:row>
          <xdr:rowOff>19050</xdr:rowOff>
        </xdr:to>
        <xdr:sp macro="" textlink="">
          <xdr:nvSpPr>
            <xdr:cNvPr id="51598" name="Check Box 398" hidden="1">
              <a:extLst>
                <a:ext uri="{63B3BB69-23CF-44E3-9099-C40C66FF867C}">
                  <a14:compatExt spid="_x0000_s51598"/>
                </a:ext>
                <a:ext uri="{FF2B5EF4-FFF2-40B4-BE49-F238E27FC236}">
                  <a16:creationId xmlns:a16="http://schemas.microsoft.com/office/drawing/2014/main" id="{00000000-0008-0000-0300-00008E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332</xdr:row>
          <xdr:rowOff>9525</xdr:rowOff>
        </xdr:from>
        <xdr:to>
          <xdr:col>10</xdr:col>
          <xdr:colOff>523875</xdr:colOff>
          <xdr:row>333</xdr:row>
          <xdr:rowOff>19050</xdr:rowOff>
        </xdr:to>
        <xdr:sp macro="" textlink="">
          <xdr:nvSpPr>
            <xdr:cNvPr id="51599" name="Check Box 399" hidden="1">
              <a:extLst>
                <a:ext uri="{63B3BB69-23CF-44E3-9099-C40C66FF867C}">
                  <a14:compatExt spid="_x0000_s51599"/>
                </a:ext>
                <a:ext uri="{FF2B5EF4-FFF2-40B4-BE49-F238E27FC236}">
                  <a16:creationId xmlns:a16="http://schemas.microsoft.com/office/drawing/2014/main" id="{00000000-0008-0000-0300-00008F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333</xdr:row>
          <xdr:rowOff>9525</xdr:rowOff>
        </xdr:from>
        <xdr:to>
          <xdr:col>10</xdr:col>
          <xdr:colOff>523875</xdr:colOff>
          <xdr:row>334</xdr:row>
          <xdr:rowOff>19050</xdr:rowOff>
        </xdr:to>
        <xdr:sp macro="" textlink="">
          <xdr:nvSpPr>
            <xdr:cNvPr id="51600" name="Check Box 400" hidden="1">
              <a:extLst>
                <a:ext uri="{63B3BB69-23CF-44E3-9099-C40C66FF867C}">
                  <a14:compatExt spid="_x0000_s51600"/>
                </a:ext>
                <a:ext uri="{FF2B5EF4-FFF2-40B4-BE49-F238E27FC236}">
                  <a16:creationId xmlns:a16="http://schemas.microsoft.com/office/drawing/2014/main" id="{00000000-0008-0000-0300-000090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334</xdr:row>
          <xdr:rowOff>9525</xdr:rowOff>
        </xdr:from>
        <xdr:to>
          <xdr:col>10</xdr:col>
          <xdr:colOff>523875</xdr:colOff>
          <xdr:row>335</xdr:row>
          <xdr:rowOff>19050</xdr:rowOff>
        </xdr:to>
        <xdr:sp macro="" textlink="">
          <xdr:nvSpPr>
            <xdr:cNvPr id="51601" name="Check Box 401" hidden="1">
              <a:extLst>
                <a:ext uri="{63B3BB69-23CF-44E3-9099-C40C66FF867C}">
                  <a14:compatExt spid="_x0000_s51601"/>
                </a:ext>
                <a:ext uri="{FF2B5EF4-FFF2-40B4-BE49-F238E27FC236}">
                  <a16:creationId xmlns:a16="http://schemas.microsoft.com/office/drawing/2014/main" id="{00000000-0008-0000-0300-000091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335</xdr:row>
          <xdr:rowOff>9525</xdr:rowOff>
        </xdr:from>
        <xdr:to>
          <xdr:col>10</xdr:col>
          <xdr:colOff>523875</xdr:colOff>
          <xdr:row>336</xdr:row>
          <xdr:rowOff>19050</xdr:rowOff>
        </xdr:to>
        <xdr:sp macro="" textlink="">
          <xdr:nvSpPr>
            <xdr:cNvPr id="51602" name="Check Box 402" hidden="1">
              <a:extLst>
                <a:ext uri="{63B3BB69-23CF-44E3-9099-C40C66FF867C}">
                  <a14:compatExt spid="_x0000_s51602"/>
                </a:ext>
                <a:ext uri="{FF2B5EF4-FFF2-40B4-BE49-F238E27FC236}">
                  <a16:creationId xmlns:a16="http://schemas.microsoft.com/office/drawing/2014/main" id="{00000000-0008-0000-0300-000092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336</xdr:row>
          <xdr:rowOff>9525</xdr:rowOff>
        </xdr:from>
        <xdr:to>
          <xdr:col>10</xdr:col>
          <xdr:colOff>523875</xdr:colOff>
          <xdr:row>337</xdr:row>
          <xdr:rowOff>19050</xdr:rowOff>
        </xdr:to>
        <xdr:sp macro="" textlink="">
          <xdr:nvSpPr>
            <xdr:cNvPr id="51609" name="Check Box 409" hidden="1">
              <a:extLst>
                <a:ext uri="{63B3BB69-23CF-44E3-9099-C40C66FF867C}">
                  <a14:compatExt spid="_x0000_s51609"/>
                </a:ext>
                <a:ext uri="{FF2B5EF4-FFF2-40B4-BE49-F238E27FC236}">
                  <a16:creationId xmlns:a16="http://schemas.microsoft.com/office/drawing/2014/main" id="{00000000-0008-0000-0300-000099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337</xdr:row>
          <xdr:rowOff>9525</xdr:rowOff>
        </xdr:from>
        <xdr:to>
          <xdr:col>10</xdr:col>
          <xdr:colOff>523875</xdr:colOff>
          <xdr:row>338</xdr:row>
          <xdr:rowOff>19050</xdr:rowOff>
        </xdr:to>
        <xdr:sp macro="" textlink="">
          <xdr:nvSpPr>
            <xdr:cNvPr id="51610" name="Check Box 410" hidden="1">
              <a:extLst>
                <a:ext uri="{63B3BB69-23CF-44E3-9099-C40C66FF867C}">
                  <a14:compatExt spid="_x0000_s51610"/>
                </a:ext>
                <a:ext uri="{FF2B5EF4-FFF2-40B4-BE49-F238E27FC236}">
                  <a16:creationId xmlns:a16="http://schemas.microsoft.com/office/drawing/2014/main" id="{00000000-0008-0000-0300-00009A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338</xdr:row>
          <xdr:rowOff>9525</xdr:rowOff>
        </xdr:from>
        <xdr:to>
          <xdr:col>10</xdr:col>
          <xdr:colOff>523875</xdr:colOff>
          <xdr:row>339</xdr:row>
          <xdr:rowOff>19050</xdr:rowOff>
        </xdr:to>
        <xdr:sp macro="" textlink="">
          <xdr:nvSpPr>
            <xdr:cNvPr id="51611" name="Check Box 411" hidden="1">
              <a:extLst>
                <a:ext uri="{63B3BB69-23CF-44E3-9099-C40C66FF867C}">
                  <a14:compatExt spid="_x0000_s51611"/>
                </a:ext>
                <a:ext uri="{FF2B5EF4-FFF2-40B4-BE49-F238E27FC236}">
                  <a16:creationId xmlns:a16="http://schemas.microsoft.com/office/drawing/2014/main" id="{00000000-0008-0000-0300-00009B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339</xdr:row>
          <xdr:rowOff>9525</xdr:rowOff>
        </xdr:from>
        <xdr:to>
          <xdr:col>10</xdr:col>
          <xdr:colOff>523875</xdr:colOff>
          <xdr:row>340</xdr:row>
          <xdr:rowOff>19050</xdr:rowOff>
        </xdr:to>
        <xdr:sp macro="" textlink="">
          <xdr:nvSpPr>
            <xdr:cNvPr id="51612" name="Check Box 412" hidden="1">
              <a:extLst>
                <a:ext uri="{63B3BB69-23CF-44E3-9099-C40C66FF867C}">
                  <a14:compatExt spid="_x0000_s51612"/>
                </a:ext>
                <a:ext uri="{FF2B5EF4-FFF2-40B4-BE49-F238E27FC236}">
                  <a16:creationId xmlns:a16="http://schemas.microsoft.com/office/drawing/2014/main" id="{00000000-0008-0000-0300-00009C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340</xdr:row>
          <xdr:rowOff>9525</xdr:rowOff>
        </xdr:from>
        <xdr:to>
          <xdr:col>10</xdr:col>
          <xdr:colOff>523875</xdr:colOff>
          <xdr:row>341</xdr:row>
          <xdr:rowOff>19050</xdr:rowOff>
        </xdr:to>
        <xdr:sp macro="" textlink="">
          <xdr:nvSpPr>
            <xdr:cNvPr id="51613" name="Check Box 413" hidden="1">
              <a:extLst>
                <a:ext uri="{63B3BB69-23CF-44E3-9099-C40C66FF867C}">
                  <a14:compatExt spid="_x0000_s51613"/>
                </a:ext>
                <a:ext uri="{FF2B5EF4-FFF2-40B4-BE49-F238E27FC236}">
                  <a16:creationId xmlns:a16="http://schemas.microsoft.com/office/drawing/2014/main" id="{00000000-0008-0000-0300-00009D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341</xdr:row>
          <xdr:rowOff>9525</xdr:rowOff>
        </xdr:from>
        <xdr:to>
          <xdr:col>10</xdr:col>
          <xdr:colOff>523875</xdr:colOff>
          <xdr:row>342</xdr:row>
          <xdr:rowOff>19050</xdr:rowOff>
        </xdr:to>
        <xdr:sp macro="" textlink="">
          <xdr:nvSpPr>
            <xdr:cNvPr id="51614" name="Check Box 414" hidden="1">
              <a:extLst>
                <a:ext uri="{63B3BB69-23CF-44E3-9099-C40C66FF867C}">
                  <a14:compatExt spid="_x0000_s51614"/>
                </a:ext>
                <a:ext uri="{FF2B5EF4-FFF2-40B4-BE49-F238E27FC236}">
                  <a16:creationId xmlns:a16="http://schemas.microsoft.com/office/drawing/2014/main" id="{00000000-0008-0000-0300-00009E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342</xdr:row>
          <xdr:rowOff>9525</xdr:rowOff>
        </xdr:from>
        <xdr:to>
          <xdr:col>10</xdr:col>
          <xdr:colOff>523875</xdr:colOff>
          <xdr:row>343</xdr:row>
          <xdr:rowOff>19050</xdr:rowOff>
        </xdr:to>
        <xdr:sp macro="" textlink="">
          <xdr:nvSpPr>
            <xdr:cNvPr id="51615" name="Check Box 415" hidden="1">
              <a:extLst>
                <a:ext uri="{63B3BB69-23CF-44E3-9099-C40C66FF867C}">
                  <a14:compatExt spid="_x0000_s51615"/>
                </a:ext>
                <a:ext uri="{FF2B5EF4-FFF2-40B4-BE49-F238E27FC236}">
                  <a16:creationId xmlns:a16="http://schemas.microsoft.com/office/drawing/2014/main" id="{00000000-0008-0000-0300-00009F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343</xdr:row>
          <xdr:rowOff>9525</xdr:rowOff>
        </xdr:from>
        <xdr:to>
          <xdr:col>10</xdr:col>
          <xdr:colOff>523875</xdr:colOff>
          <xdr:row>344</xdr:row>
          <xdr:rowOff>19050</xdr:rowOff>
        </xdr:to>
        <xdr:sp macro="" textlink="">
          <xdr:nvSpPr>
            <xdr:cNvPr id="51616" name="Check Box 416" hidden="1">
              <a:extLst>
                <a:ext uri="{63B3BB69-23CF-44E3-9099-C40C66FF867C}">
                  <a14:compatExt spid="_x0000_s51616"/>
                </a:ext>
                <a:ext uri="{FF2B5EF4-FFF2-40B4-BE49-F238E27FC236}">
                  <a16:creationId xmlns:a16="http://schemas.microsoft.com/office/drawing/2014/main" id="{00000000-0008-0000-0300-0000A0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344</xdr:row>
          <xdr:rowOff>9525</xdr:rowOff>
        </xdr:from>
        <xdr:to>
          <xdr:col>10</xdr:col>
          <xdr:colOff>523875</xdr:colOff>
          <xdr:row>345</xdr:row>
          <xdr:rowOff>19050</xdr:rowOff>
        </xdr:to>
        <xdr:sp macro="" textlink="">
          <xdr:nvSpPr>
            <xdr:cNvPr id="51617" name="Check Box 417" hidden="1">
              <a:extLst>
                <a:ext uri="{63B3BB69-23CF-44E3-9099-C40C66FF867C}">
                  <a14:compatExt spid="_x0000_s51617"/>
                </a:ext>
                <a:ext uri="{FF2B5EF4-FFF2-40B4-BE49-F238E27FC236}">
                  <a16:creationId xmlns:a16="http://schemas.microsoft.com/office/drawing/2014/main" id="{00000000-0008-0000-0300-0000A1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345</xdr:row>
          <xdr:rowOff>9525</xdr:rowOff>
        </xdr:from>
        <xdr:to>
          <xdr:col>10</xdr:col>
          <xdr:colOff>523875</xdr:colOff>
          <xdr:row>346</xdr:row>
          <xdr:rowOff>19050</xdr:rowOff>
        </xdr:to>
        <xdr:sp macro="" textlink="">
          <xdr:nvSpPr>
            <xdr:cNvPr id="51618" name="Check Box 418" hidden="1">
              <a:extLst>
                <a:ext uri="{63B3BB69-23CF-44E3-9099-C40C66FF867C}">
                  <a14:compatExt spid="_x0000_s51618"/>
                </a:ext>
                <a:ext uri="{FF2B5EF4-FFF2-40B4-BE49-F238E27FC236}">
                  <a16:creationId xmlns:a16="http://schemas.microsoft.com/office/drawing/2014/main" id="{00000000-0008-0000-0300-0000A2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346</xdr:row>
          <xdr:rowOff>9525</xdr:rowOff>
        </xdr:from>
        <xdr:to>
          <xdr:col>10</xdr:col>
          <xdr:colOff>523875</xdr:colOff>
          <xdr:row>347</xdr:row>
          <xdr:rowOff>19050</xdr:rowOff>
        </xdr:to>
        <xdr:sp macro="" textlink="">
          <xdr:nvSpPr>
            <xdr:cNvPr id="51619" name="Check Box 419" hidden="1">
              <a:extLst>
                <a:ext uri="{63B3BB69-23CF-44E3-9099-C40C66FF867C}">
                  <a14:compatExt spid="_x0000_s51619"/>
                </a:ext>
                <a:ext uri="{FF2B5EF4-FFF2-40B4-BE49-F238E27FC236}">
                  <a16:creationId xmlns:a16="http://schemas.microsoft.com/office/drawing/2014/main" id="{00000000-0008-0000-0300-0000A3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347</xdr:row>
          <xdr:rowOff>9525</xdr:rowOff>
        </xdr:from>
        <xdr:to>
          <xdr:col>10</xdr:col>
          <xdr:colOff>523875</xdr:colOff>
          <xdr:row>348</xdr:row>
          <xdr:rowOff>19050</xdr:rowOff>
        </xdr:to>
        <xdr:sp macro="" textlink="">
          <xdr:nvSpPr>
            <xdr:cNvPr id="51622" name="Check Box 422" hidden="1">
              <a:extLst>
                <a:ext uri="{63B3BB69-23CF-44E3-9099-C40C66FF867C}">
                  <a14:compatExt spid="_x0000_s51622"/>
                </a:ext>
                <a:ext uri="{FF2B5EF4-FFF2-40B4-BE49-F238E27FC236}">
                  <a16:creationId xmlns:a16="http://schemas.microsoft.com/office/drawing/2014/main" id="{00000000-0008-0000-0300-0000A6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348</xdr:row>
          <xdr:rowOff>9525</xdr:rowOff>
        </xdr:from>
        <xdr:to>
          <xdr:col>10</xdr:col>
          <xdr:colOff>523875</xdr:colOff>
          <xdr:row>349</xdr:row>
          <xdr:rowOff>19050</xdr:rowOff>
        </xdr:to>
        <xdr:sp macro="" textlink="">
          <xdr:nvSpPr>
            <xdr:cNvPr id="51623" name="Check Box 423" hidden="1">
              <a:extLst>
                <a:ext uri="{63B3BB69-23CF-44E3-9099-C40C66FF867C}">
                  <a14:compatExt spid="_x0000_s51623"/>
                </a:ext>
                <a:ext uri="{FF2B5EF4-FFF2-40B4-BE49-F238E27FC236}">
                  <a16:creationId xmlns:a16="http://schemas.microsoft.com/office/drawing/2014/main" id="{00000000-0008-0000-0300-0000A7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349</xdr:row>
          <xdr:rowOff>9525</xdr:rowOff>
        </xdr:from>
        <xdr:to>
          <xdr:col>10</xdr:col>
          <xdr:colOff>523875</xdr:colOff>
          <xdr:row>350</xdr:row>
          <xdr:rowOff>19050</xdr:rowOff>
        </xdr:to>
        <xdr:sp macro="" textlink="">
          <xdr:nvSpPr>
            <xdr:cNvPr id="51624" name="Check Box 424" hidden="1">
              <a:extLst>
                <a:ext uri="{63B3BB69-23CF-44E3-9099-C40C66FF867C}">
                  <a14:compatExt spid="_x0000_s51624"/>
                </a:ext>
                <a:ext uri="{FF2B5EF4-FFF2-40B4-BE49-F238E27FC236}">
                  <a16:creationId xmlns:a16="http://schemas.microsoft.com/office/drawing/2014/main" id="{00000000-0008-0000-0300-0000A8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350</xdr:row>
          <xdr:rowOff>9525</xdr:rowOff>
        </xdr:from>
        <xdr:to>
          <xdr:col>10</xdr:col>
          <xdr:colOff>523875</xdr:colOff>
          <xdr:row>351</xdr:row>
          <xdr:rowOff>19050</xdr:rowOff>
        </xdr:to>
        <xdr:sp macro="" textlink="">
          <xdr:nvSpPr>
            <xdr:cNvPr id="51625" name="Check Box 425" hidden="1">
              <a:extLst>
                <a:ext uri="{63B3BB69-23CF-44E3-9099-C40C66FF867C}">
                  <a14:compatExt spid="_x0000_s51625"/>
                </a:ext>
                <a:ext uri="{FF2B5EF4-FFF2-40B4-BE49-F238E27FC236}">
                  <a16:creationId xmlns:a16="http://schemas.microsoft.com/office/drawing/2014/main" id="{00000000-0008-0000-0300-0000A9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351</xdr:row>
          <xdr:rowOff>9525</xdr:rowOff>
        </xdr:from>
        <xdr:to>
          <xdr:col>10</xdr:col>
          <xdr:colOff>523875</xdr:colOff>
          <xdr:row>352</xdr:row>
          <xdr:rowOff>19050</xdr:rowOff>
        </xdr:to>
        <xdr:sp macro="" textlink="">
          <xdr:nvSpPr>
            <xdr:cNvPr id="51626" name="Check Box 426" hidden="1">
              <a:extLst>
                <a:ext uri="{63B3BB69-23CF-44E3-9099-C40C66FF867C}">
                  <a14:compatExt spid="_x0000_s51626"/>
                </a:ext>
                <a:ext uri="{FF2B5EF4-FFF2-40B4-BE49-F238E27FC236}">
                  <a16:creationId xmlns:a16="http://schemas.microsoft.com/office/drawing/2014/main" id="{00000000-0008-0000-0300-0000AA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352</xdr:row>
          <xdr:rowOff>9525</xdr:rowOff>
        </xdr:from>
        <xdr:to>
          <xdr:col>10</xdr:col>
          <xdr:colOff>523875</xdr:colOff>
          <xdr:row>353</xdr:row>
          <xdr:rowOff>19050</xdr:rowOff>
        </xdr:to>
        <xdr:sp macro="" textlink="">
          <xdr:nvSpPr>
            <xdr:cNvPr id="51627" name="Check Box 427" hidden="1">
              <a:extLst>
                <a:ext uri="{63B3BB69-23CF-44E3-9099-C40C66FF867C}">
                  <a14:compatExt spid="_x0000_s51627"/>
                </a:ext>
                <a:ext uri="{FF2B5EF4-FFF2-40B4-BE49-F238E27FC236}">
                  <a16:creationId xmlns:a16="http://schemas.microsoft.com/office/drawing/2014/main" id="{00000000-0008-0000-0300-0000AB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353</xdr:row>
          <xdr:rowOff>9525</xdr:rowOff>
        </xdr:from>
        <xdr:to>
          <xdr:col>10</xdr:col>
          <xdr:colOff>523875</xdr:colOff>
          <xdr:row>354</xdr:row>
          <xdr:rowOff>19050</xdr:rowOff>
        </xdr:to>
        <xdr:sp macro="" textlink="">
          <xdr:nvSpPr>
            <xdr:cNvPr id="51628" name="Check Box 428" hidden="1">
              <a:extLst>
                <a:ext uri="{63B3BB69-23CF-44E3-9099-C40C66FF867C}">
                  <a14:compatExt spid="_x0000_s51628"/>
                </a:ext>
                <a:ext uri="{FF2B5EF4-FFF2-40B4-BE49-F238E27FC236}">
                  <a16:creationId xmlns:a16="http://schemas.microsoft.com/office/drawing/2014/main" id="{00000000-0008-0000-0300-0000AC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354</xdr:row>
          <xdr:rowOff>9525</xdr:rowOff>
        </xdr:from>
        <xdr:to>
          <xdr:col>10</xdr:col>
          <xdr:colOff>523875</xdr:colOff>
          <xdr:row>355</xdr:row>
          <xdr:rowOff>19050</xdr:rowOff>
        </xdr:to>
        <xdr:sp macro="" textlink="">
          <xdr:nvSpPr>
            <xdr:cNvPr id="51629" name="Check Box 429" hidden="1">
              <a:extLst>
                <a:ext uri="{63B3BB69-23CF-44E3-9099-C40C66FF867C}">
                  <a14:compatExt spid="_x0000_s51629"/>
                </a:ext>
                <a:ext uri="{FF2B5EF4-FFF2-40B4-BE49-F238E27FC236}">
                  <a16:creationId xmlns:a16="http://schemas.microsoft.com/office/drawing/2014/main" id="{00000000-0008-0000-0300-0000AD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355</xdr:row>
          <xdr:rowOff>9525</xdr:rowOff>
        </xdr:from>
        <xdr:to>
          <xdr:col>10</xdr:col>
          <xdr:colOff>523875</xdr:colOff>
          <xdr:row>356</xdr:row>
          <xdr:rowOff>19050</xdr:rowOff>
        </xdr:to>
        <xdr:sp macro="" textlink="">
          <xdr:nvSpPr>
            <xdr:cNvPr id="51630" name="Check Box 430" hidden="1">
              <a:extLst>
                <a:ext uri="{63B3BB69-23CF-44E3-9099-C40C66FF867C}">
                  <a14:compatExt spid="_x0000_s51630"/>
                </a:ext>
                <a:ext uri="{FF2B5EF4-FFF2-40B4-BE49-F238E27FC236}">
                  <a16:creationId xmlns:a16="http://schemas.microsoft.com/office/drawing/2014/main" id="{00000000-0008-0000-0300-0000AE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356</xdr:row>
          <xdr:rowOff>9525</xdr:rowOff>
        </xdr:from>
        <xdr:to>
          <xdr:col>10</xdr:col>
          <xdr:colOff>523875</xdr:colOff>
          <xdr:row>357</xdr:row>
          <xdr:rowOff>19050</xdr:rowOff>
        </xdr:to>
        <xdr:sp macro="" textlink="">
          <xdr:nvSpPr>
            <xdr:cNvPr id="51631" name="Check Box 431" hidden="1">
              <a:extLst>
                <a:ext uri="{63B3BB69-23CF-44E3-9099-C40C66FF867C}">
                  <a14:compatExt spid="_x0000_s51631"/>
                </a:ext>
                <a:ext uri="{FF2B5EF4-FFF2-40B4-BE49-F238E27FC236}">
                  <a16:creationId xmlns:a16="http://schemas.microsoft.com/office/drawing/2014/main" id="{00000000-0008-0000-0300-0000AF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357</xdr:row>
          <xdr:rowOff>9525</xdr:rowOff>
        </xdr:from>
        <xdr:to>
          <xdr:col>10</xdr:col>
          <xdr:colOff>523875</xdr:colOff>
          <xdr:row>358</xdr:row>
          <xdr:rowOff>19050</xdr:rowOff>
        </xdr:to>
        <xdr:sp macro="" textlink="">
          <xdr:nvSpPr>
            <xdr:cNvPr id="51632" name="Check Box 432" hidden="1">
              <a:extLst>
                <a:ext uri="{63B3BB69-23CF-44E3-9099-C40C66FF867C}">
                  <a14:compatExt spid="_x0000_s51632"/>
                </a:ext>
                <a:ext uri="{FF2B5EF4-FFF2-40B4-BE49-F238E27FC236}">
                  <a16:creationId xmlns:a16="http://schemas.microsoft.com/office/drawing/2014/main" id="{00000000-0008-0000-0300-0000B0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358</xdr:row>
          <xdr:rowOff>9525</xdr:rowOff>
        </xdr:from>
        <xdr:to>
          <xdr:col>10</xdr:col>
          <xdr:colOff>523875</xdr:colOff>
          <xdr:row>359</xdr:row>
          <xdr:rowOff>19050</xdr:rowOff>
        </xdr:to>
        <xdr:sp macro="" textlink="">
          <xdr:nvSpPr>
            <xdr:cNvPr id="51633" name="Check Box 433" hidden="1">
              <a:extLst>
                <a:ext uri="{63B3BB69-23CF-44E3-9099-C40C66FF867C}">
                  <a14:compatExt spid="_x0000_s51633"/>
                </a:ext>
                <a:ext uri="{FF2B5EF4-FFF2-40B4-BE49-F238E27FC236}">
                  <a16:creationId xmlns:a16="http://schemas.microsoft.com/office/drawing/2014/main" id="{00000000-0008-0000-0300-0000B1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359</xdr:row>
          <xdr:rowOff>9525</xdr:rowOff>
        </xdr:from>
        <xdr:to>
          <xdr:col>10</xdr:col>
          <xdr:colOff>523875</xdr:colOff>
          <xdr:row>360</xdr:row>
          <xdr:rowOff>19050</xdr:rowOff>
        </xdr:to>
        <xdr:sp macro="" textlink="">
          <xdr:nvSpPr>
            <xdr:cNvPr id="51634" name="Check Box 434" hidden="1">
              <a:extLst>
                <a:ext uri="{63B3BB69-23CF-44E3-9099-C40C66FF867C}">
                  <a14:compatExt spid="_x0000_s51634"/>
                </a:ext>
                <a:ext uri="{FF2B5EF4-FFF2-40B4-BE49-F238E27FC236}">
                  <a16:creationId xmlns:a16="http://schemas.microsoft.com/office/drawing/2014/main" id="{00000000-0008-0000-0300-0000B2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360</xdr:row>
          <xdr:rowOff>9525</xdr:rowOff>
        </xdr:from>
        <xdr:to>
          <xdr:col>10</xdr:col>
          <xdr:colOff>523875</xdr:colOff>
          <xdr:row>361</xdr:row>
          <xdr:rowOff>19050</xdr:rowOff>
        </xdr:to>
        <xdr:sp macro="" textlink="">
          <xdr:nvSpPr>
            <xdr:cNvPr id="51635" name="Check Box 435" hidden="1">
              <a:extLst>
                <a:ext uri="{63B3BB69-23CF-44E3-9099-C40C66FF867C}">
                  <a14:compatExt spid="_x0000_s51635"/>
                </a:ext>
                <a:ext uri="{FF2B5EF4-FFF2-40B4-BE49-F238E27FC236}">
                  <a16:creationId xmlns:a16="http://schemas.microsoft.com/office/drawing/2014/main" id="{00000000-0008-0000-0300-0000B3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361</xdr:row>
          <xdr:rowOff>9525</xdr:rowOff>
        </xdr:from>
        <xdr:to>
          <xdr:col>10</xdr:col>
          <xdr:colOff>523875</xdr:colOff>
          <xdr:row>362</xdr:row>
          <xdr:rowOff>19050</xdr:rowOff>
        </xdr:to>
        <xdr:sp macro="" textlink="">
          <xdr:nvSpPr>
            <xdr:cNvPr id="51636" name="Check Box 436" hidden="1">
              <a:extLst>
                <a:ext uri="{63B3BB69-23CF-44E3-9099-C40C66FF867C}">
                  <a14:compatExt spid="_x0000_s51636"/>
                </a:ext>
                <a:ext uri="{FF2B5EF4-FFF2-40B4-BE49-F238E27FC236}">
                  <a16:creationId xmlns:a16="http://schemas.microsoft.com/office/drawing/2014/main" id="{00000000-0008-0000-0300-0000B4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362</xdr:row>
          <xdr:rowOff>9525</xdr:rowOff>
        </xdr:from>
        <xdr:to>
          <xdr:col>10</xdr:col>
          <xdr:colOff>523875</xdr:colOff>
          <xdr:row>363</xdr:row>
          <xdr:rowOff>19050</xdr:rowOff>
        </xdr:to>
        <xdr:sp macro="" textlink="">
          <xdr:nvSpPr>
            <xdr:cNvPr id="51637" name="Check Box 437" hidden="1">
              <a:extLst>
                <a:ext uri="{63B3BB69-23CF-44E3-9099-C40C66FF867C}">
                  <a14:compatExt spid="_x0000_s51637"/>
                </a:ext>
                <a:ext uri="{FF2B5EF4-FFF2-40B4-BE49-F238E27FC236}">
                  <a16:creationId xmlns:a16="http://schemas.microsoft.com/office/drawing/2014/main" id="{00000000-0008-0000-0300-0000B5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364</xdr:row>
          <xdr:rowOff>9525</xdr:rowOff>
        </xdr:from>
        <xdr:to>
          <xdr:col>10</xdr:col>
          <xdr:colOff>523875</xdr:colOff>
          <xdr:row>365</xdr:row>
          <xdr:rowOff>19050</xdr:rowOff>
        </xdr:to>
        <xdr:sp macro="" textlink="">
          <xdr:nvSpPr>
            <xdr:cNvPr id="51640" name="Check Box 440" hidden="1">
              <a:extLst>
                <a:ext uri="{63B3BB69-23CF-44E3-9099-C40C66FF867C}">
                  <a14:compatExt spid="_x0000_s51640"/>
                </a:ext>
                <a:ext uri="{FF2B5EF4-FFF2-40B4-BE49-F238E27FC236}">
                  <a16:creationId xmlns:a16="http://schemas.microsoft.com/office/drawing/2014/main" id="{00000000-0008-0000-0300-0000B8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365</xdr:row>
          <xdr:rowOff>9525</xdr:rowOff>
        </xdr:from>
        <xdr:to>
          <xdr:col>10</xdr:col>
          <xdr:colOff>523875</xdr:colOff>
          <xdr:row>366</xdr:row>
          <xdr:rowOff>19050</xdr:rowOff>
        </xdr:to>
        <xdr:sp macro="" textlink="">
          <xdr:nvSpPr>
            <xdr:cNvPr id="51641" name="Check Box 441" hidden="1">
              <a:extLst>
                <a:ext uri="{63B3BB69-23CF-44E3-9099-C40C66FF867C}">
                  <a14:compatExt spid="_x0000_s51641"/>
                </a:ext>
                <a:ext uri="{FF2B5EF4-FFF2-40B4-BE49-F238E27FC236}">
                  <a16:creationId xmlns:a16="http://schemas.microsoft.com/office/drawing/2014/main" id="{00000000-0008-0000-0300-0000B9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366</xdr:row>
          <xdr:rowOff>9525</xdr:rowOff>
        </xdr:from>
        <xdr:to>
          <xdr:col>10</xdr:col>
          <xdr:colOff>523875</xdr:colOff>
          <xdr:row>367</xdr:row>
          <xdr:rowOff>19050</xdr:rowOff>
        </xdr:to>
        <xdr:sp macro="" textlink="">
          <xdr:nvSpPr>
            <xdr:cNvPr id="51642" name="Check Box 442" hidden="1">
              <a:extLst>
                <a:ext uri="{63B3BB69-23CF-44E3-9099-C40C66FF867C}">
                  <a14:compatExt spid="_x0000_s51642"/>
                </a:ext>
                <a:ext uri="{FF2B5EF4-FFF2-40B4-BE49-F238E27FC236}">
                  <a16:creationId xmlns:a16="http://schemas.microsoft.com/office/drawing/2014/main" id="{00000000-0008-0000-0300-0000BA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367</xdr:row>
          <xdr:rowOff>9525</xdr:rowOff>
        </xdr:from>
        <xdr:to>
          <xdr:col>10</xdr:col>
          <xdr:colOff>523875</xdr:colOff>
          <xdr:row>368</xdr:row>
          <xdr:rowOff>19050</xdr:rowOff>
        </xdr:to>
        <xdr:sp macro="" textlink="">
          <xdr:nvSpPr>
            <xdr:cNvPr id="51643" name="Check Box 443" hidden="1">
              <a:extLst>
                <a:ext uri="{63B3BB69-23CF-44E3-9099-C40C66FF867C}">
                  <a14:compatExt spid="_x0000_s51643"/>
                </a:ext>
                <a:ext uri="{FF2B5EF4-FFF2-40B4-BE49-F238E27FC236}">
                  <a16:creationId xmlns:a16="http://schemas.microsoft.com/office/drawing/2014/main" id="{00000000-0008-0000-0300-0000BB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368</xdr:row>
          <xdr:rowOff>9525</xdr:rowOff>
        </xdr:from>
        <xdr:to>
          <xdr:col>10</xdr:col>
          <xdr:colOff>523875</xdr:colOff>
          <xdr:row>369</xdr:row>
          <xdr:rowOff>19050</xdr:rowOff>
        </xdr:to>
        <xdr:sp macro="" textlink="">
          <xdr:nvSpPr>
            <xdr:cNvPr id="51644" name="Check Box 444" hidden="1">
              <a:extLst>
                <a:ext uri="{63B3BB69-23CF-44E3-9099-C40C66FF867C}">
                  <a14:compatExt spid="_x0000_s51644"/>
                </a:ext>
                <a:ext uri="{FF2B5EF4-FFF2-40B4-BE49-F238E27FC236}">
                  <a16:creationId xmlns:a16="http://schemas.microsoft.com/office/drawing/2014/main" id="{00000000-0008-0000-0300-0000BC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369</xdr:row>
          <xdr:rowOff>9525</xdr:rowOff>
        </xdr:from>
        <xdr:to>
          <xdr:col>10</xdr:col>
          <xdr:colOff>523875</xdr:colOff>
          <xdr:row>370</xdr:row>
          <xdr:rowOff>19050</xdr:rowOff>
        </xdr:to>
        <xdr:sp macro="" textlink="">
          <xdr:nvSpPr>
            <xdr:cNvPr id="51645" name="Check Box 445" hidden="1">
              <a:extLst>
                <a:ext uri="{63B3BB69-23CF-44E3-9099-C40C66FF867C}">
                  <a14:compatExt spid="_x0000_s51645"/>
                </a:ext>
                <a:ext uri="{FF2B5EF4-FFF2-40B4-BE49-F238E27FC236}">
                  <a16:creationId xmlns:a16="http://schemas.microsoft.com/office/drawing/2014/main" id="{00000000-0008-0000-0300-0000BD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370</xdr:row>
          <xdr:rowOff>9525</xdr:rowOff>
        </xdr:from>
        <xdr:to>
          <xdr:col>10</xdr:col>
          <xdr:colOff>523875</xdr:colOff>
          <xdr:row>371</xdr:row>
          <xdr:rowOff>19050</xdr:rowOff>
        </xdr:to>
        <xdr:sp macro="" textlink="">
          <xdr:nvSpPr>
            <xdr:cNvPr id="51646" name="Check Box 446" hidden="1">
              <a:extLst>
                <a:ext uri="{63B3BB69-23CF-44E3-9099-C40C66FF867C}">
                  <a14:compatExt spid="_x0000_s51646"/>
                </a:ext>
                <a:ext uri="{FF2B5EF4-FFF2-40B4-BE49-F238E27FC236}">
                  <a16:creationId xmlns:a16="http://schemas.microsoft.com/office/drawing/2014/main" id="{00000000-0008-0000-0300-0000BE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371</xdr:row>
          <xdr:rowOff>9525</xdr:rowOff>
        </xdr:from>
        <xdr:to>
          <xdr:col>10</xdr:col>
          <xdr:colOff>523875</xdr:colOff>
          <xdr:row>372</xdr:row>
          <xdr:rowOff>19050</xdr:rowOff>
        </xdr:to>
        <xdr:sp macro="" textlink="">
          <xdr:nvSpPr>
            <xdr:cNvPr id="51647" name="Check Box 447" hidden="1">
              <a:extLst>
                <a:ext uri="{63B3BB69-23CF-44E3-9099-C40C66FF867C}">
                  <a14:compatExt spid="_x0000_s51647"/>
                </a:ext>
                <a:ext uri="{FF2B5EF4-FFF2-40B4-BE49-F238E27FC236}">
                  <a16:creationId xmlns:a16="http://schemas.microsoft.com/office/drawing/2014/main" id="{00000000-0008-0000-0300-0000BF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372</xdr:row>
          <xdr:rowOff>9525</xdr:rowOff>
        </xdr:from>
        <xdr:to>
          <xdr:col>10</xdr:col>
          <xdr:colOff>523875</xdr:colOff>
          <xdr:row>373</xdr:row>
          <xdr:rowOff>19050</xdr:rowOff>
        </xdr:to>
        <xdr:sp macro="" textlink="">
          <xdr:nvSpPr>
            <xdr:cNvPr id="51648" name="Check Box 448" hidden="1">
              <a:extLst>
                <a:ext uri="{63B3BB69-23CF-44E3-9099-C40C66FF867C}">
                  <a14:compatExt spid="_x0000_s51648"/>
                </a:ext>
                <a:ext uri="{FF2B5EF4-FFF2-40B4-BE49-F238E27FC236}">
                  <a16:creationId xmlns:a16="http://schemas.microsoft.com/office/drawing/2014/main" id="{00000000-0008-0000-0300-0000C0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373</xdr:row>
          <xdr:rowOff>9525</xdr:rowOff>
        </xdr:from>
        <xdr:to>
          <xdr:col>10</xdr:col>
          <xdr:colOff>523875</xdr:colOff>
          <xdr:row>374</xdr:row>
          <xdr:rowOff>19050</xdr:rowOff>
        </xdr:to>
        <xdr:sp macro="" textlink="">
          <xdr:nvSpPr>
            <xdr:cNvPr id="51649" name="Check Box 449" hidden="1">
              <a:extLst>
                <a:ext uri="{63B3BB69-23CF-44E3-9099-C40C66FF867C}">
                  <a14:compatExt spid="_x0000_s51649"/>
                </a:ext>
                <a:ext uri="{FF2B5EF4-FFF2-40B4-BE49-F238E27FC236}">
                  <a16:creationId xmlns:a16="http://schemas.microsoft.com/office/drawing/2014/main" id="{00000000-0008-0000-0300-0000C1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374</xdr:row>
          <xdr:rowOff>9525</xdr:rowOff>
        </xdr:from>
        <xdr:to>
          <xdr:col>10</xdr:col>
          <xdr:colOff>523875</xdr:colOff>
          <xdr:row>375</xdr:row>
          <xdr:rowOff>19050</xdr:rowOff>
        </xdr:to>
        <xdr:sp macro="" textlink="">
          <xdr:nvSpPr>
            <xdr:cNvPr id="51650" name="Check Box 450" hidden="1">
              <a:extLst>
                <a:ext uri="{63B3BB69-23CF-44E3-9099-C40C66FF867C}">
                  <a14:compatExt spid="_x0000_s51650"/>
                </a:ext>
                <a:ext uri="{FF2B5EF4-FFF2-40B4-BE49-F238E27FC236}">
                  <a16:creationId xmlns:a16="http://schemas.microsoft.com/office/drawing/2014/main" id="{00000000-0008-0000-0300-0000C2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375</xdr:row>
          <xdr:rowOff>9525</xdr:rowOff>
        </xdr:from>
        <xdr:to>
          <xdr:col>10</xdr:col>
          <xdr:colOff>523875</xdr:colOff>
          <xdr:row>376</xdr:row>
          <xdr:rowOff>19050</xdr:rowOff>
        </xdr:to>
        <xdr:sp macro="" textlink="">
          <xdr:nvSpPr>
            <xdr:cNvPr id="51651" name="Check Box 451" hidden="1">
              <a:extLst>
                <a:ext uri="{63B3BB69-23CF-44E3-9099-C40C66FF867C}">
                  <a14:compatExt spid="_x0000_s51651"/>
                </a:ext>
                <a:ext uri="{FF2B5EF4-FFF2-40B4-BE49-F238E27FC236}">
                  <a16:creationId xmlns:a16="http://schemas.microsoft.com/office/drawing/2014/main" id="{00000000-0008-0000-0300-0000C3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376</xdr:row>
          <xdr:rowOff>9525</xdr:rowOff>
        </xdr:from>
        <xdr:to>
          <xdr:col>10</xdr:col>
          <xdr:colOff>523875</xdr:colOff>
          <xdr:row>377</xdr:row>
          <xdr:rowOff>19050</xdr:rowOff>
        </xdr:to>
        <xdr:sp macro="" textlink="">
          <xdr:nvSpPr>
            <xdr:cNvPr id="51652" name="Check Box 452" hidden="1">
              <a:extLst>
                <a:ext uri="{63B3BB69-23CF-44E3-9099-C40C66FF867C}">
                  <a14:compatExt spid="_x0000_s51652"/>
                </a:ext>
                <a:ext uri="{FF2B5EF4-FFF2-40B4-BE49-F238E27FC236}">
                  <a16:creationId xmlns:a16="http://schemas.microsoft.com/office/drawing/2014/main" id="{00000000-0008-0000-0300-0000C4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377</xdr:row>
          <xdr:rowOff>9525</xdr:rowOff>
        </xdr:from>
        <xdr:to>
          <xdr:col>10</xdr:col>
          <xdr:colOff>523875</xdr:colOff>
          <xdr:row>378</xdr:row>
          <xdr:rowOff>19050</xdr:rowOff>
        </xdr:to>
        <xdr:sp macro="" textlink="">
          <xdr:nvSpPr>
            <xdr:cNvPr id="51653" name="Check Box 453" hidden="1">
              <a:extLst>
                <a:ext uri="{63B3BB69-23CF-44E3-9099-C40C66FF867C}">
                  <a14:compatExt spid="_x0000_s51653"/>
                </a:ext>
                <a:ext uri="{FF2B5EF4-FFF2-40B4-BE49-F238E27FC236}">
                  <a16:creationId xmlns:a16="http://schemas.microsoft.com/office/drawing/2014/main" id="{00000000-0008-0000-0300-0000C5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378</xdr:row>
          <xdr:rowOff>9525</xdr:rowOff>
        </xdr:from>
        <xdr:to>
          <xdr:col>10</xdr:col>
          <xdr:colOff>523875</xdr:colOff>
          <xdr:row>379</xdr:row>
          <xdr:rowOff>19050</xdr:rowOff>
        </xdr:to>
        <xdr:sp macro="" textlink="">
          <xdr:nvSpPr>
            <xdr:cNvPr id="51654" name="Check Box 454" hidden="1">
              <a:extLst>
                <a:ext uri="{63B3BB69-23CF-44E3-9099-C40C66FF867C}">
                  <a14:compatExt spid="_x0000_s51654"/>
                </a:ext>
                <a:ext uri="{FF2B5EF4-FFF2-40B4-BE49-F238E27FC236}">
                  <a16:creationId xmlns:a16="http://schemas.microsoft.com/office/drawing/2014/main" id="{00000000-0008-0000-0300-0000C6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379</xdr:row>
          <xdr:rowOff>9525</xdr:rowOff>
        </xdr:from>
        <xdr:to>
          <xdr:col>10</xdr:col>
          <xdr:colOff>523875</xdr:colOff>
          <xdr:row>380</xdr:row>
          <xdr:rowOff>19050</xdr:rowOff>
        </xdr:to>
        <xdr:sp macro="" textlink="">
          <xdr:nvSpPr>
            <xdr:cNvPr id="51655" name="Check Box 455" hidden="1">
              <a:extLst>
                <a:ext uri="{63B3BB69-23CF-44E3-9099-C40C66FF867C}">
                  <a14:compatExt spid="_x0000_s51655"/>
                </a:ext>
                <a:ext uri="{FF2B5EF4-FFF2-40B4-BE49-F238E27FC236}">
                  <a16:creationId xmlns:a16="http://schemas.microsoft.com/office/drawing/2014/main" id="{00000000-0008-0000-0300-0000C7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380</xdr:row>
          <xdr:rowOff>9525</xdr:rowOff>
        </xdr:from>
        <xdr:to>
          <xdr:col>10</xdr:col>
          <xdr:colOff>523875</xdr:colOff>
          <xdr:row>381</xdr:row>
          <xdr:rowOff>19050</xdr:rowOff>
        </xdr:to>
        <xdr:sp macro="" textlink="">
          <xdr:nvSpPr>
            <xdr:cNvPr id="51656" name="Check Box 456" hidden="1">
              <a:extLst>
                <a:ext uri="{63B3BB69-23CF-44E3-9099-C40C66FF867C}">
                  <a14:compatExt spid="_x0000_s51656"/>
                </a:ext>
                <a:ext uri="{FF2B5EF4-FFF2-40B4-BE49-F238E27FC236}">
                  <a16:creationId xmlns:a16="http://schemas.microsoft.com/office/drawing/2014/main" id="{00000000-0008-0000-0300-0000C8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381</xdr:row>
          <xdr:rowOff>9525</xdr:rowOff>
        </xdr:from>
        <xdr:to>
          <xdr:col>10</xdr:col>
          <xdr:colOff>523875</xdr:colOff>
          <xdr:row>382</xdr:row>
          <xdr:rowOff>19050</xdr:rowOff>
        </xdr:to>
        <xdr:sp macro="" textlink="">
          <xdr:nvSpPr>
            <xdr:cNvPr id="51657" name="Check Box 457" hidden="1">
              <a:extLst>
                <a:ext uri="{63B3BB69-23CF-44E3-9099-C40C66FF867C}">
                  <a14:compatExt spid="_x0000_s51657"/>
                </a:ext>
                <a:ext uri="{FF2B5EF4-FFF2-40B4-BE49-F238E27FC236}">
                  <a16:creationId xmlns:a16="http://schemas.microsoft.com/office/drawing/2014/main" id="{00000000-0008-0000-0300-0000C9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382</xdr:row>
          <xdr:rowOff>9525</xdr:rowOff>
        </xdr:from>
        <xdr:to>
          <xdr:col>10</xdr:col>
          <xdr:colOff>523875</xdr:colOff>
          <xdr:row>383</xdr:row>
          <xdr:rowOff>19050</xdr:rowOff>
        </xdr:to>
        <xdr:sp macro="" textlink="">
          <xdr:nvSpPr>
            <xdr:cNvPr id="51658" name="Check Box 458" hidden="1">
              <a:extLst>
                <a:ext uri="{63B3BB69-23CF-44E3-9099-C40C66FF867C}">
                  <a14:compatExt spid="_x0000_s51658"/>
                </a:ext>
                <a:ext uri="{FF2B5EF4-FFF2-40B4-BE49-F238E27FC236}">
                  <a16:creationId xmlns:a16="http://schemas.microsoft.com/office/drawing/2014/main" id="{00000000-0008-0000-0300-0000CA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383</xdr:row>
          <xdr:rowOff>9525</xdr:rowOff>
        </xdr:from>
        <xdr:to>
          <xdr:col>10</xdr:col>
          <xdr:colOff>523875</xdr:colOff>
          <xdr:row>384</xdr:row>
          <xdr:rowOff>19050</xdr:rowOff>
        </xdr:to>
        <xdr:sp macro="" textlink="">
          <xdr:nvSpPr>
            <xdr:cNvPr id="51659" name="Check Box 459" hidden="1">
              <a:extLst>
                <a:ext uri="{63B3BB69-23CF-44E3-9099-C40C66FF867C}">
                  <a14:compatExt spid="_x0000_s51659"/>
                </a:ext>
                <a:ext uri="{FF2B5EF4-FFF2-40B4-BE49-F238E27FC236}">
                  <a16:creationId xmlns:a16="http://schemas.microsoft.com/office/drawing/2014/main" id="{00000000-0008-0000-0300-0000CB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384</xdr:row>
          <xdr:rowOff>9525</xdr:rowOff>
        </xdr:from>
        <xdr:to>
          <xdr:col>10</xdr:col>
          <xdr:colOff>523875</xdr:colOff>
          <xdr:row>385</xdr:row>
          <xdr:rowOff>19050</xdr:rowOff>
        </xdr:to>
        <xdr:sp macro="" textlink="">
          <xdr:nvSpPr>
            <xdr:cNvPr id="51660" name="Check Box 460" hidden="1">
              <a:extLst>
                <a:ext uri="{63B3BB69-23CF-44E3-9099-C40C66FF867C}">
                  <a14:compatExt spid="_x0000_s51660"/>
                </a:ext>
                <a:ext uri="{FF2B5EF4-FFF2-40B4-BE49-F238E27FC236}">
                  <a16:creationId xmlns:a16="http://schemas.microsoft.com/office/drawing/2014/main" id="{00000000-0008-0000-0300-0000CC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385</xdr:row>
          <xdr:rowOff>9525</xdr:rowOff>
        </xdr:from>
        <xdr:to>
          <xdr:col>10</xdr:col>
          <xdr:colOff>523875</xdr:colOff>
          <xdr:row>386</xdr:row>
          <xdr:rowOff>19050</xdr:rowOff>
        </xdr:to>
        <xdr:sp macro="" textlink="">
          <xdr:nvSpPr>
            <xdr:cNvPr id="51661" name="Check Box 461" hidden="1">
              <a:extLst>
                <a:ext uri="{63B3BB69-23CF-44E3-9099-C40C66FF867C}">
                  <a14:compatExt spid="_x0000_s51661"/>
                </a:ext>
                <a:ext uri="{FF2B5EF4-FFF2-40B4-BE49-F238E27FC236}">
                  <a16:creationId xmlns:a16="http://schemas.microsoft.com/office/drawing/2014/main" id="{00000000-0008-0000-0300-0000CD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386</xdr:row>
          <xdr:rowOff>9525</xdr:rowOff>
        </xdr:from>
        <xdr:to>
          <xdr:col>10</xdr:col>
          <xdr:colOff>523875</xdr:colOff>
          <xdr:row>387</xdr:row>
          <xdr:rowOff>19050</xdr:rowOff>
        </xdr:to>
        <xdr:sp macro="" textlink="">
          <xdr:nvSpPr>
            <xdr:cNvPr id="51662" name="Check Box 462" hidden="1">
              <a:extLst>
                <a:ext uri="{63B3BB69-23CF-44E3-9099-C40C66FF867C}">
                  <a14:compatExt spid="_x0000_s51662"/>
                </a:ext>
                <a:ext uri="{FF2B5EF4-FFF2-40B4-BE49-F238E27FC236}">
                  <a16:creationId xmlns:a16="http://schemas.microsoft.com/office/drawing/2014/main" id="{00000000-0008-0000-0300-0000CE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387</xdr:row>
          <xdr:rowOff>9525</xdr:rowOff>
        </xdr:from>
        <xdr:to>
          <xdr:col>10</xdr:col>
          <xdr:colOff>523875</xdr:colOff>
          <xdr:row>388</xdr:row>
          <xdr:rowOff>19050</xdr:rowOff>
        </xdr:to>
        <xdr:sp macro="" textlink="">
          <xdr:nvSpPr>
            <xdr:cNvPr id="51663" name="Check Box 463" hidden="1">
              <a:extLst>
                <a:ext uri="{63B3BB69-23CF-44E3-9099-C40C66FF867C}">
                  <a14:compatExt spid="_x0000_s51663"/>
                </a:ext>
                <a:ext uri="{FF2B5EF4-FFF2-40B4-BE49-F238E27FC236}">
                  <a16:creationId xmlns:a16="http://schemas.microsoft.com/office/drawing/2014/main" id="{00000000-0008-0000-0300-0000CF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388</xdr:row>
          <xdr:rowOff>9525</xdr:rowOff>
        </xdr:from>
        <xdr:to>
          <xdr:col>10</xdr:col>
          <xdr:colOff>523875</xdr:colOff>
          <xdr:row>389</xdr:row>
          <xdr:rowOff>19050</xdr:rowOff>
        </xdr:to>
        <xdr:sp macro="" textlink="">
          <xdr:nvSpPr>
            <xdr:cNvPr id="51664" name="Check Box 464" hidden="1">
              <a:extLst>
                <a:ext uri="{63B3BB69-23CF-44E3-9099-C40C66FF867C}">
                  <a14:compatExt spid="_x0000_s51664"/>
                </a:ext>
                <a:ext uri="{FF2B5EF4-FFF2-40B4-BE49-F238E27FC236}">
                  <a16:creationId xmlns:a16="http://schemas.microsoft.com/office/drawing/2014/main" id="{00000000-0008-0000-0300-0000D0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389</xdr:row>
          <xdr:rowOff>9525</xdr:rowOff>
        </xdr:from>
        <xdr:to>
          <xdr:col>10</xdr:col>
          <xdr:colOff>523875</xdr:colOff>
          <xdr:row>390</xdr:row>
          <xdr:rowOff>19050</xdr:rowOff>
        </xdr:to>
        <xdr:sp macro="" textlink="">
          <xdr:nvSpPr>
            <xdr:cNvPr id="51665" name="Check Box 465" hidden="1">
              <a:extLst>
                <a:ext uri="{63B3BB69-23CF-44E3-9099-C40C66FF867C}">
                  <a14:compatExt spid="_x0000_s51665"/>
                </a:ext>
                <a:ext uri="{FF2B5EF4-FFF2-40B4-BE49-F238E27FC236}">
                  <a16:creationId xmlns:a16="http://schemas.microsoft.com/office/drawing/2014/main" id="{00000000-0008-0000-0300-0000D1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390</xdr:row>
          <xdr:rowOff>9525</xdr:rowOff>
        </xdr:from>
        <xdr:to>
          <xdr:col>10</xdr:col>
          <xdr:colOff>523875</xdr:colOff>
          <xdr:row>391</xdr:row>
          <xdr:rowOff>19050</xdr:rowOff>
        </xdr:to>
        <xdr:sp macro="" textlink="">
          <xdr:nvSpPr>
            <xdr:cNvPr id="51666" name="Check Box 466" hidden="1">
              <a:extLst>
                <a:ext uri="{63B3BB69-23CF-44E3-9099-C40C66FF867C}">
                  <a14:compatExt spid="_x0000_s51666"/>
                </a:ext>
                <a:ext uri="{FF2B5EF4-FFF2-40B4-BE49-F238E27FC236}">
                  <a16:creationId xmlns:a16="http://schemas.microsoft.com/office/drawing/2014/main" id="{00000000-0008-0000-0300-0000D2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391</xdr:row>
          <xdr:rowOff>9525</xdr:rowOff>
        </xdr:from>
        <xdr:to>
          <xdr:col>10</xdr:col>
          <xdr:colOff>523875</xdr:colOff>
          <xdr:row>392</xdr:row>
          <xdr:rowOff>19050</xdr:rowOff>
        </xdr:to>
        <xdr:sp macro="" textlink="">
          <xdr:nvSpPr>
            <xdr:cNvPr id="51667" name="Check Box 467" hidden="1">
              <a:extLst>
                <a:ext uri="{63B3BB69-23CF-44E3-9099-C40C66FF867C}">
                  <a14:compatExt spid="_x0000_s51667"/>
                </a:ext>
                <a:ext uri="{FF2B5EF4-FFF2-40B4-BE49-F238E27FC236}">
                  <a16:creationId xmlns:a16="http://schemas.microsoft.com/office/drawing/2014/main" id="{00000000-0008-0000-0300-0000D3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392</xdr:row>
          <xdr:rowOff>9525</xdr:rowOff>
        </xdr:from>
        <xdr:to>
          <xdr:col>10</xdr:col>
          <xdr:colOff>523875</xdr:colOff>
          <xdr:row>393</xdr:row>
          <xdr:rowOff>19050</xdr:rowOff>
        </xdr:to>
        <xdr:sp macro="" textlink="">
          <xdr:nvSpPr>
            <xdr:cNvPr id="51668" name="Check Box 468" hidden="1">
              <a:extLst>
                <a:ext uri="{63B3BB69-23CF-44E3-9099-C40C66FF867C}">
                  <a14:compatExt spid="_x0000_s51668"/>
                </a:ext>
                <a:ext uri="{FF2B5EF4-FFF2-40B4-BE49-F238E27FC236}">
                  <a16:creationId xmlns:a16="http://schemas.microsoft.com/office/drawing/2014/main" id="{00000000-0008-0000-0300-0000D4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393</xdr:row>
          <xdr:rowOff>9525</xdr:rowOff>
        </xdr:from>
        <xdr:to>
          <xdr:col>10</xdr:col>
          <xdr:colOff>523875</xdr:colOff>
          <xdr:row>394</xdr:row>
          <xdr:rowOff>19050</xdr:rowOff>
        </xdr:to>
        <xdr:sp macro="" textlink="">
          <xdr:nvSpPr>
            <xdr:cNvPr id="51669" name="Check Box 469" hidden="1">
              <a:extLst>
                <a:ext uri="{63B3BB69-23CF-44E3-9099-C40C66FF867C}">
                  <a14:compatExt spid="_x0000_s51669"/>
                </a:ext>
                <a:ext uri="{FF2B5EF4-FFF2-40B4-BE49-F238E27FC236}">
                  <a16:creationId xmlns:a16="http://schemas.microsoft.com/office/drawing/2014/main" id="{00000000-0008-0000-0300-0000D5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394</xdr:row>
          <xdr:rowOff>9525</xdr:rowOff>
        </xdr:from>
        <xdr:to>
          <xdr:col>10</xdr:col>
          <xdr:colOff>523875</xdr:colOff>
          <xdr:row>395</xdr:row>
          <xdr:rowOff>19050</xdr:rowOff>
        </xdr:to>
        <xdr:sp macro="" textlink="">
          <xdr:nvSpPr>
            <xdr:cNvPr id="51670" name="Check Box 470" hidden="1">
              <a:extLst>
                <a:ext uri="{63B3BB69-23CF-44E3-9099-C40C66FF867C}">
                  <a14:compatExt spid="_x0000_s51670"/>
                </a:ext>
                <a:ext uri="{FF2B5EF4-FFF2-40B4-BE49-F238E27FC236}">
                  <a16:creationId xmlns:a16="http://schemas.microsoft.com/office/drawing/2014/main" id="{00000000-0008-0000-0300-0000D6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395</xdr:row>
          <xdr:rowOff>9525</xdr:rowOff>
        </xdr:from>
        <xdr:to>
          <xdr:col>10</xdr:col>
          <xdr:colOff>523875</xdr:colOff>
          <xdr:row>396</xdr:row>
          <xdr:rowOff>19050</xdr:rowOff>
        </xdr:to>
        <xdr:sp macro="" textlink="">
          <xdr:nvSpPr>
            <xdr:cNvPr id="51671" name="Check Box 471" hidden="1">
              <a:extLst>
                <a:ext uri="{63B3BB69-23CF-44E3-9099-C40C66FF867C}">
                  <a14:compatExt spid="_x0000_s51671"/>
                </a:ext>
                <a:ext uri="{FF2B5EF4-FFF2-40B4-BE49-F238E27FC236}">
                  <a16:creationId xmlns:a16="http://schemas.microsoft.com/office/drawing/2014/main" id="{00000000-0008-0000-0300-0000D7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396</xdr:row>
          <xdr:rowOff>9525</xdr:rowOff>
        </xdr:from>
        <xdr:to>
          <xdr:col>10</xdr:col>
          <xdr:colOff>523875</xdr:colOff>
          <xdr:row>397</xdr:row>
          <xdr:rowOff>19050</xdr:rowOff>
        </xdr:to>
        <xdr:sp macro="" textlink="">
          <xdr:nvSpPr>
            <xdr:cNvPr id="51672" name="Check Box 472" hidden="1">
              <a:extLst>
                <a:ext uri="{63B3BB69-23CF-44E3-9099-C40C66FF867C}">
                  <a14:compatExt spid="_x0000_s51672"/>
                </a:ext>
                <a:ext uri="{FF2B5EF4-FFF2-40B4-BE49-F238E27FC236}">
                  <a16:creationId xmlns:a16="http://schemas.microsoft.com/office/drawing/2014/main" id="{00000000-0008-0000-0300-0000D8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397</xdr:row>
          <xdr:rowOff>9525</xdr:rowOff>
        </xdr:from>
        <xdr:to>
          <xdr:col>10</xdr:col>
          <xdr:colOff>523875</xdr:colOff>
          <xdr:row>398</xdr:row>
          <xdr:rowOff>19050</xdr:rowOff>
        </xdr:to>
        <xdr:sp macro="" textlink="">
          <xdr:nvSpPr>
            <xdr:cNvPr id="51673" name="Check Box 473" hidden="1">
              <a:extLst>
                <a:ext uri="{63B3BB69-23CF-44E3-9099-C40C66FF867C}">
                  <a14:compatExt spid="_x0000_s51673"/>
                </a:ext>
                <a:ext uri="{FF2B5EF4-FFF2-40B4-BE49-F238E27FC236}">
                  <a16:creationId xmlns:a16="http://schemas.microsoft.com/office/drawing/2014/main" id="{00000000-0008-0000-0300-0000D9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398</xdr:row>
          <xdr:rowOff>9525</xdr:rowOff>
        </xdr:from>
        <xdr:to>
          <xdr:col>10</xdr:col>
          <xdr:colOff>523875</xdr:colOff>
          <xdr:row>399</xdr:row>
          <xdr:rowOff>19050</xdr:rowOff>
        </xdr:to>
        <xdr:sp macro="" textlink="">
          <xdr:nvSpPr>
            <xdr:cNvPr id="51674" name="Check Box 474" hidden="1">
              <a:extLst>
                <a:ext uri="{63B3BB69-23CF-44E3-9099-C40C66FF867C}">
                  <a14:compatExt spid="_x0000_s51674"/>
                </a:ext>
                <a:ext uri="{FF2B5EF4-FFF2-40B4-BE49-F238E27FC236}">
                  <a16:creationId xmlns:a16="http://schemas.microsoft.com/office/drawing/2014/main" id="{00000000-0008-0000-0300-0000DA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399</xdr:row>
          <xdr:rowOff>9525</xdr:rowOff>
        </xdr:from>
        <xdr:to>
          <xdr:col>10</xdr:col>
          <xdr:colOff>523875</xdr:colOff>
          <xdr:row>400</xdr:row>
          <xdr:rowOff>19050</xdr:rowOff>
        </xdr:to>
        <xdr:sp macro="" textlink="">
          <xdr:nvSpPr>
            <xdr:cNvPr id="51675" name="Check Box 475" hidden="1">
              <a:extLst>
                <a:ext uri="{63B3BB69-23CF-44E3-9099-C40C66FF867C}">
                  <a14:compatExt spid="_x0000_s51675"/>
                </a:ext>
                <a:ext uri="{FF2B5EF4-FFF2-40B4-BE49-F238E27FC236}">
                  <a16:creationId xmlns:a16="http://schemas.microsoft.com/office/drawing/2014/main" id="{00000000-0008-0000-0300-0000DB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400</xdr:row>
          <xdr:rowOff>9525</xdr:rowOff>
        </xdr:from>
        <xdr:to>
          <xdr:col>10</xdr:col>
          <xdr:colOff>523875</xdr:colOff>
          <xdr:row>401</xdr:row>
          <xdr:rowOff>19050</xdr:rowOff>
        </xdr:to>
        <xdr:sp macro="" textlink="">
          <xdr:nvSpPr>
            <xdr:cNvPr id="51676" name="Check Box 476" hidden="1">
              <a:extLst>
                <a:ext uri="{63B3BB69-23CF-44E3-9099-C40C66FF867C}">
                  <a14:compatExt spid="_x0000_s51676"/>
                </a:ext>
                <a:ext uri="{FF2B5EF4-FFF2-40B4-BE49-F238E27FC236}">
                  <a16:creationId xmlns:a16="http://schemas.microsoft.com/office/drawing/2014/main" id="{00000000-0008-0000-0300-0000DC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401</xdr:row>
          <xdr:rowOff>9525</xdr:rowOff>
        </xdr:from>
        <xdr:to>
          <xdr:col>10</xdr:col>
          <xdr:colOff>523875</xdr:colOff>
          <xdr:row>402</xdr:row>
          <xdr:rowOff>19050</xdr:rowOff>
        </xdr:to>
        <xdr:sp macro="" textlink="">
          <xdr:nvSpPr>
            <xdr:cNvPr id="51677" name="Check Box 477" hidden="1">
              <a:extLst>
                <a:ext uri="{63B3BB69-23CF-44E3-9099-C40C66FF867C}">
                  <a14:compatExt spid="_x0000_s51677"/>
                </a:ext>
                <a:ext uri="{FF2B5EF4-FFF2-40B4-BE49-F238E27FC236}">
                  <a16:creationId xmlns:a16="http://schemas.microsoft.com/office/drawing/2014/main" id="{00000000-0008-0000-0300-0000DD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402</xdr:row>
          <xdr:rowOff>9525</xdr:rowOff>
        </xdr:from>
        <xdr:to>
          <xdr:col>10</xdr:col>
          <xdr:colOff>523875</xdr:colOff>
          <xdr:row>403</xdr:row>
          <xdr:rowOff>19050</xdr:rowOff>
        </xdr:to>
        <xdr:sp macro="" textlink="">
          <xdr:nvSpPr>
            <xdr:cNvPr id="51678" name="Check Box 478" hidden="1">
              <a:extLst>
                <a:ext uri="{63B3BB69-23CF-44E3-9099-C40C66FF867C}">
                  <a14:compatExt spid="_x0000_s51678"/>
                </a:ext>
                <a:ext uri="{FF2B5EF4-FFF2-40B4-BE49-F238E27FC236}">
                  <a16:creationId xmlns:a16="http://schemas.microsoft.com/office/drawing/2014/main" id="{00000000-0008-0000-0300-0000DE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404</xdr:row>
          <xdr:rowOff>9525</xdr:rowOff>
        </xdr:from>
        <xdr:to>
          <xdr:col>10</xdr:col>
          <xdr:colOff>523875</xdr:colOff>
          <xdr:row>405</xdr:row>
          <xdr:rowOff>19050</xdr:rowOff>
        </xdr:to>
        <xdr:sp macro="" textlink="">
          <xdr:nvSpPr>
            <xdr:cNvPr id="51679" name="Check Box 479" hidden="1">
              <a:extLst>
                <a:ext uri="{63B3BB69-23CF-44E3-9099-C40C66FF867C}">
                  <a14:compatExt spid="_x0000_s51679"/>
                </a:ext>
                <a:ext uri="{FF2B5EF4-FFF2-40B4-BE49-F238E27FC236}">
                  <a16:creationId xmlns:a16="http://schemas.microsoft.com/office/drawing/2014/main" id="{00000000-0008-0000-0300-0000DF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405</xdr:row>
          <xdr:rowOff>9525</xdr:rowOff>
        </xdr:from>
        <xdr:to>
          <xdr:col>10</xdr:col>
          <xdr:colOff>523875</xdr:colOff>
          <xdr:row>406</xdr:row>
          <xdr:rowOff>19050</xdr:rowOff>
        </xdr:to>
        <xdr:sp macro="" textlink="">
          <xdr:nvSpPr>
            <xdr:cNvPr id="51680" name="Check Box 480" hidden="1">
              <a:extLst>
                <a:ext uri="{63B3BB69-23CF-44E3-9099-C40C66FF867C}">
                  <a14:compatExt spid="_x0000_s51680"/>
                </a:ext>
                <a:ext uri="{FF2B5EF4-FFF2-40B4-BE49-F238E27FC236}">
                  <a16:creationId xmlns:a16="http://schemas.microsoft.com/office/drawing/2014/main" id="{00000000-0008-0000-0300-0000E0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406</xdr:row>
          <xdr:rowOff>9525</xdr:rowOff>
        </xdr:from>
        <xdr:to>
          <xdr:col>10</xdr:col>
          <xdr:colOff>523875</xdr:colOff>
          <xdr:row>407</xdr:row>
          <xdr:rowOff>19050</xdr:rowOff>
        </xdr:to>
        <xdr:sp macro="" textlink="">
          <xdr:nvSpPr>
            <xdr:cNvPr id="51681" name="Check Box 481" hidden="1">
              <a:extLst>
                <a:ext uri="{63B3BB69-23CF-44E3-9099-C40C66FF867C}">
                  <a14:compatExt spid="_x0000_s51681"/>
                </a:ext>
                <a:ext uri="{FF2B5EF4-FFF2-40B4-BE49-F238E27FC236}">
                  <a16:creationId xmlns:a16="http://schemas.microsoft.com/office/drawing/2014/main" id="{00000000-0008-0000-0300-0000E1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407</xdr:row>
          <xdr:rowOff>9525</xdr:rowOff>
        </xdr:from>
        <xdr:to>
          <xdr:col>10</xdr:col>
          <xdr:colOff>523875</xdr:colOff>
          <xdr:row>408</xdr:row>
          <xdr:rowOff>19050</xdr:rowOff>
        </xdr:to>
        <xdr:sp macro="" textlink="">
          <xdr:nvSpPr>
            <xdr:cNvPr id="51682" name="Check Box 482" hidden="1">
              <a:extLst>
                <a:ext uri="{63B3BB69-23CF-44E3-9099-C40C66FF867C}">
                  <a14:compatExt spid="_x0000_s51682"/>
                </a:ext>
                <a:ext uri="{FF2B5EF4-FFF2-40B4-BE49-F238E27FC236}">
                  <a16:creationId xmlns:a16="http://schemas.microsoft.com/office/drawing/2014/main" id="{00000000-0008-0000-0300-0000E2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408</xdr:row>
          <xdr:rowOff>9525</xdr:rowOff>
        </xdr:from>
        <xdr:to>
          <xdr:col>10</xdr:col>
          <xdr:colOff>523875</xdr:colOff>
          <xdr:row>409</xdr:row>
          <xdr:rowOff>19050</xdr:rowOff>
        </xdr:to>
        <xdr:sp macro="" textlink="">
          <xdr:nvSpPr>
            <xdr:cNvPr id="51683" name="Check Box 483" hidden="1">
              <a:extLst>
                <a:ext uri="{63B3BB69-23CF-44E3-9099-C40C66FF867C}">
                  <a14:compatExt spid="_x0000_s51683"/>
                </a:ext>
                <a:ext uri="{FF2B5EF4-FFF2-40B4-BE49-F238E27FC236}">
                  <a16:creationId xmlns:a16="http://schemas.microsoft.com/office/drawing/2014/main" id="{00000000-0008-0000-0300-0000E3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409</xdr:row>
          <xdr:rowOff>9525</xdr:rowOff>
        </xdr:from>
        <xdr:to>
          <xdr:col>10</xdr:col>
          <xdr:colOff>523875</xdr:colOff>
          <xdr:row>410</xdr:row>
          <xdr:rowOff>19050</xdr:rowOff>
        </xdr:to>
        <xdr:sp macro="" textlink="">
          <xdr:nvSpPr>
            <xdr:cNvPr id="51684" name="Check Box 484" hidden="1">
              <a:extLst>
                <a:ext uri="{63B3BB69-23CF-44E3-9099-C40C66FF867C}">
                  <a14:compatExt spid="_x0000_s51684"/>
                </a:ext>
                <a:ext uri="{FF2B5EF4-FFF2-40B4-BE49-F238E27FC236}">
                  <a16:creationId xmlns:a16="http://schemas.microsoft.com/office/drawing/2014/main" id="{00000000-0008-0000-0300-0000E4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410</xdr:row>
          <xdr:rowOff>9525</xdr:rowOff>
        </xdr:from>
        <xdr:to>
          <xdr:col>10</xdr:col>
          <xdr:colOff>523875</xdr:colOff>
          <xdr:row>411</xdr:row>
          <xdr:rowOff>19050</xdr:rowOff>
        </xdr:to>
        <xdr:sp macro="" textlink="">
          <xdr:nvSpPr>
            <xdr:cNvPr id="51685" name="Check Box 485" hidden="1">
              <a:extLst>
                <a:ext uri="{63B3BB69-23CF-44E3-9099-C40C66FF867C}">
                  <a14:compatExt spid="_x0000_s51685"/>
                </a:ext>
                <a:ext uri="{FF2B5EF4-FFF2-40B4-BE49-F238E27FC236}">
                  <a16:creationId xmlns:a16="http://schemas.microsoft.com/office/drawing/2014/main" id="{00000000-0008-0000-0300-0000E5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411</xdr:row>
          <xdr:rowOff>9525</xdr:rowOff>
        </xdr:from>
        <xdr:to>
          <xdr:col>10</xdr:col>
          <xdr:colOff>523875</xdr:colOff>
          <xdr:row>412</xdr:row>
          <xdr:rowOff>19050</xdr:rowOff>
        </xdr:to>
        <xdr:sp macro="" textlink="">
          <xdr:nvSpPr>
            <xdr:cNvPr id="51686" name="Check Box 486" hidden="1">
              <a:extLst>
                <a:ext uri="{63B3BB69-23CF-44E3-9099-C40C66FF867C}">
                  <a14:compatExt spid="_x0000_s51686"/>
                </a:ext>
                <a:ext uri="{FF2B5EF4-FFF2-40B4-BE49-F238E27FC236}">
                  <a16:creationId xmlns:a16="http://schemas.microsoft.com/office/drawing/2014/main" id="{00000000-0008-0000-0300-0000E6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412</xdr:row>
          <xdr:rowOff>9525</xdr:rowOff>
        </xdr:from>
        <xdr:to>
          <xdr:col>10</xdr:col>
          <xdr:colOff>523875</xdr:colOff>
          <xdr:row>413</xdr:row>
          <xdr:rowOff>19050</xdr:rowOff>
        </xdr:to>
        <xdr:sp macro="" textlink="">
          <xdr:nvSpPr>
            <xdr:cNvPr id="51687" name="Check Box 487" hidden="1">
              <a:extLst>
                <a:ext uri="{63B3BB69-23CF-44E3-9099-C40C66FF867C}">
                  <a14:compatExt spid="_x0000_s51687"/>
                </a:ext>
                <a:ext uri="{FF2B5EF4-FFF2-40B4-BE49-F238E27FC236}">
                  <a16:creationId xmlns:a16="http://schemas.microsoft.com/office/drawing/2014/main" id="{00000000-0008-0000-0300-0000E7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413</xdr:row>
          <xdr:rowOff>9525</xdr:rowOff>
        </xdr:from>
        <xdr:to>
          <xdr:col>10</xdr:col>
          <xdr:colOff>523875</xdr:colOff>
          <xdr:row>414</xdr:row>
          <xdr:rowOff>19050</xdr:rowOff>
        </xdr:to>
        <xdr:sp macro="" textlink="">
          <xdr:nvSpPr>
            <xdr:cNvPr id="51692" name="Check Box 492" hidden="1">
              <a:extLst>
                <a:ext uri="{63B3BB69-23CF-44E3-9099-C40C66FF867C}">
                  <a14:compatExt spid="_x0000_s51692"/>
                </a:ext>
                <a:ext uri="{FF2B5EF4-FFF2-40B4-BE49-F238E27FC236}">
                  <a16:creationId xmlns:a16="http://schemas.microsoft.com/office/drawing/2014/main" id="{00000000-0008-0000-0300-0000EC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414</xdr:row>
          <xdr:rowOff>9525</xdr:rowOff>
        </xdr:from>
        <xdr:to>
          <xdr:col>10</xdr:col>
          <xdr:colOff>523875</xdr:colOff>
          <xdr:row>415</xdr:row>
          <xdr:rowOff>19050</xdr:rowOff>
        </xdr:to>
        <xdr:sp macro="" textlink="">
          <xdr:nvSpPr>
            <xdr:cNvPr id="51693" name="Check Box 493" hidden="1">
              <a:extLst>
                <a:ext uri="{63B3BB69-23CF-44E3-9099-C40C66FF867C}">
                  <a14:compatExt spid="_x0000_s51693"/>
                </a:ext>
                <a:ext uri="{FF2B5EF4-FFF2-40B4-BE49-F238E27FC236}">
                  <a16:creationId xmlns:a16="http://schemas.microsoft.com/office/drawing/2014/main" id="{00000000-0008-0000-0300-0000ED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415</xdr:row>
          <xdr:rowOff>9525</xdr:rowOff>
        </xdr:from>
        <xdr:to>
          <xdr:col>10</xdr:col>
          <xdr:colOff>523875</xdr:colOff>
          <xdr:row>416</xdr:row>
          <xdr:rowOff>19050</xdr:rowOff>
        </xdr:to>
        <xdr:sp macro="" textlink="">
          <xdr:nvSpPr>
            <xdr:cNvPr id="51694" name="Check Box 494" hidden="1">
              <a:extLst>
                <a:ext uri="{63B3BB69-23CF-44E3-9099-C40C66FF867C}">
                  <a14:compatExt spid="_x0000_s51694"/>
                </a:ext>
                <a:ext uri="{FF2B5EF4-FFF2-40B4-BE49-F238E27FC236}">
                  <a16:creationId xmlns:a16="http://schemas.microsoft.com/office/drawing/2014/main" id="{00000000-0008-0000-0300-0000EE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416</xdr:row>
          <xdr:rowOff>9525</xdr:rowOff>
        </xdr:from>
        <xdr:to>
          <xdr:col>10</xdr:col>
          <xdr:colOff>523875</xdr:colOff>
          <xdr:row>417</xdr:row>
          <xdr:rowOff>19050</xdr:rowOff>
        </xdr:to>
        <xdr:sp macro="" textlink="">
          <xdr:nvSpPr>
            <xdr:cNvPr id="51695" name="Check Box 495" hidden="1">
              <a:extLst>
                <a:ext uri="{63B3BB69-23CF-44E3-9099-C40C66FF867C}">
                  <a14:compatExt spid="_x0000_s51695"/>
                </a:ext>
                <a:ext uri="{FF2B5EF4-FFF2-40B4-BE49-F238E27FC236}">
                  <a16:creationId xmlns:a16="http://schemas.microsoft.com/office/drawing/2014/main" id="{00000000-0008-0000-0300-0000EF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417</xdr:row>
          <xdr:rowOff>9525</xdr:rowOff>
        </xdr:from>
        <xdr:to>
          <xdr:col>10</xdr:col>
          <xdr:colOff>523875</xdr:colOff>
          <xdr:row>418</xdr:row>
          <xdr:rowOff>19050</xdr:rowOff>
        </xdr:to>
        <xdr:sp macro="" textlink="">
          <xdr:nvSpPr>
            <xdr:cNvPr id="51697" name="Check Box 497" hidden="1">
              <a:extLst>
                <a:ext uri="{63B3BB69-23CF-44E3-9099-C40C66FF867C}">
                  <a14:compatExt spid="_x0000_s51697"/>
                </a:ext>
                <a:ext uri="{FF2B5EF4-FFF2-40B4-BE49-F238E27FC236}">
                  <a16:creationId xmlns:a16="http://schemas.microsoft.com/office/drawing/2014/main" id="{00000000-0008-0000-0300-0000F1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418</xdr:row>
          <xdr:rowOff>9525</xdr:rowOff>
        </xdr:from>
        <xdr:to>
          <xdr:col>10</xdr:col>
          <xdr:colOff>523875</xdr:colOff>
          <xdr:row>419</xdr:row>
          <xdr:rowOff>19050</xdr:rowOff>
        </xdr:to>
        <xdr:sp macro="" textlink="">
          <xdr:nvSpPr>
            <xdr:cNvPr id="51698" name="Check Box 498" hidden="1">
              <a:extLst>
                <a:ext uri="{63B3BB69-23CF-44E3-9099-C40C66FF867C}">
                  <a14:compatExt spid="_x0000_s51698"/>
                </a:ext>
                <a:ext uri="{FF2B5EF4-FFF2-40B4-BE49-F238E27FC236}">
                  <a16:creationId xmlns:a16="http://schemas.microsoft.com/office/drawing/2014/main" id="{00000000-0008-0000-0300-0000F2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419</xdr:row>
          <xdr:rowOff>9525</xdr:rowOff>
        </xdr:from>
        <xdr:to>
          <xdr:col>10</xdr:col>
          <xdr:colOff>523875</xdr:colOff>
          <xdr:row>420</xdr:row>
          <xdr:rowOff>19050</xdr:rowOff>
        </xdr:to>
        <xdr:sp macro="" textlink="">
          <xdr:nvSpPr>
            <xdr:cNvPr id="51701" name="Check Box 501" hidden="1">
              <a:extLst>
                <a:ext uri="{63B3BB69-23CF-44E3-9099-C40C66FF867C}">
                  <a14:compatExt spid="_x0000_s51701"/>
                </a:ext>
                <a:ext uri="{FF2B5EF4-FFF2-40B4-BE49-F238E27FC236}">
                  <a16:creationId xmlns:a16="http://schemas.microsoft.com/office/drawing/2014/main" id="{00000000-0008-0000-0300-0000F5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420</xdr:row>
          <xdr:rowOff>9525</xdr:rowOff>
        </xdr:from>
        <xdr:to>
          <xdr:col>10</xdr:col>
          <xdr:colOff>523875</xdr:colOff>
          <xdr:row>421</xdr:row>
          <xdr:rowOff>19050</xdr:rowOff>
        </xdr:to>
        <xdr:sp macro="" textlink="">
          <xdr:nvSpPr>
            <xdr:cNvPr id="51702" name="Check Box 502" hidden="1">
              <a:extLst>
                <a:ext uri="{63B3BB69-23CF-44E3-9099-C40C66FF867C}">
                  <a14:compatExt spid="_x0000_s51702"/>
                </a:ext>
                <a:ext uri="{FF2B5EF4-FFF2-40B4-BE49-F238E27FC236}">
                  <a16:creationId xmlns:a16="http://schemas.microsoft.com/office/drawing/2014/main" id="{00000000-0008-0000-0300-0000F6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421</xdr:row>
          <xdr:rowOff>9525</xdr:rowOff>
        </xdr:from>
        <xdr:to>
          <xdr:col>10</xdr:col>
          <xdr:colOff>523875</xdr:colOff>
          <xdr:row>422</xdr:row>
          <xdr:rowOff>19050</xdr:rowOff>
        </xdr:to>
        <xdr:sp macro="" textlink="">
          <xdr:nvSpPr>
            <xdr:cNvPr id="51703" name="Check Box 503" hidden="1">
              <a:extLst>
                <a:ext uri="{63B3BB69-23CF-44E3-9099-C40C66FF867C}">
                  <a14:compatExt spid="_x0000_s51703"/>
                </a:ext>
                <a:ext uri="{FF2B5EF4-FFF2-40B4-BE49-F238E27FC236}">
                  <a16:creationId xmlns:a16="http://schemas.microsoft.com/office/drawing/2014/main" id="{00000000-0008-0000-0300-0000F7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422</xdr:row>
          <xdr:rowOff>9525</xdr:rowOff>
        </xdr:from>
        <xdr:to>
          <xdr:col>10</xdr:col>
          <xdr:colOff>523875</xdr:colOff>
          <xdr:row>423</xdr:row>
          <xdr:rowOff>19050</xdr:rowOff>
        </xdr:to>
        <xdr:sp macro="" textlink="">
          <xdr:nvSpPr>
            <xdr:cNvPr id="51704" name="Check Box 504" hidden="1">
              <a:extLst>
                <a:ext uri="{63B3BB69-23CF-44E3-9099-C40C66FF867C}">
                  <a14:compatExt spid="_x0000_s51704"/>
                </a:ext>
                <a:ext uri="{FF2B5EF4-FFF2-40B4-BE49-F238E27FC236}">
                  <a16:creationId xmlns:a16="http://schemas.microsoft.com/office/drawing/2014/main" id="{00000000-0008-0000-0300-0000F8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423</xdr:row>
          <xdr:rowOff>9525</xdr:rowOff>
        </xdr:from>
        <xdr:to>
          <xdr:col>10</xdr:col>
          <xdr:colOff>523875</xdr:colOff>
          <xdr:row>424</xdr:row>
          <xdr:rowOff>19050</xdr:rowOff>
        </xdr:to>
        <xdr:sp macro="" textlink="">
          <xdr:nvSpPr>
            <xdr:cNvPr id="51705" name="Check Box 505" hidden="1">
              <a:extLst>
                <a:ext uri="{63B3BB69-23CF-44E3-9099-C40C66FF867C}">
                  <a14:compatExt spid="_x0000_s51705"/>
                </a:ext>
                <a:ext uri="{FF2B5EF4-FFF2-40B4-BE49-F238E27FC236}">
                  <a16:creationId xmlns:a16="http://schemas.microsoft.com/office/drawing/2014/main" id="{00000000-0008-0000-0300-0000F9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424</xdr:row>
          <xdr:rowOff>9525</xdr:rowOff>
        </xdr:from>
        <xdr:to>
          <xdr:col>10</xdr:col>
          <xdr:colOff>523875</xdr:colOff>
          <xdr:row>425</xdr:row>
          <xdr:rowOff>19050</xdr:rowOff>
        </xdr:to>
        <xdr:sp macro="" textlink="">
          <xdr:nvSpPr>
            <xdr:cNvPr id="51706" name="Check Box 506" hidden="1">
              <a:extLst>
                <a:ext uri="{63B3BB69-23CF-44E3-9099-C40C66FF867C}">
                  <a14:compatExt spid="_x0000_s51706"/>
                </a:ext>
                <a:ext uri="{FF2B5EF4-FFF2-40B4-BE49-F238E27FC236}">
                  <a16:creationId xmlns:a16="http://schemas.microsoft.com/office/drawing/2014/main" id="{00000000-0008-0000-0300-0000FA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424</xdr:row>
          <xdr:rowOff>9525</xdr:rowOff>
        </xdr:from>
        <xdr:to>
          <xdr:col>10</xdr:col>
          <xdr:colOff>523875</xdr:colOff>
          <xdr:row>425</xdr:row>
          <xdr:rowOff>19050</xdr:rowOff>
        </xdr:to>
        <xdr:sp macro="" textlink="">
          <xdr:nvSpPr>
            <xdr:cNvPr id="51707" name="Check Box 507" hidden="1">
              <a:extLst>
                <a:ext uri="{63B3BB69-23CF-44E3-9099-C40C66FF867C}">
                  <a14:compatExt spid="_x0000_s51707"/>
                </a:ext>
                <a:ext uri="{FF2B5EF4-FFF2-40B4-BE49-F238E27FC236}">
                  <a16:creationId xmlns:a16="http://schemas.microsoft.com/office/drawing/2014/main" id="{00000000-0008-0000-0300-0000FB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425</xdr:row>
          <xdr:rowOff>9525</xdr:rowOff>
        </xdr:from>
        <xdr:to>
          <xdr:col>10</xdr:col>
          <xdr:colOff>523875</xdr:colOff>
          <xdr:row>426</xdr:row>
          <xdr:rowOff>19050</xdr:rowOff>
        </xdr:to>
        <xdr:sp macro="" textlink="">
          <xdr:nvSpPr>
            <xdr:cNvPr id="51708" name="Check Box 508" hidden="1">
              <a:extLst>
                <a:ext uri="{63B3BB69-23CF-44E3-9099-C40C66FF867C}">
                  <a14:compatExt spid="_x0000_s51708"/>
                </a:ext>
                <a:ext uri="{FF2B5EF4-FFF2-40B4-BE49-F238E27FC236}">
                  <a16:creationId xmlns:a16="http://schemas.microsoft.com/office/drawing/2014/main" id="{00000000-0008-0000-0300-0000FC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426</xdr:row>
          <xdr:rowOff>9525</xdr:rowOff>
        </xdr:from>
        <xdr:to>
          <xdr:col>10</xdr:col>
          <xdr:colOff>523875</xdr:colOff>
          <xdr:row>427</xdr:row>
          <xdr:rowOff>19050</xdr:rowOff>
        </xdr:to>
        <xdr:sp macro="" textlink="">
          <xdr:nvSpPr>
            <xdr:cNvPr id="51709" name="Check Box 509" hidden="1">
              <a:extLst>
                <a:ext uri="{63B3BB69-23CF-44E3-9099-C40C66FF867C}">
                  <a14:compatExt spid="_x0000_s51709"/>
                </a:ext>
                <a:ext uri="{FF2B5EF4-FFF2-40B4-BE49-F238E27FC236}">
                  <a16:creationId xmlns:a16="http://schemas.microsoft.com/office/drawing/2014/main" id="{00000000-0008-0000-0300-0000FD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427</xdr:row>
          <xdr:rowOff>9525</xdr:rowOff>
        </xdr:from>
        <xdr:to>
          <xdr:col>10</xdr:col>
          <xdr:colOff>523875</xdr:colOff>
          <xdr:row>428</xdr:row>
          <xdr:rowOff>19050</xdr:rowOff>
        </xdr:to>
        <xdr:sp macro="" textlink="">
          <xdr:nvSpPr>
            <xdr:cNvPr id="51710" name="Check Box 510" hidden="1">
              <a:extLst>
                <a:ext uri="{63B3BB69-23CF-44E3-9099-C40C66FF867C}">
                  <a14:compatExt spid="_x0000_s51710"/>
                </a:ext>
                <a:ext uri="{FF2B5EF4-FFF2-40B4-BE49-F238E27FC236}">
                  <a16:creationId xmlns:a16="http://schemas.microsoft.com/office/drawing/2014/main" id="{00000000-0008-0000-0300-0000FE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428</xdr:row>
          <xdr:rowOff>9525</xdr:rowOff>
        </xdr:from>
        <xdr:to>
          <xdr:col>10</xdr:col>
          <xdr:colOff>523875</xdr:colOff>
          <xdr:row>429</xdr:row>
          <xdr:rowOff>19050</xdr:rowOff>
        </xdr:to>
        <xdr:sp macro="" textlink="">
          <xdr:nvSpPr>
            <xdr:cNvPr id="51711" name="Check Box 511" hidden="1">
              <a:extLst>
                <a:ext uri="{63B3BB69-23CF-44E3-9099-C40C66FF867C}">
                  <a14:compatExt spid="_x0000_s51711"/>
                </a:ext>
                <a:ext uri="{FF2B5EF4-FFF2-40B4-BE49-F238E27FC236}">
                  <a16:creationId xmlns:a16="http://schemas.microsoft.com/office/drawing/2014/main" id="{00000000-0008-0000-0300-0000FFC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429</xdr:row>
          <xdr:rowOff>9525</xdr:rowOff>
        </xdr:from>
        <xdr:to>
          <xdr:col>10</xdr:col>
          <xdr:colOff>523875</xdr:colOff>
          <xdr:row>430</xdr:row>
          <xdr:rowOff>19050</xdr:rowOff>
        </xdr:to>
        <xdr:sp macro="" textlink="">
          <xdr:nvSpPr>
            <xdr:cNvPr id="51712" name="Check Box 512" hidden="1">
              <a:extLst>
                <a:ext uri="{63B3BB69-23CF-44E3-9099-C40C66FF867C}">
                  <a14:compatExt spid="_x0000_s51712"/>
                </a:ext>
                <a:ext uri="{FF2B5EF4-FFF2-40B4-BE49-F238E27FC236}">
                  <a16:creationId xmlns:a16="http://schemas.microsoft.com/office/drawing/2014/main" id="{00000000-0008-0000-0300-000000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430</xdr:row>
          <xdr:rowOff>9525</xdr:rowOff>
        </xdr:from>
        <xdr:to>
          <xdr:col>10</xdr:col>
          <xdr:colOff>523875</xdr:colOff>
          <xdr:row>431</xdr:row>
          <xdr:rowOff>19050</xdr:rowOff>
        </xdr:to>
        <xdr:sp macro="" textlink="">
          <xdr:nvSpPr>
            <xdr:cNvPr id="51713" name="Check Box 513" hidden="1">
              <a:extLst>
                <a:ext uri="{63B3BB69-23CF-44E3-9099-C40C66FF867C}">
                  <a14:compatExt spid="_x0000_s51713"/>
                </a:ext>
                <a:ext uri="{FF2B5EF4-FFF2-40B4-BE49-F238E27FC236}">
                  <a16:creationId xmlns:a16="http://schemas.microsoft.com/office/drawing/2014/main" id="{00000000-0008-0000-0300-000001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431</xdr:row>
          <xdr:rowOff>9525</xdr:rowOff>
        </xdr:from>
        <xdr:to>
          <xdr:col>10</xdr:col>
          <xdr:colOff>523875</xdr:colOff>
          <xdr:row>432</xdr:row>
          <xdr:rowOff>19050</xdr:rowOff>
        </xdr:to>
        <xdr:sp macro="" textlink="">
          <xdr:nvSpPr>
            <xdr:cNvPr id="51714" name="Check Box 514" hidden="1">
              <a:extLst>
                <a:ext uri="{63B3BB69-23CF-44E3-9099-C40C66FF867C}">
                  <a14:compatExt spid="_x0000_s51714"/>
                </a:ext>
                <a:ext uri="{FF2B5EF4-FFF2-40B4-BE49-F238E27FC236}">
                  <a16:creationId xmlns:a16="http://schemas.microsoft.com/office/drawing/2014/main" id="{00000000-0008-0000-0300-000002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432</xdr:row>
          <xdr:rowOff>9525</xdr:rowOff>
        </xdr:from>
        <xdr:to>
          <xdr:col>10</xdr:col>
          <xdr:colOff>523875</xdr:colOff>
          <xdr:row>433</xdr:row>
          <xdr:rowOff>19050</xdr:rowOff>
        </xdr:to>
        <xdr:sp macro="" textlink="">
          <xdr:nvSpPr>
            <xdr:cNvPr id="51715" name="Check Box 515" hidden="1">
              <a:extLst>
                <a:ext uri="{63B3BB69-23CF-44E3-9099-C40C66FF867C}">
                  <a14:compatExt spid="_x0000_s51715"/>
                </a:ext>
                <a:ext uri="{FF2B5EF4-FFF2-40B4-BE49-F238E27FC236}">
                  <a16:creationId xmlns:a16="http://schemas.microsoft.com/office/drawing/2014/main" id="{00000000-0008-0000-0300-000003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433</xdr:row>
          <xdr:rowOff>9525</xdr:rowOff>
        </xdr:from>
        <xdr:to>
          <xdr:col>10</xdr:col>
          <xdr:colOff>523875</xdr:colOff>
          <xdr:row>434</xdr:row>
          <xdr:rowOff>19050</xdr:rowOff>
        </xdr:to>
        <xdr:sp macro="" textlink="">
          <xdr:nvSpPr>
            <xdr:cNvPr id="51716" name="Check Box 516" hidden="1">
              <a:extLst>
                <a:ext uri="{63B3BB69-23CF-44E3-9099-C40C66FF867C}">
                  <a14:compatExt spid="_x0000_s51716"/>
                </a:ext>
                <a:ext uri="{FF2B5EF4-FFF2-40B4-BE49-F238E27FC236}">
                  <a16:creationId xmlns:a16="http://schemas.microsoft.com/office/drawing/2014/main" id="{00000000-0008-0000-0300-000004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434</xdr:row>
          <xdr:rowOff>9525</xdr:rowOff>
        </xdr:from>
        <xdr:to>
          <xdr:col>10</xdr:col>
          <xdr:colOff>523875</xdr:colOff>
          <xdr:row>435</xdr:row>
          <xdr:rowOff>19050</xdr:rowOff>
        </xdr:to>
        <xdr:sp macro="" textlink="">
          <xdr:nvSpPr>
            <xdr:cNvPr id="51717" name="Check Box 517" hidden="1">
              <a:extLst>
                <a:ext uri="{63B3BB69-23CF-44E3-9099-C40C66FF867C}">
                  <a14:compatExt spid="_x0000_s51717"/>
                </a:ext>
                <a:ext uri="{FF2B5EF4-FFF2-40B4-BE49-F238E27FC236}">
                  <a16:creationId xmlns:a16="http://schemas.microsoft.com/office/drawing/2014/main" id="{00000000-0008-0000-0300-000005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435</xdr:row>
          <xdr:rowOff>9525</xdr:rowOff>
        </xdr:from>
        <xdr:to>
          <xdr:col>10</xdr:col>
          <xdr:colOff>523875</xdr:colOff>
          <xdr:row>436</xdr:row>
          <xdr:rowOff>19050</xdr:rowOff>
        </xdr:to>
        <xdr:sp macro="" textlink="">
          <xdr:nvSpPr>
            <xdr:cNvPr id="51718" name="Check Box 518" hidden="1">
              <a:extLst>
                <a:ext uri="{63B3BB69-23CF-44E3-9099-C40C66FF867C}">
                  <a14:compatExt spid="_x0000_s51718"/>
                </a:ext>
                <a:ext uri="{FF2B5EF4-FFF2-40B4-BE49-F238E27FC236}">
                  <a16:creationId xmlns:a16="http://schemas.microsoft.com/office/drawing/2014/main" id="{00000000-0008-0000-0300-000006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436</xdr:row>
          <xdr:rowOff>9525</xdr:rowOff>
        </xdr:from>
        <xdr:to>
          <xdr:col>10</xdr:col>
          <xdr:colOff>523875</xdr:colOff>
          <xdr:row>437</xdr:row>
          <xdr:rowOff>19050</xdr:rowOff>
        </xdr:to>
        <xdr:sp macro="" textlink="">
          <xdr:nvSpPr>
            <xdr:cNvPr id="51719" name="Check Box 519" hidden="1">
              <a:extLst>
                <a:ext uri="{63B3BB69-23CF-44E3-9099-C40C66FF867C}">
                  <a14:compatExt spid="_x0000_s51719"/>
                </a:ext>
                <a:ext uri="{FF2B5EF4-FFF2-40B4-BE49-F238E27FC236}">
                  <a16:creationId xmlns:a16="http://schemas.microsoft.com/office/drawing/2014/main" id="{00000000-0008-0000-0300-000007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437</xdr:row>
          <xdr:rowOff>9525</xdr:rowOff>
        </xdr:from>
        <xdr:to>
          <xdr:col>10</xdr:col>
          <xdr:colOff>523875</xdr:colOff>
          <xdr:row>438</xdr:row>
          <xdr:rowOff>19050</xdr:rowOff>
        </xdr:to>
        <xdr:sp macro="" textlink="">
          <xdr:nvSpPr>
            <xdr:cNvPr id="51720" name="Check Box 520" hidden="1">
              <a:extLst>
                <a:ext uri="{63B3BB69-23CF-44E3-9099-C40C66FF867C}">
                  <a14:compatExt spid="_x0000_s51720"/>
                </a:ext>
                <a:ext uri="{FF2B5EF4-FFF2-40B4-BE49-F238E27FC236}">
                  <a16:creationId xmlns:a16="http://schemas.microsoft.com/office/drawing/2014/main" id="{00000000-0008-0000-0300-000008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438</xdr:row>
          <xdr:rowOff>9525</xdr:rowOff>
        </xdr:from>
        <xdr:to>
          <xdr:col>10</xdr:col>
          <xdr:colOff>523875</xdr:colOff>
          <xdr:row>439</xdr:row>
          <xdr:rowOff>19050</xdr:rowOff>
        </xdr:to>
        <xdr:sp macro="" textlink="">
          <xdr:nvSpPr>
            <xdr:cNvPr id="51721" name="Check Box 521" hidden="1">
              <a:extLst>
                <a:ext uri="{63B3BB69-23CF-44E3-9099-C40C66FF867C}">
                  <a14:compatExt spid="_x0000_s51721"/>
                </a:ext>
                <a:ext uri="{FF2B5EF4-FFF2-40B4-BE49-F238E27FC236}">
                  <a16:creationId xmlns:a16="http://schemas.microsoft.com/office/drawing/2014/main" id="{00000000-0008-0000-0300-000009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439</xdr:row>
          <xdr:rowOff>9525</xdr:rowOff>
        </xdr:from>
        <xdr:to>
          <xdr:col>10</xdr:col>
          <xdr:colOff>523875</xdr:colOff>
          <xdr:row>440</xdr:row>
          <xdr:rowOff>19050</xdr:rowOff>
        </xdr:to>
        <xdr:sp macro="" textlink="">
          <xdr:nvSpPr>
            <xdr:cNvPr id="51722" name="Check Box 522" hidden="1">
              <a:extLst>
                <a:ext uri="{63B3BB69-23CF-44E3-9099-C40C66FF867C}">
                  <a14:compatExt spid="_x0000_s51722"/>
                </a:ext>
                <a:ext uri="{FF2B5EF4-FFF2-40B4-BE49-F238E27FC236}">
                  <a16:creationId xmlns:a16="http://schemas.microsoft.com/office/drawing/2014/main" id="{00000000-0008-0000-0300-00000A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440</xdr:row>
          <xdr:rowOff>9525</xdr:rowOff>
        </xdr:from>
        <xdr:to>
          <xdr:col>10</xdr:col>
          <xdr:colOff>523875</xdr:colOff>
          <xdr:row>441</xdr:row>
          <xdr:rowOff>19050</xdr:rowOff>
        </xdr:to>
        <xdr:sp macro="" textlink="">
          <xdr:nvSpPr>
            <xdr:cNvPr id="51723" name="Check Box 523" hidden="1">
              <a:extLst>
                <a:ext uri="{63B3BB69-23CF-44E3-9099-C40C66FF867C}">
                  <a14:compatExt spid="_x0000_s51723"/>
                </a:ext>
                <a:ext uri="{FF2B5EF4-FFF2-40B4-BE49-F238E27FC236}">
                  <a16:creationId xmlns:a16="http://schemas.microsoft.com/office/drawing/2014/main" id="{00000000-0008-0000-0300-00000B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441</xdr:row>
          <xdr:rowOff>9525</xdr:rowOff>
        </xdr:from>
        <xdr:to>
          <xdr:col>10</xdr:col>
          <xdr:colOff>523875</xdr:colOff>
          <xdr:row>442</xdr:row>
          <xdr:rowOff>19050</xdr:rowOff>
        </xdr:to>
        <xdr:sp macro="" textlink="">
          <xdr:nvSpPr>
            <xdr:cNvPr id="51724" name="Check Box 524" hidden="1">
              <a:extLst>
                <a:ext uri="{63B3BB69-23CF-44E3-9099-C40C66FF867C}">
                  <a14:compatExt spid="_x0000_s51724"/>
                </a:ext>
                <a:ext uri="{FF2B5EF4-FFF2-40B4-BE49-F238E27FC236}">
                  <a16:creationId xmlns:a16="http://schemas.microsoft.com/office/drawing/2014/main" id="{00000000-0008-0000-0300-00000C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442</xdr:row>
          <xdr:rowOff>9525</xdr:rowOff>
        </xdr:from>
        <xdr:to>
          <xdr:col>10</xdr:col>
          <xdr:colOff>523875</xdr:colOff>
          <xdr:row>443</xdr:row>
          <xdr:rowOff>19050</xdr:rowOff>
        </xdr:to>
        <xdr:sp macro="" textlink="">
          <xdr:nvSpPr>
            <xdr:cNvPr id="51725" name="Check Box 525" hidden="1">
              <a:extLst>
                <a:ext uri="{63B3BB69-23CF-44E3-9099-C40C66FF867C}">
                  <a14:compatExt spid="_x0000_s51725"/>
                </a:ext>
                <a:ext uri="{FF2B5EF4-FFF2-40B4-BE49-F238E27FC236}">
                  <a16:creationId xmlns:a16="http://schemas.microsoft.com/office/drawing/2014/main" id="{00000000-0008-0000-0300-00000D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444</xdr:row>
          <xdr:rowOff>9525</xdr:rowOff>
        </xdr:from>
        <xdr:to>
          <xdr:col>10</xdr:col>
          <xdr:colOff>523875</xdr:colOff>
          <xdr:row>445</xdr:row>
          <xdr:rowOff>19050</xdr:rowOff>
        </xdr:to>
        <xdr:sp macro="" textlink="">
          <xdr:nvSpPr>
            <xdr:cNvPr id="51730" name="Check Box 530" hidden="1">
              <a:extLst>
                <a:ext uri="{63B3BB69-23CF-44E3-9099-C40C66FF867C}">
                  <a14:compatExt spid="_x0000_s51730"/>
                </a:ext>
                <a:ext uri="{FF2B5EF4-FFF2-40B4-BE49-F238E27FC236}">
                  <a16:creationId xmlns:a16="http://schemas.microsoft.com/office/drawing/2014/main" id="{00000000-0008-0000-0300-000012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445</xdr:row>
          <xdr:rowOff>9525</xdr:rowOff>
        </xdr:from>
        <xdr:to>
          <xdr:col>10</xdr:col>
          <xdr:colOff>523875</xdr:colOff>
          <xdr:row>446</xdr:row>
          <xdr:rowOff>19050</xdr:rowOff>
        </xdr:to>
        <xdr:sp macro="" textlink="">
          <xdr:nvSpPr>
            <xdr:cNvPr id="51731" name="Check Box 531" hidden="1">
              <a:extLst>
                <a:ext uri="{63B3BB69-23CF-44E3-9099-C40C66FF867C}">
                  <a14:compatExt spid="_x0000_s51731"/>
                </a:ext>
                <a:ext uri="{FF2B5EF4-FFF2-40B4-BE49-F238E27FC236}">
                  <a16:creationId xmlns:a16="http://schemas.microsoft.com/office/drawing/2014/main" id="{00000000-0008-0000-0300-000013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446</xdr:row>
          <xdr:rowOff>9525</xdr:rowOff>
        </xdr:from>
        <xdr:to>
          <xdr:col>10</xdr:col>
          <xdr:colOff>523875</xdr:colOff>
          <xdr:row>447</xdr:row>
          <xdr:rowOff>19050</xdr:rowOff>
        </xdr:to>
        <xdr:sp macro="" textlink="">
          <xdr:nvSpPr>
            <xdr:cNvPr id="51732" name="Check Box 532" hidden="1">
              <a:extLst>
                <a:ext uri="{63B3BB69-23CF-44E3-9099-C40C66FF867C}">
                  <a14:compatExt spid="_x0000_s51732"/>
                </a:ext>
                <a:ext uri="{FF2B5EF4-FFF2-40B4-BE49-F238E27FC236}">
                  <a16:creationId xmlns:a16="http://schemas.microsoft.com/office/drawing/2014/main" id="{00000000-0008-0000-0300-000014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447</xdr:row>
          <xdr:rowOff>9525</xdr:rowOff>
        </xdr:from>
        <xdr:to>
          <xdr:col>10</xdr:col>
          <xdr:colOff>523875</xdr:colOff>
          <xdr:row>448</xdr:row>
          <xdr:rowOff>19050</xdr:rowOff>
        </xdr:to>
        <xdr:sp macro="" textlink="">
          <xdr:nvSpPr>
            <xdr:cNvPr id="51733" name="Check Box 533" hidden="1">
              <a:extLst>
                <a:ext uri="{63B3BB69-23CF-44E3-9099-C40C66FF867C}">
                  <a14:compatExt spid="_x0000_s51733"/>
                </a:ext>
                <a:ext uri="{FF2B5EF4-FFF2-40B4-BE49-F238E27FC236}">
                  <a16:creationId xmlns:a16="http://schemas.microsoft.com/office/drawing/2014/main" id="{00000000-0008-0000-0300-000015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448</xdr:row>
          <xdr:rowOff>9525</xdr:rowOff>
        </xdr:from>
        <xdr:to>
          <xdr:col>10</xdr:col>
          <xdr:colOff>523875</xdr:colOff>
          <xdr:row>449</xdr:row>
          <xdr:rowOff>19050</xdr:rowOff>
        </xdr:to>
        <xdr:sp macro="" textlink="">
          <xdr:nvSpPr>
            <xdr:cNvPr id="51734" name="Check Box 534" hidden="1">
              <a:extLst>
                <a:ext uri="{63B3BB69-23CF-44E3-9099-C40C66FF867C}">
                  <a14:compatExt spid="_x0000_s51734"/>
                </a:ext>
                <a:ext uri="{FF2B5EF4-FFF2-40B4-BE49-F238E27FC236}">
                  <a16:creationId xmlns:a16="http://schemas.microsoft.com/office/drawing/2014/main" id="{00000000-0008-0000-0300-000016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449</xdr:row>
          <xdr:rowOff>9525</xdr:rowOff>
        </xdr:from>
        <xdr:to>
          <xdr:col>10</xdr:col>
          <xdr:colOff>523875</xdr:colOff>
          <xdr:row>450</xdr:row>
          <xdr:rowOff>19050</xdr:rowOff>
        </xdr:to>
        <xdr:sp macro="" textlink="">
          <xdr:nvSpPr>
            <xdr:cNvPr id="51735" name="Check Box 535" hidden="1">
              <a:extLst>
                <a:ext uri="{63B3BB69-23CF-44E3-9099-C40C66FF867C}">
                  <a14:compatExt spid="_x0000_s51735"/>
                </a:ext>
                <a:ext uri="{FF2B5EF4-FFF2-40B4-BE49-F238E27FC236}">
                  <a16:creationId xmlns:a16="http://schemas.microsoft.com/office/drawing/2014/main" id="{00000000-0008-0000-0300-000017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450</xdr:row>
          <xdr:rowOff>9525</xdr:rowOff>
        </xdr:from>
        <xdr:to>
          <xdr:col>10</xdr:col>
          <xdr:colOff>523875</xdr:colOff>
          <xdr:row>451</xdr:row>
          <xdr:rowOff>19050</xdr:rowOff>
        </xdr:to>
        <xdr:sp macro="" textlink="">
          <xdr:nvSpPr>
            <xdr:cNvPr id="51736" name="Check Box 536" hidden="1">
              <a:extLst>
                <a:ext uri="{63B3BB69-23CF-44E3-9099-C40C66FF867C}">
                  <a14:compatExt spid="_x0000_s51736"/>
                </a:ext>
                <a:ext uri="{FF2B5EF4-FFF2-40B4-BE49-F238E27FC236}">
                  <a16:creationId xmlns:a16="http://schemas.microsoft.com/office/drawing/2014/main" id="{00000000-0008-0000-0300-000018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451</xdr:row>
          <xdr:rowOff>9525</xdr:rowOff>
        </xdr:from>
        <xdr:to>
          <xdr:col>10</xdr:col>
          <xdr:colOff>523875</xdr:colOff>
          <xdr:row>452</xdr:row>
          <xdr:rowOff>19050</xdr:rowOff>
        </xdr:to>
        <xdr:sp macro="" textlink="">
          <xdr:nvSpPr>
            <xdr:cNvPr id="51737" name="Check Box 537" hidden="1">
              <a:extLst>
                <a:ext uri="{63B3BB69-23CF-44E3-9099-C40C66FF867C}">
                  <a14:compatExt spid="_x0000_s51737"/>
                </a:ext>
                <a:ext uri="{FF2B5EF4-FFF2-40B4-BE49-F238E27FC236}">
                  <a16:creationId xmlns:a16="http://schemas.microsoft.com/office/drawing/2014/main" id="{00000000-0008-0000-0300-000019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452</xdr:row>
          <xdr:rowOff>9525</xdr:rowOff>
        </xdr:from>
        <xdr:to>
          <xdr:col>10</xdr:col>
          <xdr:colOff>523875</xdr:colOff>
          <xdr:row>453</xdr:row>
          <xdr:rowOff>19050</xdr:rowOff>
        </xdr:to>
        <xdr:sp macro="" textlink="">
          <xdr:nvSpPr>
            <xdr:cNvPr id="51738" name="Check Box 538" hidden="1">
              <a:extLst>
                <a:ext uri="{63B3BB69-23CF-44E3-9099-C40C66FF867C}">
                  <a14:compatExt spid="_x0000_s51738"/>
                </a:ext>
                <a:ext uri="{FF2B5EF4-FFF2-40B4-BE49-F238E27FC236}">
                  <a16:creationId xmlns:a16="http://schemas.microsoft.com/office/drawing/2014/main" id="{00000000-0008-0000-0300-00001A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453</xdr:row>
          <xdr:rowOff>9525</xdr:rowOff>
        </xdr:from>
        <xdr:to>
          <xdr:col>10</xdr:col>
          <xdr:colOff>523875</xdr:colOff>
          <xdr:row>454</xdr:row>
          <xdr:rowOff>19050</xdr:rowOff>
        </xdr:to>
        <xdr:sp macro="" textlink="">
          <xdr:nvSpPr>
            <xdr:cNvPr id="51739" name="Check Box 539" hidden="1">
              <a:extLst>
                <a:ext uri="{63B3BB69-23CF-44E3-9099-C40C66FF867C}">
                  <a14:compatExt spid="_x0000_s51739"/>
                </a:ext>
                <a:ext uri="{FF2B5EF4-FFF2-40B4-BE49-F238E27FC236}">
                  <a16:creationId xmlns:a16="http://schemas.microsoft.com/office/drawing/2014/main" id="{00000000-0008-0000-0300-00001B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454</xdr:row>
          <xdr:rowOff>9525</xdr:rowOff>
        </xdr:from>
        <xdr:to>
          <xdr:col>10</xdr:col>
          <xdr:colOff>523875</xdr:colOff>
          <xdr:row>455</xdr:row>
          <xdr:rowOff>19050</xdr:rowOff>
        </xdr:to>
        <xdr:sp macro="" textlink="">
          <xdr:nvSpPr>
            <xdr:cNvPr id="51740" name="Check Box 540" hidden="1">
              <a:extLst>
                <a:ext uri="{63B3BB69-23CF-44E3-9099-C40C66FF867C}">
                  <a14:compatExt spid="_x0000_s51740"/>
                </a:ext>
                <a:ext uri="{FF2B5EF4-FFF2-40B4-BE49-F238E27FC236}">
                  <a16:creationId xmlns:a16="http://schemas.microsoft.com/office/drawing/2014/main" id="{00000000-0008-0000-0300-00001C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455</xdr:row>
          <xdr:rowOff>9525</xdr:rowOff>
        </xdr:from>
        <xdr:to>
          <xdr:col>10</xdr:col>
          <xdr:colOff>523875</xdr:colOff>
          <xdr:row>456</xdr:row>
          <xdr:rowOff>19050</xdr:rowOff>
        </xdr:to>
        <xdr:sp macro="" textlink="">
          <xdr:nvSpPr>
            <xdr:cNvPr id="51741" name="Check Box 541" hidden="1">
              <a:extLst>
                <a:ext uri="{63B3BB69-23CF-44E3-9099-C40C66FF867C}">
                  <a14:compatExt spid="_x0000_s51741"/>
                </a:ext>
                <a:ext uri="{FF2B5EF4-FFF2-40B4-BE49-F238E27FC236}">
                  <a16:creationId xmlns:a16="http://schemas.microsoft.com/office/drawing/2014/main" id="{00000000-0008-0000-0300-00001D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456</xdr:row>
          <xdr:rowOff>9525</xdr:rowOff>
        </xdr:from>
        <xdr:to>
          <xdr:col>10</xdr:col>
          <xdr:colOff>523875</xdr:colOff>
          <xdr:row>457</xdr:row>
          <xdr:rowOff>19050</xdr:rowOff>
        </xdr:to>
        <xdr:sp macro="" textlink="">
          <xdr:nvSpPr>
            <xdr:cNvPr id="51742" name="Check Box 542" hidden="1">
              <a:extLst>
                <a:ext uri="{63B3BB69-23CF-44E3-9099-C40C66FF867C}">
                  <a14:compatExt spid="_x0000_s51742"/>
                </a:ext>
                <a:ext uri="{FF2B5EF4-FFF2-40B4-BE49-F238E27FC236}">
                  <a16:creationId xmlns:a16="http://schemas.microsoft.com/office/drawing/2014/main" id="{00000000-0008-0000-0300-00001E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457</xdr:row>
          <xdr:rowOff>9525</xdr:rowOff>
        </xdr:from>
        <xdr:to>
          <xdr:col>10</xdr:col>
          <xdr:colOff>523875</xdr:colOff>
          <xdr:row>458</xdr:row>
          <xdr:rowOff>19050</xdr:rowOff>
        </xdr:to>
        <xdr:sp macro="" textlink="">
          <xdr:nvSpPr>
            <xdr:cNvPr id="51743" name="Check Box 543" hidden="1">
              <a:extLst>
                <a:ext uri="{63B3BB69-23CF-44E3-9099-C40C66FF867C}">
                  <a14:compatExt spid="_x0000_s51743"/>
                </a:ext>
                <a:ext uri="{FF2B5EF4-FFF2-40B4-BE49-F238E27FC236}">
                  <a16:creationId xmlns:a16="http://schemas.microsoft.com/office/drawing/2014/main" id="{00000000-0008-0000-0300-00001F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458</xdr:row>
          <xdr:rowOff>9525</xdr:rowOff>
        </xdr:from>
        <xdr:to>
          <xdr:col>10</xdr:col>
          <xdr:colOff>523875</xdr:colOff>
          <xdr:row>459</xdr:row>
          <xdr:rowOff>19050</xdr:rowOff>
        </xdr:to>
        <xdr:sp macro="" textlink="">
          <xdr:nvSpPr>
            <xdr:cNvPr id="51744" name="Check Box 544" hidden="1">
              <a:extLst>
                <a:ext uri="{63B3BB69-23CF-44E3-9099-C40C66FF867C}">
                  <a14:compatExt spid="_x0000_s51744"/>
                </a:ext>
                <a:ext uri="{FF2B5EF4-FFF2-40B4-BE49-F238E27FC236}">
                  <a16:creationId xmlns:a16="http://schemas.microsoft.com/office/drawing/2014/main" id="{00000000-0008-0000-0300-000020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459</xdr:row>
          <xdr:rowOff>9525</xdr:rowOff>
        </xdr:from>
        <xdr:to>
          <xdr:col>10</xdr:col>
          <xdr:colOff>523875</xdr:colOff>
          <xdr:row>460</xdr:row>
          <xdr:rowOff>19050</xdr:rowOff>
        </xdr:to>
        <xdr:sp macro="" textlink="">
          <xdr:nvSpPr>
            <xdr:cNvPr id="51745" name="Check Box 545" hidden="1">
              <a:extLst>
                <a:ext uri="{63B3BB69-23CF-44E3-9099-C40C66FF867C}">
                  <a14:compatExt spid="_x0000_s51745"/>
                </a:ext>
                <a:ext uri="{FF2B5EF4-FFF2-40B4-BE49-F238E27FC236}">
                  <a16:creationId xmlns:a16="http://schemas.microsoft.com/office/drawing/2014/main" id="{00000000-0008-0000-0300-000021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460</xdr:row>
          <xdr:rowOff>9525</xdr:rowOff>
        </xdr:from>
        <xdr:to>
          <xdr:col>10</xdr:col>
          <xdr:colOff>523875</xdr:colOff>
          <xdr:row>461</xdr:row>
          <xdr:rowOff>19050</xdr:rowOff>
        </xdr:to>
        <xdr:sp macro="" textlink="">
          <xdr:nvSpPr>
            <xdr:cNvPr id="51746" name="Check Box 546" hidden="1">
              <a:extLst>
                <a:ext uri="{63B3BB69-23CF-44E3-9099-C40C66FF867C}">
                  <a14:compatExt spid="_x0000_s51746"/>
                </a:ext>
                <a:ext uri="{FF2B5EF4-FFF2-40B4-BE49-F238E27FC236}">
                  <a16:creationId xmlns:a16="http://schemas.microsoft.com/office/drawing/2014/main" id="{00000000-0008-0000-0300-000022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461</xdr:row>
          <xdr:rowOff>9525</xdr:rowOff>
        </xdr:from>
        <xdr:to>
          <xdr:col>10</xdr:col>
          <xdr:colOff>523875</xdr:colOff>
          <xdr:row>462</xdr:row>
          <xdr:rowOff>19050</xdr:rowOff>
        </xdr:to>
        <xdr:sp macro="" textlink="">
          <xdr:nvSpPr>
            <xdr:cNvPr id="51747" name="Check Box 547" hidden="1">
              <a:extLst>
                <a:ext uri="{63B3BB69-23CF-44E3-9099-C40C66FF867C}">
                  <a14:compatExt spid="_x0000_s51747"/>
                </a:ext>
                <a:ext uri="{FF2B5EF4-FFF2-40B4-BE49-F238E27FC236}">
                  <a16:creationId xmlns:a16="http://schemas.microsoft.com/office/drawing/2014/main" id="{00000000-0008-0000-0300-000023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462</xdr:row>
          <xdr:rowOff>9525</xdr:rowOff>
        </xdr:from>
        <xdr:to>
          <xdr:col>10</xdr:col>
          <xdr:colOff>523875</xdr:colOff>
          <xdr:row>463</xdr:row>
          <xdr:rowOff>19050</xdr:rowOff>
        </xdr:to>
        <xdr:sp macro="" textlink="">
          <xdr:nvSpPr>
            <xdr:cNvPr id="51748" name="Check Box 548" hidden="1">
              <a:extLst>
                <a:ext uri="{63B3BB69-23CF-44E3-9099-C40C66FF867C}">
                  <a14:compatExt spid="_x0000_s51748"/>
                </a:ext>
                <a:ext uri="{FF2B5EF4-FFF2-40B4-BE49-F238E27FC236}">
                  <a16:creationId xmlns:a16="http://schemas.microsoft.com/office/drawing/2014/main" id="{00000000-0008-0000-0300-000024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463</xdr:row>
          <xdr:rowOff>9525</xdr:rowOff>
        </xdr:from>
        <xdr:to>
          <xdr:col>10</xdr:col>
          <xdr:colOff>523875</xdr:colOff>
          <xdr:row>464</xdr:row>
          <xdr:rowOff>19050</xdr:rowOff>
        </xdr:to>
        <xdr:sp macro="" textlink="">
          <xdr:nvSpPr>
            <xdr:cNvPr id="51749" name="Check Box 549" hidden="1">
              <a:extLst>
                <a:ext uri="{63B3BB69-23CF-44E3-9099-C40C66FF867C}">
                  <a14:compatExt spid="_x0000_s51749"/>
                </a:ext>
                <a:ext uri="{FF2B5EF4-FFF2-40B4-BE49-F238E27FC236}">
                  <a16:creationId xmlns:a16="http://schemas.microsoft.com/office/drawing/2014/main" id="{00000000-0008-0000-0300-000025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464</xdr:row>
          <xdr:rowOff>9525</xdr:rowOff>
        </xdr:from>
        <xdr:to>
          <xdr:col>10</xdr:col>
          <xdr:colOff>523875</xdr:colOff>
          <xdr:row>465</xdr:row>
          <xdr:rowOff>19050</xdr:rowOff>
        </xdr:to>
        <xdr:sp macro="" textlink="">
          <xdr:nvSpPr>
            <xdr:cNvPr id="51750" name="Check Box 550" hidden="1">
              <a:extLst>
                <a:ext uri="{63B3BB69-23CF-44E3-9099-C40C66FF867C}">
                  <a14:compatExt spid="_x0000_s51750"/>
                </a:ext>
                <a:ext uri="{FF2B5EF4-FFF2-40B4-BE49-F238E27FC236}">
                  <a16:creationId xmlns:a16="http://schemas.microsoft.com/office/drawing/2014/main" id="{00000000-0008-0000-0300-000026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465</xdr:row>
          <xdr:rowOff>9525</xdr:rowOff>
        </xdr:from>
        <xdr:to>
          <xdr:col>10</xdr:col>
          <xdr:colOff>523875</xdr:colOff>
          <xdr:row>466</xdr:row>
          <xdr:rowOff>19050</xdr:rowOff>
        </xdr:to>
        <xdr:sp macro="" textlink="">
          <xdr:nvSpPr>
            <xdr:cNvPr id="51751" name="Check Box 551" hidden="1">
              <a:extLst>
                <a:ext uri="{63B3BB69-23CF-44E3-9099-C40C66FF867C}">
                  <a14:compatExt spid="_x0000_s51751"/>
                </a:ext>
                <a:ext uri="{FF2B5EF4-FFF2-40B4-BE49-F238E27FC236}">
                  <a16:creationId xmlns:a16="http://schemas.microsoft.com/office/drawing/2014/main" id="{00000000-0008-0000-0300-000027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466</xdr:row>
          <xdr:rowOff>9525</xdr:rowOff>
        </xdr:from>
        <xdr:to>
          <xdr:col>10</xdr:col>
          <xdr:colOff>523875</xdr:colOff>
          <xdr:row>467</xdr:row>
          <xdr:rowOff>19050</xdr:rowOff>
        </xdr:to>
        <xdr:sp macro="" textlink="">
          <xdr:nvSpPr>
            <xdr:cNvPr id="51752" name="Check Box 552" hidden="1">
              <a:extLst>
                <a:ext uri="{63B3BB69-23CF-44E3-9099-C40C66FF867C}">
                  <a14:compatExt spid="_x0000_s51752"/>
                </a:ext>
                <a:ext uri="{FF2B5EF4-FFF2-40B4-BE49-F238E27FC236}">
                  <a16:creationId xmlns:a16="http://schemas.microsoft.com/office/drawing/2014/main" id="{00000000-0008-0000-0300-000028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467</xdr:row>
          <xdr:rowOff>9525</xdr:rowOff>
        </xdr:from>
        <xdr:to>
          <xdr:col>10</xdr:col>
          <xdr:colOff>523875</xdr:colOff>
          <xdr:row>468</xdr:row>
          <xdr:rowOff>19050</xdr:rowOff>
        </xdr:to>
        <xdr:sp macro="" textlink="">
          <xdr:nvSpPr>
            <xdr:cNvPr id="51753" name="Check Box 553" hidden="1">
              <a:extLst>
                <a:ext uri="{63B3BB69-23CF-44E3-9099-C40C66FF867C}">
                  <a14:compatExt spid="_x0000_s51753"/>
                </a:ext>
                <a:ext uri="{FF2B5EF4-FFF2-40B4-BE49-F238E27FC236}">
                  <a16:creationId xmlns:a16="http://schemas.microsoft.com/office/drawing/2014/main" id="{00000000-0008-0000-0300-000029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468</xdr:row>
          <xdr:rowOff>9525</xdr:rowOff>
        </xdr:from>
        <xdr:to>
          <xdr:col>10</xdr:col>
          <xdr:colOff>523875</xdr:colOff>
          <xdr:row>469</xdr:row>
          <xdr:rowOff>19050</xdr:rowOff>
        </xdr:to>
        <xdr:sp macro="" textlink="">
          <xdr:nvSpPr>
            <xdr:cNvPr id="51754" name="Check Box 554" hidden="1">
              <a:extLst>
                <a:ext uri="{63B3BB69-23CF-44E3-9099-C40C66FF867C}">
                  <a14:compatExt spid="_x0000_s51754"/>
                </a:ext>
                <a:ext uri="{FF2B5EF4-FFF2-40B4-BE49-F238E27FC236}">
                  <a16:creationId xmlns:a16="http://schemas.microsoft.com/office/drawing/2014/main" id="{00000000-0008-0000-0300-00002A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469</xdr:row>
          <xdr:rowOff>9525</xdr:rowOff>
        </xdr:from>
        <xdr:to>
          <xdr:col>10</xdr:col>
          <xdr:colOff>523875</xdr:colOff>
          <xdr:row>470</xdr:row>
          <xdr:rowOff>19050</xdr:rowOff>
        </xdr:to>
        <xdr:sp macro="" textlink="">
          <xdr:nvSpPr>
            <xdr:cNvPr id="51755" name="Check Box 555" hidden="1">
              <a:extLst>
                <a:ext uri="{63B3BB69-23CF-44E3-9099-C40C66FF867C}">
                  <a14:compatExt spid="_x0000_s51755"/>
                </a:ext>
                <a:ext uri="{FF2B5EF4-FFF2-40B4-BE49-F238E27FC236}">
                  <a16:creationId xmlns:a16="http://schemas.microsoft.com/office/drawing/2014/main" id="{00000000-0008-0000-0300-00002B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470</xdr:row>
          <xdr:rowOff>9525</xdr:rowOff>
        </xdr:from>
        <xdr:to>
          <xdr:col>10</xdr:col>
          <xdr:colOff>523875</xdr:colOff>
          <xdr:row>471</xdr:row>
          <xdr:rowOff>19050</xdr:rowOff>
        </xdr:to>
        <xdr:sp macro="" textlink="">
          <xdr:nvSpPr>
            <xdr:cNvPr id="51756" name="Check Box 556" hidden="1">
              <a:extLst>
                <a:ext uri="{63B3BB69-23CF-44E3-9099-C40C66FF867C}">
                  <a14:compatExt spid="_x0000_s51756"/>
                </a:ext>
                <a:ext uri="{FF2B5EF4-FFF2-40B4-BE49-F238E27FC236}">
                  <a16:creationId xmlns:a16="http://schemas.microsoft.com/office/drawing/2014/main" id="{00000000-0008-0000-0300-00002C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471</xdr:row>
          <xdr:rowOff>9525</xdr:rowOff>
        </xdr:from>
        <xdr:to>
          <xdr:col>10</xdr:col>
          <xdr:colOff>523875</xdr:colOff>
          <xdr:row>472</xdr:row>
          <xdr:rowOff>19050</xdr:rowOff>
        </xdr:to>
        <xdr:sp macro="" textlink="">
          <xdr:nvSpPr>
            <xdr:cNvPr id="51757" name="Check Box 557" hidden="1">
              <a:extLst>
                <a:ext uri="{63B3BB69-23CF-44E3-9099-C40C66FF867C}">
                  <a14:compatExt spid="_x0000_s51757"/>
                </a:ext>
                <a:ext uri="{FF2B5EF4-FFF2-40B4-BE49-F238E27FC236}">
                  <a16:creationId xmlns:a16="http://schemas.microsoft.com/office/drawing/2014/main" id="{00000000-0008-0000-0300-00002D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472</xdr:row>
          <xdr:rowOff>9525</xdr:rowOff>
        </xdr:from>
        <xdr:to>
          <xdr:col>10</xdr:col>
          <xdr:colOff>523875</xdr:colOff>
          <xdr:row>473</xdr:row>
          <xdr:rowOff>19050</xdr:rowOff>
        </xdr:to>
        <xdr:sp macro="" textlink="">
          <xdr:nvSpPr>
            <xdr:cNvPr id="51758" name="Check Box 558" hidden="1">
              <a:extLst>
                <a:ext uri="{63B3BB69-23CF-44E3-9099-C40C66FF867C}">
                  <a14:compatExt spid="_x0000_s51758"/>
                </a:ext>
                <a:ext uri="{FF2B5EF4-FFF2-40B4-BE49-F238E27FC236}">
                  <a16:creationId xmlns:a16="http://schemas.microsoft.com/office/drawing/2014/main" id="{00000000-0008-0000-0300-00002E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473</xdr:row>
          <xdr:rowOff>9525</xdr:rowOff>
        </xdr:from>
        <xdr:to>
          <xdr:col>10</xdr:col>
          <xdr:colOff>523875</xdr:colOff>
          <xdr:row>474</xdr:row>
          <xdr:rowOff>19050</xdr:rowOff>
        </xdr:to>
        <xdr:sp macro="" textlink="">
          <xdr:nvSpPr>
            <xdr:cNvPr id="51759" name="Check Box 559" hidden="1">
              <a:extLst>
                <a:ext uri="{63B3BB69-23CF-44E3-9099-C40C66FF867C}">
                  <a14:compatExt spid="_x0000_s51759"/>
                </a:ext>
                <a:ext uri="{FF2B5EF4-FFF2-40B4-BE49-F238E27FC236}">
                  <a16:creationId xmlns:a16="http://schemas.microsoft.com/office/drawing/2014/main" id="{00000000-0008-0000-0300-00002F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474</xdr:row>
          <xdr:rowOff>9525</xdr:rowOff>
        </xdr:from>
        <xdr:to>
          <xdr:col>10</xdr:col>
          <xdr:colOff>523875</xdr:colOff>
          <xdr:row>475</xdr:row>
          <xdr:rowOff>19050</xdr:rowOff>
        </xdr:to>
        <xdr:sp macro="" textlink="">
          <xdr:nvSpPr>
            <xdr:cNvPr id="51760" name="Check Box 560" hidden="1">
              <a:extLst>
                <a:ext uri="{63B3BB69-23CF-44E3-9099-C40C66FF867C}">
                  <a14:compatExt spid="_x0000_s51760"/>
                </a:ext>
                <a:ext uri="{FF2B5EF4-FFF2-40B4-BE49-F238E27FC236}">
                  <a16:creationId xmlns:a16="http://schemas.microsoft.com/office/drawing/2014/main" id="{00000000-0008-0000-0300-000030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475</xdr:row>
          <xdr:rowOff>9525</xdr:rowOff>
        </xdr:from>
        <xdr:to>
          <xdr:col>10</xdr:col>
          <xdr:colOff>523875</xdr:colOff>
          <xdr:row>476</xdr:row>
          <xdr:rowOff>19050</xdr:rowOff>
        </xdr:to>
        <xdr:sp macro="" textlink="">
          <xdr:nvSpPr>
            <xdr:cNvPr id="51761" name="Check Box 561" hidden="1">
              <a:extLst>
                <a:ext uri="{63B3BB69-23CF-44E3-9099-C40C66FF867C}">
                  <a14:compatExt spid="_x0000_s51761"/>
                </a:ext>
                <a:ext uri="{FF2B5EF4-FFF2-40B4-BE49-F238E27FC236}">
                  <a16:creationId xmlns:a16="http://schemas.microsoft.com/office/drawing/2014/main" id="{00000000-0008-0000-0300-000031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476</xdr:row>
          <xdr:rowOff>9525</xdr:rowOff>
        </xdr:from>
        <xdr:to>
          <xdr:col>10</xdr:col>
          <xdr:colOff>523875</xdr:colOff>
          <xdr:row>477</xdr:row>
          <xdr:rowOff>19050</xdr:rowOff>
        </xdr:to>
        <xdr:sp macro="" textlink="">
          <xdr:nvSpPr>
            <xdr:cNvPr id="51762" name="Check Box 562" hidden="1">
              <a:extLst>
                <a:ext uri="{63B3BB69-23CF-44E3-9099-C40C66FF867C}">
                  <a14:compatExt spid="_x0000_s51762"/>
                </a:ext>
                <a:ext uri="{FF2B5EF4-FFF2-40B4-BE49-F238E27FC236}">
                  <a16:creationId xmlns:a16="http://schemas.microsoft.com/office/drawing/2014/main" id="{00000000-0008-0000-0300-000032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477</xdr:row>
          <xdr:rowOff>9525</xdr:rowOff>
        </xdr:from>
        <xdr:to>
          <xdr:col>10</xdr:col>
          <xdr:colOff>523875</xdr:colOff>
          <xdr:row>478</xdr:row>
          <xdr:rowOff>19050</xdr:rowOff>
        </xdr:to>
        <xdr:sp macro="" textlink="">
          <xdr:nvSpPr>
            <xdr:cNvPr id="51763" name="Check Box 563" hidden="1">
              <a:extLst>
                <a:ext uri="{63B3BB69-23CF-44E3-9099-C40C66FF867C}">
                  <a14:compatExt spid="_x0000_s51763"/>
                </a:ext>
                <a:ext uri="{FF2B5EF4-FFF2-40B4-BE49-F238E27FC236}">
                  <a16:creationId xmlns:a16="http://schemas.microsoft.com/office/drawing/2014/main" id="{00000000-0008-0000-0300-000033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478</xdr:row>
          <xdr:rowOff>9525</xdr:rowOff>
        </xdr:from>
        <xdr:to>
          <xdr:col>10</xdr:col>
          <xdr:colOff>523875</xdr:colOff>
          <xdr:row>479</xdr:row>
          <xdr:rowOff>19050</xdr:rowOff>
        </xdr:to>
        <xdr:sp macro="" textlink="">
          <xdr:nvSpPr>
            <xdr:cNvPr id="51764" name="Check Box 564" hidden="1">
              <a:extLst>
                <a:ext uri="{63B3BB69-23CF-44E3-9099-C40C66FF867C}">
                  <a14:compatExt spid="_x0000_s51764"/>
                </a:ext>
                <a:ext uri="{FF2B5EF4-FFF2-40B4-BE49-F238E27FC236}">
                  <a16:creationId xmlns:a16="http://schemas.microsoft.com/office/drawing/2014/main" id="{00000000-0008-0000-0300-000034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479</xdr:row>
          <xdr:rowOff>9525</xdr:rowOff>
        </xdr:from>
        <xdr:to>
          <xdr:col>10</xdr:col>
          <xdr:colOff>523875</xdr:colOff>
          <xdr:row>480</xdr:row>
          <xdr:rowOff>19050</xdr:rowOff>
        </xdr:to>
        <xdr:sp macro="" textlink="">
          <xdr:nvSpPr>
            <xdr:cNvPr id="51765" name="Check Box 565" hidden="1">
              <a:extLst>
                <a:ext uri="{63B3BB69-23CF-44E3-9099-C40C66FF867C}">
                  <a14:compatExt spid="_x0000_s51765"/>
                </a:ext>
                <a:ext uri="{FF2B5EF4-FFF2-40B4-BE49-F238E27FC236}">
                  <a16:creationId xmlns:a16="http://schemas.microsoft.com/office/drawing/2014/main" id="{00000000-0008-0000-0300-000035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480</xdr:row>
          <xdr:rowOff>9525</xdr:rowOff>
        </xdr:from>
        <xdr:to>
          <xdr:col>10</xdr:col>
          <xdr:colOff>523875</xdr:colOff>
          <xdr:row>481</xdr:row>
          <xdr:rowOff>19050</xdr:rowOff>
        </xdr:to>
        <xdr:sp macro="" textlink="">
          <xdr:nvSpPr>
            <xdr:cNvPr id="51766" name="Check Box 566" hidden="1">
              <a:extLst>
                <a:ext uri="{63B3BB69-23CF-44E3-9099-C40C66FF867C}">
                  <a14:compatExt spid="_x0000_s51766"/>
                </a:ext>
                <a:ext uri="{FF2B5EF4-FFF2-40B4-BE49-F238E27FC236}">
                  <a16:creationId xmlns:a16="http://schemas.microsoft.com/office/drawing/2014/main" id="{00000000-0008-0000-0300-000036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481</xdr:row>
          <xdr:rowOff>9525</xdr:rowOff>
        </xdr:from>
        <xdr:to>
          <xdr:col>10</xdr:col>
          <xdr:colOff>523875</xdr:colOff>
          <xdr:row>482</xdr:row>
          <xdr:rowOff>19050</xdr:rowOff>
        </xdr:to>
        <xdr:sp macro="" textlink="">
          <xdr:nvSpPr>
            <xdr:cNvPr id="51767" name="Check Box 567" hidden="1">
              <a:extLst>
                <a:ext uri="{63B3BB69-23CF-44E3-9099-C40C66FF867C}">
                  <a14:compatExt spid="_x0000_s51767"/>
                </a:ext>
                <a:ext uri="{FF2B5EF4-FFF2-40B4-BE49-F238E27FC236}">
                  <a16:creationId xmlns:a16="http://schemas.microsoft.com/office/drawing/2014/main" id="{00000000-0008-0000-0300-000037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482</xdr:row>
          <xdr:rowOff>9525</xdr:rowOff>
        </xdr:from>
        <xdr:to>
          <xdr:col>10</xdr:col>
          <xdr:colOff>523875</xdr:colOff>
          <xdr:row>483</xdr:row>
          <xdr:rowOff>19050</xdr:rowOff>
        </xdr:to>
        <xdr:sp macro="" textlink="">
          <xdr:nvSpPr>
            <xdr:cNvPr id="51768" name="Check Box 568" hidden="1">
              <a:extLst>
                <a:ext uri="{63B3BB69-23CF-44E3-9099-C40C66FF867C}">
                  <a14:compatExt spid="_x0000_s51768"/>
                </a:ext>
                <a:ext uri="{FF2B5EF4-FFF2-40B4-BE49-F238E27FC236}">
                  <a16:creationId xmlns:a16="http://schemas.microsoft.com/office/drawing/2014/main" id="{00000000-0008-0000-0300-000038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484</xdr:row>
          <xdr:rowOff>9525</xdr:rowOff>
        </xdr:from>
        <xdr:to>
          <xdr:col>10</xdr:col>
          <xdr:colOff>523875</xdr:colOff>
          <xdr:row>485</xdr:row>
          <xdr:rowOff>19050</xdr:rowOff>
        </xdr:to>
        <xdr:sp macro="" textlink="">
          <xdr:nvSpPr>
            <xdr:cNvPr id="51769" name="Check Box 569" hidden="1">
              <a:extLst>
                <a:ext uri="{63B3BB69-23CF-44E3-9099-C40C66FF867C}">
                  <a14:compatExt spid="_x0000_s51769"/>
                </a:ext>
                <a:ext uri="{FF2B5EF4-FFF2-40B4-BE49-F238E27FC236}">
                  <a16:creationId xmlns:a16="http://schemas.microsoft.com/office/drawing/2014/main" id="{00000000-0008-0000-0300-000039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485</xdr:row>
          <xdr:rowOff>9525</xdr:rowOff>
        </xdr:from>
        <xdr:to>
          <xdr:col>10</xdr:col>
          <xdr:colOff>523875</xdr:colOff>
          <xdr:row>486</xdr:row>
          <xdr:rowOff>19050</xdr:rowOff>
        </xdr:to>
        <xdr:sp macro="" textlink="">
          <xdr:nvSpPr>
            <xdr:cNvPr id="51770" name="Check Box 570" hidden="1">
              <a:extLst>
                <a:ext uri="{63B3BB69-23CF-44E3-9099-C40C66FF867C}">
                  <a14:compatExt spid="_x0000_s51770"/>
                </a:ext>
                <a:ext uri="{FF2B5EF4-FFF2-40B4-BE49-F238E27FC236}">
                  <a16:creationId xmlns:a16="http://schemas.microsoft.com/office/drawing/2014/main" id="{00000000-0008-0000-0300-00003A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486</xdr:row>
          <xdr:rowOff>9525</xdr:rowOff>
        </xdr:from>
        <xdr:to>
          <xdr:col>10</xdr:col>
          <xdr:colOff>523875</xdr:colOff>
          <xdr:row>487</xdr:row>
          <xdr:rowOff>19050</xdr:rowOff>
        </xdr:to>
        <xdr:sp macro="" textlink="">
          <xdr:nvSpPr>
            <xdr:cNvPr id="51771" name="Check Box 571" hidden="1">
              <a:extLst>
                <a:ext uri="{63B3BB69-23CF-44E3-9099-C40C66FF867C}">
                  <a14:compatExt spid="_x0000_s51771"/>
                </a:ext>
                <a:ext uri="{FF2B5EF4-FFF2-40B4-BE49-F238E27FC236}">
                  <a16:creationId xmlns:a16="http://schemas.microsoft.com/office/drawing/2014/main" id="{00000000-0008-0000-0300-00003B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487</xdr:row>
          <xdr:rowOff>9525</xdr:rowOff>
        </xdr:from>
        <xdr:to>
          <xdr:col>10</xdr:col>
          <xdr:colOff>523875</xdr:colOff>
          <xdr:row>488</xdr:row>
          <xdr:rowOff>19050</xdr:rowOff>
        </xdr:to>
        <xdr:sp macro="" textlink="">
          <xdr:nvSpPr>
            <xdr:cNvPr id="51772" name="Check Box 572" hidden="1">
              <a:extLst>
                <a:ext uri="{63B3BB69-23CF-44E3-9099-C40C66FF867C}">
                  <a14:compatExt spid="_x0000_s51772"/>
                </a:ext>
                <a:ext uri="{FF2B5EF4-FFF2-40B4-BE49-F238E27FC236}">
                  <a16:creationId xmlns:a16="http://schemas.microsoft.com/office/drawing/2014/main" id="{00000000-0008-0000-0300-00003C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488</xdr:row>
          <xdr:rowOff>9525</xdr:rowOff>
        </xdr:from>
        <xdr:to>
          <xdr:col>10</xdr:col>
          <xdr:colOff>523875</xdr:colOff>
          <xdr:row>489</xdr:row>
          <xdr:rowOff>19050</xdr:rowOff>
        </xdr:to>
        <xdr:sp macro="" textlink="">
          <xdr:nvSpPr>
            <xdr:cNvPr id="51777" name="Check Box 577" hidden="1">
              <a:extLst>
                <a:ext uri="{63B3BB69-23CF-44E3-9099-C40C66FF867C}">
                  <a14:compatExt spid="_x0000_s51777"/>
                </a:ext>
                <a:ext uri="{FF2B5EF4-FFF2-40B4-BE49-F238E27FC236}">
                  <a16:creationId xmlns:a16="http://schemas.microsoft.com/office/drawing/2014/main" id="{00000000-0008-0000-0300-000041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488</xdr:row>
          <xdr:rowOff>9525</xdr:rowOff>
        </xdr:from>
        <xdr:to>
          <xdr:col>10</xdr:col>
          <xdr:colOff>523875</xdr:colOff>
          <xdr:row>489</xdr:row>
          <xdr:rowOff>19050</xdr:rowOff>
        </xdr:to>
        <xdr:sp macro="" textlink="">
          <xdr:nvSpPr>
            <xdr:cNvPr id="51778" name="Check Box 578" hidden="1">
              <a:extLst>
                <a:ext uri="{63B3BB69-23CF-44E3-9099-C40C66FF867C}">
                  <a14:compatExt spid="_x0000_s51778"/>
                </a:ext>
                <a:ext uri="{FF2B5EF4-FFF2-40B4-BE49-F238E27FC236}">
                  <a16:creationId xmlns:a16="http://schemas.microsoft.com/office/drawing/2014/main" id="{00000000-0008-0000-0300-000042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489</xdr:row>
          <xdr:rowOff>9525</xdr:rowOff>
        </xdr:from>
        <xdr:to>
          <xdr:col>10</xdr:col>
          <xdr:colOff>523875</xdr:colOff>
          <xdr:row>490</xdr:row>
          <xdr:rowOff>19050</xdr:rowOff>
        </xdr:to>
        <xdr:sp macro="" textlink="">
          <xdr:nvSpPr>
            <xdr:cNvPr id="51779" name="Check Box 579" hidden="1">
              <a:extLst>
                <a:ext uri="{63B3BB69-23CF-44E3-9099-C40C66FF867C}">
                  <a14:compatExt spid="_x0000_s51779"/>
                </a:ext>
                <a:ext uri="{FF2B5EF4-FFF2-40B4-BE49-F238E27FC236}">
                  <a16:creationId xmlns:a16="http://schemas.microsoft.com/office/drawing/2014/main" id="{00000000-0008-0000-0300-000043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490</xdr:row>
          <xdr:rowOff>9525</xdr:rowOff>
        </xdr:from>
        <xdr:to>
          <xdr:col>10</xdr:col>
          <xdr:colOff>523875</xdr:colOff>
          <xdr:row>491</xdr:row>
          <xdr:rowOff>19050</xdr:rowOff>
        </xdr:to>
        <xdr:sp macro="" textlink="">
          <xdr:nvSpPr>
            <xdr:cNvPr id="51780" name="Check Box 580" hidden="1">
              <a:extLst>
                <a:ext uri="{63B3BB69-23CF-44E3-9099-C40C66FF867C}">
                  <a14:compatExt spid="_x0000_s51780"/>
                </a:ext>
                <a:ext uri="{FF2B5EF4-FFF2-40B4-BE49-F238E27FC236}">
                  <a16:creationId xmlns:a16="http://schemas.microsoft.com/office/drawing/2014/main" id="{00000000-0008-0000-0300-000044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491</xdr:row>
          <xdr:rowOff>9525</xdr:rowOff>
        </xdr:from>
        <xdr:to>
          <xdr:col>10</xdr:col>
          <xdr:colOff>523875</xdr:colOff>
          <xdr:row>492</xdr:row>
          <xdr:rowOff>19050</xdr:rowOff>
        </xdr:to>
        <xdr:sp macro="" textlink="">
          <xdr:nvSpPr>
            <xdr:cNvPr id="51781" name="Check Box 581" hidden="1">
              <a:extLst>
                <a:ext uri="{63B3BB69-23CF-44E3-9099-C40C66FF867C}">
                  <a14:compatExt spid="_x0000_s51781"/>
                </a:ext>
                <a:ext uri="{FF2B5EF4-FFF2-40B4-BE49-F238E27FC236}">
                  <a16:creationId xmlns:a16="http://schemas.microsoft.com/office/drawing/2014/main" id="{00000000-0008-0000-0300-000045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492</xdr:row>
          <xdr:rowOff>9525</xdr:rowOff>
        </xdr:from>
        <xdr:to>
          <xdr:col>10</xdr:col>
          <xdr:colOff>523875</xdr:colOff>
          <xdr:row>493</xdr:row>
          <xdr:rowOff>19050</xdr:rowOff>
        </xdr:to>
        <xdr:sp macro="" textlink="">
          <xdr:nvSpPr>
            <xdr:cNvPr id="51782" name="Check Box 582" hidden="1">
              <a:extLst>
                <a:ext uri="{63B3BB69-23CF-44E3-9099-C40C66FF867C}">
                  <a14:compatExt spid="_x0000_s51782"/>
                </a:ext>
                <a:ext uri="{FF2B5EF4-FFF2-40B4-BE49-F238E27FC236}">
                  <a16:creationId xmlns:a16="http://schemas.microsoft.com/office/drawing/2014/main" id="{00000000-0008-0000-0300-000046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493</xdr:row>
          <xdr:rowOff>9525</xdr:rowOff>
        </xdr:from>
        <xdr:to>
          <xdr:col>10</xdr:col>
          <xdr:colOff>523875</xdr:colOff>
          <xdr:row>494</xdr:row>
          <xdr:rowOff>19050</xdr:rowOff>
        </xdr:to>
        <xdr:sp macro="" textlink="">
          <xdr:nvSpPr>
            <xdr:cNvPr id="51783" name="Check Box 583" hidden="1">
              <a:extLst>
                <a:ext uri="{63B3BB69-23CF-44E3-9099-C40C66FF867C}">
                  <a14:compatExt spid="_x0000_s51783"/>
                </a:ext>
                <a:ext uri="{FF2B5EF4-FFF2-40B4-BE49-F238E27FC236}">
                  <a16:creationId xmlns:a16="http://schemas.microsoft.com/office/drawing/2014/main" id="{00000000-0008-0000-0300-000047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494</xdr:row>
          <xdr:rowOff>9525</xdr:rowOff>
        </xdr:from>
        <xdr:to>
          <xdr:col>10</xdr:col>
          <xdr:colOff>523875</xdr:colOff>
          <xdr:row>495</xdr:row>
          <xdr:rowOff>19050</xdr:rowOff>
        </xdr:to>
        <xdr:sp macro="" textlink="">
          <xdr:nvSpPr>
            <xdr:cNvPr id="51784" name="Check Box 584" hidden="1">
              <a:extLst>
                <a:ext uri="{63B3BB69-23CF-44E3-9099-C40C66FF867C}">
                  <a14:compatExt spid="_x0000_s51784"/>
                </a:ext>
                <a:ext uri="{FF2B5EF4-FFF2-40B4-BE49-F238E27FC236}">
                  <a16:creationId xmlns:a16="http://schemas.microsoft.com/office/drawing/2014/main" id="{00000000-0008-0000-0300-000048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495</xdr:row>
          <xdr:rowOff>9525</xdr:rowOff>
        </xdr:from>
        <xdr:to>
          <xdr:col>10</xdr:col>
          <xdr:colOff>523875</xdr:colOff>
          <xdr:row>496</xdr:row>
          <xdr:rowOff>19050</xdr:rowOff>
        </xdr:to>
        <xdr:sp macro="" textlink="">
          <xdr:nvSpPr>
            <xdr:cNvPr id="51785" name="Check Box 585" hidden="1">
              <a:extLst>
                <a:ext uri="{63B3BB69-23CF-44E3-9099-C40C66FF867C}">
                  <a14:compatExt spid="_x0000_s51785"/>
                </a:ext>
                <a:ext uri="{FF2B5EF4-FFF2-40B4-BE49-F238E27FC236}">
                  <a16:creationId xmlns:a16="http://schemas.microsoft.com/office/drawing/2014/main" id="{00000000-0008-0000-0300-000049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496</xdr:row>
          <xdr:rowOff>9525</xdr:rowOff>
        </xdr:from>
        <xdr:to>
          <xdr:col>10</xdr:col>
          <xdr:colOff>523875</xdr:colOff>
          <xdr:row>497</xdr:row>
          <xdr:rowOff>19050</xdr:rowOff>
        </xdr:to>
        <xdr:sp macro="" textlink="">
          <xdr:nvSpPr>
            <xdr:cNvPr id="51786" name="Check Box 586" hidden="1">
              <a:extLst>
                <a:ext uri="{63B3BB69-23CF-44E3-9099-C40C66FF867C}">
                  <a14:compatExt spid="_x0000_s51786"/>
                </a:ext>
                <a:ext uri="{FF2B5EF4-FFF2-40B4-BE49-F238E27FC236}">
                  <a16:creationId xmlns:a16="http://schemas.microsoft.com/office/drawing/2014/main" id="{00000000-0008-0000-0300-00004A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497</xdr:row>
          <xdr:rowOff>9525</xdr:rowOff>
        </xdr:from>
        <xdr:to>
          <xdr:col>10</xdr:col>
          <xdr:colOff>523875</xdr:colOff>
          <xdr:row>498</xdr:row>
          <xdr:rowOff>19050</xdr:rowOff>
        </xdr:to>
        <xdr:sp macro="" textlink="">
          <xdr:nvSpPr>
            <xdr:cNvPr id="51787" name="Check Box 587" hidden="1">
              <a:extLst>
                <a:ext uri="{63B3BB69-23CF-44E3-9099-C40C66FF867C}">
                  <a14:compatExt spid="_x0000_s51787"/>
                </a:ext>
                <a:ext uri="{FF2B5EF4-FFF2-40B4-BE49-F238E27FC236}">
                  <a16:creationId xmlns:a16="http://schemas.microsoft.com/office/drawing/2014/main" id="{00000000-0008-0000-0300-00004B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498</xdr:row>
          <xdr:rowOff>9525</xdr:rowOff>
        </xdr:from>
        <xdr:to>
          <xdr:col>10</xdr:col>
          <xdr:colOff>523875</xdr:colOff>
          <xdr:row>499</xdr:row>
          <xdr:rowOff>19050</xdr:rowOff>
        </xdr:to>
        <xdr:sp macro="" textlink="">
          <xdr:nvSpPr>
            <xdr:cNvPr id="51788" name="Check Box 588" hidden="1">
              <a:extLst>
                <a:ext uri="{63B3BB69-23CF-44E3-9099-C40C66FF867C}">
                  <a14:compatExt spid="_x0000_s51788"/>
                </a:ext>
                <a:ext uri="{FF2B5EF4-FFF2-40B4-BE49-F238E27FC236}">
                  <a16:creationId xmlns:a16="http://schemas.microsoft.com/office/drawing/2014/main" id="{00000000-0008-0000-0300-00004C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499</xdr:row>
          <xdr:rowOff>9525</xdr:rowOff>
        </xdr:from>
        <xdr:to>
          <xdr:col>10</xdr:col>
          <xdr:colOff>523875</xdr:colOff>
          <xdr:row>500</xdr:row>
          <xdr:rowOff>19050</xdr:rowOff>
        </xdr:to>
        <xdr:sp macro="" textlink="">
          <xdr:nvSpPr>
            <xdr:cNvPr id="51789" name="Check Box 589" hidden="1">
              <a:extLst>
                <a:ext uri="{63B3BB69-23CF-44E3-9099-C40C66FF867C}">
                  <a14:compatExt spid="_x0000_s51789"/>
                </a:ext>
                <a:ext uri="{FF2B5EF4-FFF2-40B4-BE49-F238E27FC236}">
                  <a16:creationId xmlns:a16="http://schemas.microsoft.com/office/drawing/2014/main" id="{00000000-0008-0000-0300-00004D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500</xdr:row>
          <xdr:rowOff>9525</xdr:rowOff>
        </xdr:from>
        <xdr:to>
          <xdr:col>10</xdr:col>
          <xdr:colOff>523875</xdr:colOff>
          <xdr:row>501</xdr:row>
          <xdr:rowOff>19050</xdr:rowOff>
        </xdr:to>
        <xdr:sp macro="" textlink="">
          <xdr:nvSpPr>
            <xdr:cNvPr id="51790" name="Check Box 590" hidden="1">
              <a:extLst>
                <a:ext uri="{63B3BB69-23CF-44E3-9099-C40C66FF867C}">
                  <a14:compatExt spid="_x0000_s51790"/>
                </a:ext>
                <a:ext uri="{FF2B5EF4-FFF2-40B4-BE49-F238E27FC236}">
                  <a16:creationId xmlns:a16="http://schemas.microsoft.com/office/drawing/2014/main" id="{00000000-0008-0000-0300-00004E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501</xdr:row>
          <xdr:rowOff>9525</xdr:rowOff>
        </xdr:from>
        <xdr:to>
          <xdr:col>10</xdr:col>
          <xdr:colOff>523875</xdr:colOff>
          <xdr:row>502</xdr:row>
          <xdr:rowOff>19050</xdr:rowOff>
        </xdr:to>
        <xdr:sp macro="" textlink="">
          <xdr:nvSpPr>
            <xdr:cNvPr id="51791" name="Check Box 591" hidden="1">
              <a:extLst>
                <a:ext uri="{63B3BB69-23CF-44E3-9099-C40C66FF867C}">
                  <a14:compatExt spid="_x0000_s51791"/>
                </a:ext>
                <a:ext uri="{FF2B5EF4-FFF2-40B4-BE49-F238E27FC236}">
                  <a16:creationId xmlns:a16="http://schemas.microsoft.com/office/drawing/2014/main" id="{00000000-0008-0000-0300-00004F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502</xdr:row>
          <xdr:rowOff>9525</xdr:rowOff>
        </xdr:from>
        <xdr:to>
          <xdr:col>10</xdr:col>
          <xdr:colOff>523875</xdr:colOff>
          <xdr:row>503</xdr:row>
          <xdr:rowOff>19050</xdr:rowOff>
        </xdr:to>
        <xdr:sp macro="" textlink="">
          <xdr:nvSpPr>
            <xdr:cNvPr id="51792" name="Check Box 592" hidden="1">
              <a:extLst>
                <a:ext uri="{63B3BB69-23CF-44E3-9099-C40C66FF867C}">
                  <a14:compatExt spid="_x0000_s51792"/>
                </a:ext>
                <a:ext uri="{FF2B5EF4-FFF2-40B4-BE49-F238E27FC236}">
                  <a16:creationId xmlns:a16="http://schemas.microsoft.com/office/drawing/2014/main" id="{00000000-0008-0000-0300-000050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503</xdr:row>
          <xdr:rowOff>9525</xdr:rowOff>
        </xdr:from>
        <xdr:to>
          <xdr:col>10</xdr:col>
          <xdr:colOff>523875</xdr:colOff>
          <xdr:row>504</xdr:row>
          <xdr:rowOff>19050</xdr:rowOff>
        </xdr:to>
        <xdr:sp macro="" textlink="">
          <xdr:nvSpPr>
            <xdr:cNvPr id="51793" name="Check Box 593" hidden="1">
              <a:extLst>
                <a:ext uri="{63B3BB69-23CF-44E3-9099-C40C66FF867C}">
                  <a14:compatExt spid="_x0000_s51793"/>
                </a:ext>
                <a:ext uri="{FF2B5EF4-FFF2-40B4-BE49-F238E27FC236}">
                  <a16:creationId xmlns:a16="http://schemas.microsoft.com/office/drawing/2014/main" id="{00000000-0008-0000-0300-000051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504</xdr:row>
          <xdr:rowOff>9525</xdr:rowOff>
        </xdr:from>
        <xdr:to>
          <xdr:col>10</xdr:col>
          <xdr:colOff>523875</xdr:colOff>
          <xdr:row>505</xdr:row>
          <xdr:rowOff>19050</xdr:rowOff>
        </xdr:to>
        <xdr:sp macro="" textlink="">
          <xdr:nvSpPr>
            <xdr:cNvPr id="51794" name="Check Box 594" hidden="1">
              <a:extLst>
                <a:ext uri="{63B3BB69-23CF-44E3-9099-C40C66FF867C}">
                  <a14:compatExt spid="_x0000_s51794"/>
                </a:ext>
                <a:ext uri="{FF2B5EF4-FFF2-40B4-BE49-F238E27FC236}">
                  <a16:creationId xmlns:a16="http://schemas.microsoft.com/office/drawing/2014/main" id="{00000000-0008-0000-0300-000052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505</xdr:row>
          <xdr:rowOff>9525</xdr:rowOff>
        </xdr:from>
        <xdr:to>
          <xdr:col>10</xdr:col>
          <xdr:colOff>523875</xdr:colOff>
          <xdr:row>506</xdr:row>
          <xdr:rowOff>19050</xdr:rowOff>
        </xdr:to>
        <xdr:sp macro="" textlink="">
          <xdr:nvSpPr>
            <xdr:cNvPr id="51795" name="Check Box 595" hidden="1">
              <a:extLst>
                <a:ext uri="{63B3BB69-23CF-44E3-9099-C40C66FF867C}">
                  <a14:compatExt spid="_x0000_s51795"/>
                </a:ext>
                <a:ext uri="{FF2B5EF4-FFF2-40B4-BE49-F238E27FC236}">
                  <a16:creationId xmlns:a16="http://schemas.microsoft.com/office/drawing/2014/main" id="{00000000-0008-0000-0300-000053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506</xdr:row>
          <xdr:rowOff>9525</xdr:rowOff>
        </xdr:from>
        <xdr:to>
          <xdr:col>10</xdr:col>
          <xdr:colOff>523875</xdr:colOff>
          <xdr:row>507</xdr:row>
          <xdr:rowOff>19050</xdr:rowOff>
        </xdr:to>
        <xdr:sp macro="" textlink="">
          <xdr:nvSpPr>
            <xdr:cNvPr id="51796" name="Check Box 596" hidden="1">
              <a:extLst>
                <a:ext uri="{63B3BB69-23CF-44E3-9099-C40C66FF867C}">
                  <a14:compatExt spid="_x0000_s51796"/>
                </a:ext>
                <a:ext uri="{FF2B5EF4-FFF2-40B4-BE49-F238E27FC236}">
                  <a16:creationId xmlns:a16="http://schemas.microsoft.com/office/drawing/2014/main" id="{00000000-0008-0000-0300-000054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507</xdr:row>
          <xdr:rowOff>9525</xdr:rowOff>
        </xdr:from>
        <xdr:to>
          <xdr:col>10</xdr:col>
          <xdr:colOff>523875</xdr:colOff>
          <xdr:row>508</xdr:row>
          <xdr:rowOff>19050</xdr:rowOff>
        </xdr:to>
        <xdr:sp macro="" textlink="">
          <xdr:nvSpPr>
            <xdr:cNvPr id="51797" name="Check Box 597" hidden="1">
              <a:extLst>
                <a:ext uri="{63B3BB69-23CF-44E3-9099-C40C66FF867C}">
                  <a14:compatExt spid="_x0000_s51797"/>
                </a:ext>
                <a:ext uri="{FF2B5EF4-FFF2-40B4-BE49-F238E27FC236}">
                  <a16:creationId xmlns:a16="http://schemas.microsoft.com/office/drawing/2014/main" id="{00000000-0008-0000-0300-000055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508</xdr:row>
          <xdr:rowOff>9525</xdr:rowOff>
        </xdr:from>
        <xdr:to>
          <xdr:col>10</xdr:col>
          <xdr:colOff>523875</xdr:colOff>
          <xdr:row>509</xdr:row>
          <xdr:rowOff>19050</xdr:rowOff>
        </xdr:to>
        <xdr:sp macro="" textlink="">
          <xdr:nvSpPr>
            <xdr:cNvPr id="51798" name="Check Box 598" hidden="1">
              <a:extLst>
                <a:ext uri="{63B3BB69-23CF-44E3-9099-C40C66FF867C}">
                  <a14:compatExt spid="_x0000_s51798"/>
                </a:ext>
                <a:ext uri="{FF2B5EF4-FFF2-40B4-BE49-F238E27FC236}">
                  <a16:creationId xmlns:a16="http://schemas.microsoft.com/office/drawing/2014/main" id="{00000000-0008-0000-0300-000056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509</xdr:row>
          <xdr:rowOff>9525</xdr:rowOff>
        </xdr:from>
        <xdr:to>
          <xdr:col>10</xdr:col>
          <xdr:colOff>523875</xdr:colOff>
          <xdr:row>510</xdr:row>
          <xdr:rowOff>19050</xdr:rowOff>
        </xdr:to>
        <xdr:sp macro="" textlink="">
          <xdr:nvSpPr>
            <xdr:cNvPr id="51799" name="Check Box 599" hidden="1">
              <a:extLst>
                <a:ext uri="{63B3BB69-23CF-44E3-9099-C40C66FF867C}">
                  <a14:compatExt spid="_x0000_s51799"/>
                </a:ext>
                <a:ext uri="{FF2B5EF4-FFF2-40B4-BE49-F238E27FC236}">
                  <a16:creationId xmlns:a16="http://schemas.microsoft.com/office/drawing/2014/main" id="{00000000-0008-0000-0300-000057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510</xdr:row>
          <xdr:rowOff>9525</xdr:rowOff>
        </xdr:from>
        <xdr:to>
          <xdr:col>10</xdr:col>
          <xdr:colOff>523875</xdr:colOff>
          <xdr:row>511</xdr:row>
          <xdr:rowOff>19050</xdr:rowOff>
        </xdr:to>
        <xdr:sp macro="" textlink="">
          <xdr:nvSpPr>
            <xdr:cNvPr id="51800" name="Check Box 600" hidden="1">
              <a:extLst>
                <a:ext uri="{63B3BB69-23CF-44E3-9099-C40C66FF867C}">
                  <a14:compatExt spid="_x0000_s51800"/>
                </a:ext>
                <a:ext uri="{FF2B5EF4-FFF2-40B4-BE49-F238E27FC236}">
                  <a16:creationId xmlns:a16="http://schemas.microsoft.com/office/drawing/2014/main" id="{00000000-0008-0000-0300-000058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511</xdr:row>
          <xdr:rowOff>9525</xdr:rowOff>
        </xdr:from>
        <xdr:to>
          <xdr:col>10</xdr:col>
          <xdr:colOff>523875</xdr:colOff>
          <xdr:row>512</xdr:row>
          <xdr:rowOff>19050</xdr:rowOff>
        </xdr:to>
        <xdr:sp macro="" textlink="">
          <xdr:nvSpPr>
            <xdr:cNvPr id="51801" name="Check Box 601" hidden="1">
              <a:extLst>
                <a:ext uri="{63B3BB69-23CF-44E3-9099-C40C66FF867C}">
                  <a14:compatExt spid="_x0000_s51801"/>
                </a:ext>
                <a:ext uri="{FF2B5EF4-FFF2-40B4-BE49-F238E27FC236}">
                  <a16:creationId xmlns:a16="http://schemas.microsoft.com/office/drawing/2014/main" id="{00000000-0008-0000-0300-000059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512</xdr:row>
          <xdr:rowOff>9525</xdr:rowOff>
        </xdr:from>
        <xdr:to>
          <xdr:col>10</xdr:col>
          <xdr:colOff>523875</xdr:colOff>
          <xdr:row>513</xdr:row>
          <xdr:rowOff>19050</xdr:rowOff>
        </xdr:to>
        <xdr:sp macro="" textlink="">
          <xdr:nvSpPr>
            <xdr:cNvPr id="51802" name="Check Box 602" hidden="1">
              <a:extLst>
                <a:ext uri="{63B3BB69-23CF-44E3-9099-C40C66FF867C}">
                  <a14:compatExt spid="_x0000_s51802"/>
                </a:ext>
                <a:ext uri="{FF2B5EF4-FFF2-40B4-BE49-F238E27FC236}">
                  <a16:creationId xmlns:a16="http://schemas.microsoft.com/office/drawing/2014/main" id="{00000000-0008-0000-0300-00005A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513</xdr:row>
          <xdr:rowOff>9525</xdr:rowOff>
        </xdr:from>
        <xdr:to>
          <xdr:col>10</xdr:col>
          <xdr:colOff>523875</xdr:colOff>
          <xdr:row>514</xdr:row>
          <xdr:rowOff>19050</xdr:rowOff>
        </xdr:to>
        <xdr:sp macro="" textlink="">
          <xdr:nvSpPr>
            <xdr:cNvPr id="51803" name="Check Box 603" hidden="1">
              <a:extLst>
                <a:ext uri="{63B3BB69-23CF-44E3-9099-C40C66FF867C}">
                  <a14:compatExt spid="_x0000_s51803"/>
                </a:ext>
                <a:ext uri="{FF2B5EF4-FFF2-40B4-BE49-F238E27FC236}">
                  <a16:creationId xmlns:a16="http://schemas.microsoft.com/office/drawing/2014/main" id="{00000000-0008-0000-0300-00005B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514</xdr:row>
          <xdr:rowOff>9525</xdr:rowOff>
        </xdr:from>
        <xdr:to>
          <xdr:col>10</xdr:col>
          <xdr:colOff>523875</xdr:colOff>
          <xdr:row>515</xdr:row>
          <xdr:rowOff>19050</xdr:rowOff>
        </xdr:to>
        <xdr:sp macro="" textlink="">
          <xdr:nvSpPr>
            <xdr:cNvPr id="51804" name="Check Box 604" hidden="1">
              <a:extLst>
                <a:ext uri="{63B3BB69-23CF-44E3-9099-C40C66FF867C}">
                  <a14:compatExt spid="_x0000_s51804"/>
                </a:ext>
                <a:ext uri="{FF2B5EF4-FFF2-40B4-BE49-F238E27FC236}">
                  <a16:creationId xmlns:a16="http://schemas.microsoft.com/office/drawing/2014/main" id="{00000000-0008-0000-0300-00005C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515</xdr:row>
          <xdr:rowOff>9525</xdr:rowOff>
        </xdr:from>
        <xdr:to>
          <xdr:col>10</xdr:col>
          <xdr:colOff>523875</xdr:colOff>
          <xdr:row>516</xdr:row>
          <xdr:rowOff>19050</xdr:rowOff>
        </xdr:to>
        <xdr:sp macro="" textlink="">
          <xdr:nvSpPr>
            <xdr:cNvPr id="51805" name="Check Box 605" hidden="1">
              <a:extLst>
                <a:ext uri="{63B3BB69-23CF-44E3-9099-C40C66FF867C}">
                  <a14:compatExt spid="_x0000_s51805"/>
                </a:ext>
                <a:ext uri="{FF2B5EF4-FFF2-40B4-BE49-F238E27FC236}">
                  <a16:creationId xmlns:a16="http://schemas.microsoft.com/office/drawing/2014/main" id="{00000000-0008-0000-0300-00005D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516</xdr:row>
          <xdr:rowOff>9525</xdr:rowOff>
        </xdr:from>
        <xdr:to>
          <xdr:col>10</xdr:col>
          <xdr:colOff>523875</xdr:colOff>
          <xdr:row>517</xdr:row>
          <xdr:rowOff>19050</xdr:rowOff>
        </xdr:to>
        <xdr:sp macro="" textlink="">
          <xdr:nvSpPr>
            <xdr:cNvPr id="51806" name="Check Box 606" hidden="1">
              <a:extLst>
                <a:ext uri="{63B3BB69-23CF-44E3-9099-C40C66FF867C}">
                  <a14:compatExt spid="_x0000_s51806"/>
                </a:ext>
                <a:ext uri="{FF2B5EF4-FFF2-40B4-BE49-F238E27FC236}">
                  <a16:creationId xmlns:a16="http://schemas.microsoft.com/office/drawing/2014/main" id="{00000000-0008-0000-0300-00005E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517</xdr:row>
          <xdr:rowOff>9525</xdr:rowOff>
        </xdr:from>
        <xdr:to>
          <xdr:col>10</xdr:col>
          <xdr:colOff>523875</xdr:colOff>
          <xdr:row>518</xdr:row>
          <xdr:rowOff>19050</xdr:rowOff>
        </xdr:to>
        <xdr:sp macro="" textlink="">
          <xdr:nvSpPr>
            <xdr:cNvPr id="51807" name="Check Box 607" hidden="1">
              <a:extLst>
                <a:ext uri="{63B3BB69-23CF-44E3-9099-C40C66FF867C}">
                  <a14:compatExt spid="_x0000_s51807"/>
                </a:ext>
                <a:ext uri="{FF2B5EF4-FFF2-40B4-BE49-F238E27FC236}">
                  <a16:creationId xmlns:a16="http://schemas.microsoft.com/office/drawing/2014/main" id="{00000000-0008-0000-0300-00005F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518</xdr:row>
          <xdr:rowOff>9525</xdr:rowOff>
        </xdr:from>
        <xdr:to>
          <xdr:col>10</xdr:col>
          <xdr:colOff>523875</xdr:colOff>
          <xdr:row>519</xdr:row>
          <xdr:rowOff>19050</xdr:rowOff>
        </xdr:to>
        <xdr:sp macro="" textlink="">
          <xdr:nvSpPr>
            <xdr:cNvPr id="51808" name="Check Box 608" hidden="1">
              <a:extLst>
                <a:ext uri="{63B3BB69-23CF-44E3-9099-C40C66FF867C}">
                  <a14:compatExt spid="_x0000_s51808"/>
                </a:ext>
                <a:ext uri="{FF2B5EF4-FFF2-40B4-BE49-F238E27FC236}">
                  <a16:creationId xmlns:a16="http://schemas.microsoft.com/office/drawing/2014/main" id="{00000000-0008-0000-0300-000060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519</xdr:row>
          <xdr:rowOff>9525</xdr:rowOff>
        </xdr:from>
        <xdr:to>
          <xdr:col>10</xdr:col>
          <xdr:colOff>523875</xdr:colOff>
          <xdr:row>520</xdr:row>
          <xdr:rowOff>19050</xdr:rowOff>
        </xdr:to>
        <xdr:sp macro="" textlink="">
          <xdr:nvSpPr>
            <xdr:cNvPr id="51809" name="Check Box 609" hidden="1">
              <a:extLst>
                <a:ext uri="{63B3BB69-23CF-44E3-9099-C40C66FF867C}">
                  <a14:compatExt spid="_x0000_s51809"/>
                </a:ext>
                <a:ext uri="{FF2B5EF4-FFF2-40B4-BE49-F238E27FC236}">
                  <a16:creationId xmlns:a16="http://schemas.microsoft.com/office/drawing/2014/main" id="{00000000-0008-0000-0300-000061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520</xdr:row>
          <xdr:rowOff>9525</xdr:rowOff>
        </xdr:from>
        <xdr:to>
          <xdr:col>10</xdr:col>
          <xdr:colOff>523875</xdr:colOff>
          <xdr:row>521</xdr:row>
          <xdr:rowOff>19050</xdr:rowOff>
        </xdr:to>
        <xdr:sp macro="" textlink="">
          <xdr:nvSpPr>
            <xdr:cNvPr id="51810" name="Check Box 610" hidden="1">
              <a:extLst>
                <a:ext uri="{63B3BB69-23CF-44E3-9099-C40C66FF867C}">
                  <a14:compatExt spid="_x0000_s51810"/>
                </a:ext>
                <a:ext uri="{FF2B5EF4-FFF2-40B4-BE49-F238E27FC236}">
                  <a16:creationId xmlns:a16="http://schemas.microsoft.com/office/drawing/2014/main" id="{00000000-0008-0000-0300-000062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521</xdr:row>
          <xdr:rowOff>9525</xdr:rowOff>
        </xdr:from>
        <xdr:to>
          <xdr:col>10</xdr:col>
          <xdr:colOff>523875</xdr:colOff>
          <xdr:row>522</xdr:row>
          <xdr:rowOff>19050</xdr:rowOff>
        </xdr:to>
        <xdr:sp macro="" textlink="">
          <xdr:nvSpPr>
            <xdr:cNvPr id="51811" name="Check Box 611" hidden="1">
              <a:extLst>
                <a:ext uri="{63B3BB69-23CF-44E3-9099-C40C66FF867C}">
                  <a14:compatExt spid="_x0000_s51811"/>
                </a:ext>
                <a:ext uri="{FF2B5EF4-FFF2-40B4-BE49-F238E27FC236}">
                  <a16:creationId xmlns:a16="http://schemas.microsoft.com/office/drawing/2014/main" id="{00000000-0008-0000-0300-000063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522</xdr:row>
          <xdr:rowOff>9525</xdr:rowOff>
        </xdr:from>
        <xdr:to>
          <xdr:col>10</xdr:col>
          <xdr:colOff>523875</xdr:colOff>
          <xdr:row>523</xdr:row>
          <xdr:rowOff>19050</xdr:rowOff>
        </xdr:to>
        <xdr:sp macro="" textlink="">
          <xdr:nvSpPr>
            <xdr:cNvPr id="51812" name="Check Box 612" hidden="1">
              <a:extLst>
                <a:ext uri="{63B3BB69-23CF-44E3-9099-C40C66FF867C}">
                  <a14:compatExt spid="_x0000_s51812"/>
                </a:ext>
                <a:ext uri="{FF2B5EF4-FFF2-40B4-BE49-F238E27FC236}">
                  <a16:creationId xmlns:a16="http://schemas.microsoft.com/office/drawing/2014/main" id="{00000000-0008-0000-0300-000064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524</xdr:row>
          <xdr:rowOff>9525</xdr:rowOff>
        </xdr:from>
        <xdr:to>
          <xdr:col>10</xdr:col>
          <xdr:colOff>523875</xdr:colOff>
          <xdr:row>525</xdr:row>
          <xdr:rowOff>19050</xdr:rowOff>
        </xdr:to>
        <xdr:sp macro="" textlink="">
          <xdr:nvSpPr>
            <xdr:cNvPr id="51815" name="Check Box 615" hidden="1">
              <a:extLst>
                <a:ext uri="{63B3BB69-23CF-44E3-9099-C40C66FF867C}">
                  <a14:compatExt spid="_x0000_s51815"/>
                </a:ext>
                <a:ext uri="{FF2B5EF4-FFF2-40B4-BE49-F238E27FC236}">
                  <a16:creationId xmlns:a16="http://schemas.microsoft.com/office/drawing/2014/main" id="{00000000-0008-0000-0300-000067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525</xdr:row>
          <xdr:rowOff>9525</xdr:rowOff>
        </xdr:from>
        <xdr:to>
          <xdr:col>10</xdr:col>
          <xdr:colOff>523875</xdr:colOff>
          <xdr:row>526</xdr:row>
          <xdr:rowOff>19050</xdr:rowOff>
        </xdr:to>
        <xdr:sp macro="" textlink="">
          <xdr:nvSpPr>
            <xdr:cNvPr id="51816" name="Check Box 616" hidden="1">
              <a:extLst>
                <a:ext uri="{63B3BB69-23CF-44E3-9099-C40C66FF867C}">
                  <a14:compatExt spid="_x0000_s51816"/>
                </a:ext>
                <a:ext uri="{FF2B5EF4-FFF2-40B4-BE49-F238E27FC236}">
                  <a16:creationId xmlns:a16="http://schemas.microsoft.com/office/drawing/2014/main" id="{00000000-0008-0000-0300-000068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526</xdr:row>
          <xdr:rowOff>9525</xdr:rowOff>
        </xdr:from>
        <xdr:to>
          <xdr:col>10</xdr:col>
          <xdr:colOff>523875</xdr:colOff>
          <xdr:row>527</xdr:row>
          <xdr:rowOff>19050</xdr:rowOff>
        </xdr:to>
        <xdr:sp macro="" textlink="">
          <xdr:nvSpPr>
            <xdr:cNvPr id="51817" name="Check Box 617" hidden="1">
              <a:extLst>
                <a:ext uri="{63B3BB69-23CF-44E3-9099-C40C66FF867C}">
                  <a14:compatExt spid="_x0000_s51817"/>
                </a:ext>
                <a:ext uri="{FF2B5EF4-FFF2-40B4-BE49-F238E27FC236}">
                  <a16:creationId xmlns:a16="http://schemas.microsoft.com/office/drawing/2014/main" id="{00000000-0008-0000-0300-000069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527</xdr:row>
          <xdr:rowOff>9525</xdr:rowOff>
        </xdr:from>
        <xdr:to>
          <xdr:col>10</xdr:col>
          <xdr:colOff>523875</xdr:colOff>
          <xdr:row>528</xdr:row>
          <xdr:rowOff>19050</xdr:rowOff>
        </xdr:to>
        <xdr:sp macro="" textlink="">
          <xdr:nvSpPr>
            <xdr:cNvPr id="51818" name="Check Box 618" hidden="1">
              <a:extLst>
                <a:ext uri="{63B3BB69-23CF-44E3-9099-C40C66FF867C}">
                  <a14:compatExt spid="_x0000_s51818"/>
                </a:ext>
                <a:ext uri="{FF2B5EF4-FFF2-40B4-BE49-F238E27FC236}">
                  <a16:creationId xmlns:a16="http://schemas.microsoft.com/office/drawing/2014/main" id="{00000000-0008-0000-0300-00006A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528</xdr:row>
          <xdr:rowOff>9525</xdr:rowOff>
        </xdr:from>
        <xdr:to>
          <xdr:col>10</xdr:col>
          <xdr:colOff>523875</xdr:colOff>
          <xdr:row>529</xdr:row>
          <xdr:rowOff>19050</xdr:rowOff>
        </xdr:to>
        <xdr:sp macro="" textlink="">
          <xdr:nvSpPr>
            <xdr:cNvPr id="51819" name="Check Box 619" hidden="1">
              <a:extLst>
                <a:ext uri="{63B3BB69-23CF-44E3-9099-C40C66FF867C}">
                  <a14:compatExt spid="_x0000_s51819"/>
                </a:ext>
                <a:ext uri="{FF2B5EF4-FFF2-40B4-BE49-F238E27FC236}">
                  <a16:creationId xmlns:a16="http://schemas.microsoft.com/office/drawing/2014/main" id="{00000000-0008-0000-0300-00006B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529</xdr:row>
          <xdr:rowOff>9525</xdr:rowOff>
        </xdr:from>
        <xdr:to>
          <xdr:col>10</xdr:col>
          <xdr:colOff>523875</xdr:colOff>
          <xdr:row>530</xdr:row>
          <xdr:rowOff>19050</xdr:rowOff>
        </xdr:to>
        <xdr:sp macro="" textlink="">
          <xdr:nvSpPr>
            <xdr:cNvPr id="51820" name="Check Box 620" hidden="1">
              <a:extLst>
                <a:ext uri="{63B3BB69-23CF-44E3-9099-C40C66FF867C}">
                  <a14:compatExt spid="_x0000_s51820"/>
                </a:ext>
                <a:ext uri="{FF2B5EF4-FFF2-40B4-BE49-F238E27FC236}">
                  <a16:creationId xmlns:a16="http://schemas.microsoft.com/office/drawing/2014/main" id="{00000000-0008-0000-0300-00006C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530</xdr:row>
          <xdr:rowOff>9525</xdr:rowOff>
        </xdr:from>
        <xdr:to>
          <xdr:col>10</xdr:col>
          <xdr:colOff>523875</xdr:colOff>
          <xdr:row>531</xdr:row>
          <xdr:rowOff>19050</xdr:rowOff>
        </xdr:to>
        <xdr:sp macro="" textlink="">
          <xdr:nvSpPr>
            <xdr:cNvPr id="51821" name="Check Box 621" hidden="1">
              <a:extLst>
                <a:ext uri="{63B3BB69-23CF-44E3-9099-C40C66FF867C}">
                  <a14:compatExt spid="_x0000_s51821"/>
                </a:ext>
                <a:ext uri="{FF2B5EF4-FFF2-40B4-BE49-F238E27FC236}">
                  <a16:creationId xmlns:a16="http://schemas.microsoft.com/office/drawing/2014/main" id="{00000000-0008-0000-0300-00006D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531</xdr:row>
          <xdr:rowOff>9525</xdr:rowOff>
        </xdr:from>
        <xdr:to>
          <xdr:col>10</xdr:col>
          <xdr:colOff>523875</xdr:colOff>
          <xdr:row>532</xdr:row>
          <xdr:rowOff>19050</xdr:rowOff>
        </xdr:to>
        <xdr:sp macro="" textlink="">
          <xdr:nvSpPr>
            <xdr:cNvPr id="51822" name="Check Box 622" hidden="1">
              <a:extLst>
                <a:ext uri="{63B3BB69-23CF-44E3-9099-C40C66FF867C}">
                  <a14:compatExt spid="_x0000_s51822"/>
                </a:ext>
                <a:ext uri="{FF2B5EF4-FFF2-40B4-BE49-F238E27FC236}">
                  <a16:creationId xmlns:a16="http://schemas.microsoft.com/office/drawing/2014/main" id="{00000000-0008-0000-0300-00006E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532</xdr:row>
          <xdr:rowOff>9525</xdr:rowOff>
        </xdr:from>
        <xdr:to>
          <xdr:col>10</xdr:col>
          <xdr:colOff>523875</xdr:colOff>
          <xdr:row>533</xdr:row>
          <xdr:rowOff>19050</xdr:rowOff>
        </xdr:to>
        <xdr:sp macro="" textlink="">
          <xdr:nvSpPr>
            <xdr:cNvPr id="51823" name="Check Box 623" hidden="1">
              <a:extLst>
                <a:ext uri="{63B3BB69-23CF-44E3-9099-C40C66FF867C}">
                  <a14:compatExt spid="_x0000_s51823"/>
                </a:ext>
                <a:ext uri="{FF2B5EF4-FFF2-40B4-BE49-F238E27FC236}">
                  <a16:creationId xmlns:a16="http://schemas.microsoft.com/office/drawing/2014/main" id="{00000000-0008-0000-0300-00006F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533</xdr:row>
          <xdr:rowOff>9525</xdr:rowOff>
        </xdr:from>
        <xdr:to>
          <xdr:col>10</xdr:col>
          <xdr:colOff>523875</xdr:colOff>
          <xdr:row>534</xdr:row>
          <xdr:rowOff>19050</xdr:rowOff>
        </xdr:to>
        <xdr:sp macro="" textlink="">
          <xdr:nvSpPr>
            <xdr:cNvPr id="51824" name="Check Box 624" hidden="1">
              <a:extLst>
                <a:ext uri="{63B3BB69-23CF-44E3-9099-C40C66FF867C}">
                  <a14:compatExt spid="_x0000_s51824"/>
                </a:ext>
                <a:ext uri="{FF2B5EF4-FFF2-40B4-BE49-F238E27FC236}">
                  <a16:creationId xmlns:a16="http://schemas.microsoft.com/office/drawing/2014/main" id="{00000000-0008-0000-0300-000070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534</xdr:row>
          <xdr:rowOff>9525</xdr:rowOff>
        </xdr:from>
        <xdr:to>
          <xdr:col>10</xdr:col>
          <xdr:colOff>523875</xdr:colOff>
          <xdr:row>535</xdr:row>
          <xdr:rowOff>19050</xdr:rowOff>
        </xdr:to>
        <xdr:sp macro="" textlink="">
          <xdr:nvSpPr>
            <xdr:cNvPr id="51825" name="Check Box 625" hidden="1">
              <a:extLst>
                <a:ext uri="{63B3BB69-23CF-44E3-9099-C40C66FF867C}">
                  <a14:compatExt spid="_x0000_s51825"/>
                </a:ext>
                <a:ext uri="{FF2B5EF4-FFF2-40B4-BE49-F238E27FC236}">
                  <a16:creationId xmlns:a16="http://schemas.microsoft.com/office/drawing/2014/main" id="{00000000-0008-0000-0300-000071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535</xdr:row>
          <xdr:rowOff>9525</xdr:rowOff>
        </xdr:from>
        <xdr:to>
          <xdr:col>10</xdr:col>
          <xdr:colOff>523875</xdr:colOff>
          <xdr:row>536</xdr:row>
          <xdr:rowOff>19050</xdr:rowOff>
        </xdr:to>
        <xdr:sp macro="" textlink="">
          <xdr:nvSpPr>
            <xdr:cNvPr id="51826" name="Check Box 626" hidden="1">
              <a:extLst>
                <a:ext uri="{63B3BB69-23CF-44E3-9099-C40C66FF867C}">
                  <a14:compatExt spid="_x0000_s51826"/>
                </a:ext>
                <a:ext uri="{FF2B5EF4-FFF2-40B4-BE49-F238E27FC236}">
                  <a16:creationId xmlns:a16="http://schemas.microsoft.com/office/drawing/2014/main" id="{00000000-0008-0000-0300-000072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536</xdr:row>
          <xdr:rowOff>9525</xdr:rowOff>
        </xdr:from>
        <xdr:to>
          <xdr:col>10</xdr:col>
          <xdr:colOff>523875</xdr:colOff>
          <xdr:row>537</xdr:row>
          <xdr:rowOff>19050</xdr:rowOff>
        </xdr:to>
        <xdr:sp macro="" textlink="">
          <xdr:nvSpPr>
            <xdr:cNvPr id="51827" name="Check Box 627" hidden="1">
              <a:extLst>
                <a:ext uri="{63B3BB69-23CF-44E3-9099-C40C66FF867C}">
                  <a14:compatExt spid="_x0000_s51827"/>
                </a:ext>
                <a:ext uri="{FF2B5EF4-FFF2-40B4-BE49-F238E27FC236}">
                  <a16:creationId xmlns:a16="http://schemas.microsoft.com/office/drawing/2014/main" id="{00000000-0008-0000-0300-000073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537</xdr:row>
          <xdr:rowOff>9525</xdr:rowOff>
        </xdr:from>
        <xdr:to>
          <xdr:col>10</xdr:col>
          <xdr:colOff>523875</xdr:colOff>
          <xdr:row>538</xdr:row>
          <xdr:rowOff>19050</xdr:rowOff>
        </xdr:to>
        <xdr:sp macro="" textlink="">
          <xdr:nvSpPr>
            <xdr:cNvPr id="51828" name="Check Box 628" hidden="1">
              <a:extLst>
                <a:ext uri="{63B3BB69-23CF-44E3-9099-C40C66FF867C}">
                  <a14:compatExt spid="_x0000_s51828"/>
                </a:ext>
                <a:ext uri="{FF2B5EF4-FFF2-40B4-BE49-F238E27FC236}">
                  <a16:creationId xmlns:a16="http://schemas.microsoft.com/office/drawing/2014/main" id="{00000000-0008-0000-0300-000074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538</xdr:row>
          <xdr:rowOff>9525</xdr:rowOff>
        </xdr:from>
        <xdr:to>
          <xdr:col>10</xdr:col>
          <xdr:colOff>523875</xdr:colOff>
          <xdr:row>539</xdr:row>
          <xdr:rowOff>19050</xdr:rowOff>
        </xdr:to>
        <xdr:sp macro="" textlink="">
          <xdr:nvSpPr>
            <xdr:cNvPr id="51829" name="Check Box 629" hidden="1">
              <a:extLst>
                <a:ext uri="{63B3BB69-23CF-44E3-9099-C40C66FF867C}">
                  <a14:compatExt spid="_x0000_s51829"/>
                </a:ext>
                <a:ext uri="{FF2B5EF4-FFF2-40B4-BE49-F238E27FC236}">
                  <a16:creationId xmlns:a16="http://schemas.microsoft.com/office/drawing/2014/main" id="{00000000-0008-0000-0300-000075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539</xdr:row>
          <xdr:rowOff>9525</xdr:rowOff>
        </xdr:from>
        <xdr:to>
          <xdr:col>10</xdr:col>
          <xdr:colOff>523875</xdr:colOff>
          <xdr:row>540</xdr:row>
          <xdr:rowOff>19050</xdr:rowOff>
        </xdr:to>
        <xdr:sp macro="" textlink="">
          <xdr:nvSpPr>
            <xdr:cNvPr id="51830" name="Check Box 630" hidden="1">
              <a:extLst>
                <a:ext uri="{63B3BB69-23CF-44E3-9099-C40C66FF867C}">
                  <a14:compatExt spid="_x0000_s51830"/>
                </a:ext>
                <a:ext uri="{FF2B5EF4-FFF2-40B4-BE49-F238E27FC236}">
                  <a16:creationId xmlns:a16="http://schemas.microsoft.com/office/drawing/2014/main" id="{00000000-0008-0000-0300-000076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540</xdr:row>
          <xdr:rowOff>9525</xdr:rowOff>
        </xdr:from>
        <xdr:to>
          <xdr:col>10</xdr:col>
          <xdr:colOff>523875</xdr:colOff>
          <xdr:row>541</xdr:row>
          <xdr:rowOff>19050</xdr:rowOff>
        </xdr:to>
        <xdr:sp macro="" textlink="">
          <xdr:nvSpPr>
            <xdr:cNvPr id="51831" name="Check Box 631" hidden="1">
              <a:extLst>
                <a:ext uri="{63B3BB69-23CF-44E3-9099-C40C66FF867C}">
                  <a14:compatExt spid="_x0000_s51831"/>
                </a:ext>
                <a:ext uri="{FF2B5EF4-FFF2-40B4-BE49-F238E27FC236}">
                  <a16:creationId xmlns:a16="http://schemas.microsoft.com/office/drawing/2014/main" id="{00000000-0008-0000-0300-000077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541</xdr:row>
          <xdr:rowOff>9525</xdr:rowOff>
        </xdr:from>
        <xdr:to>
          <xdr:col>10</xdr:col>
          <xdr:colOff>523875</xdr:colOff>
          <xdr:row>542</xdr:row>
          <xdr:rowOff>19050</xdr:rowOff>
        </xdr:to>
        <xdr:sp macro="" textlink="">
          <xdr:nvSpPr>
            <xdr:cNvPr id="51832" name="Check Box 632" hidden="1">
              <a:extLst>
                <a:ext uri="{63B3BB69-23CF-44E3-9099-C40C66FF867C}">
                  <a14:compatExt spid="_x0000_s51832"/>
                </a:ext>
                <a:ext uri="{FF2B5EF4-FFF2-40B4-BE49-F238E27FC236}">
                  <a16:creationId xmlns:a16="http://schemas.microsoft.com/office/drawing/2014/main" id="{00000000-0008-0000-0300-000078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542</xdr:row>
          <xdr:rowOff>9525</xdr:rowOff>
        </xdr:from>
        <xdr:to>
          <xdr:col>10</xdr:col>
          <xdr:colOff>523875</xdr:colOff>
          <xdr:row>543</xdr:row>
          <xdr:rowOff>19050</xdr:rowOff>
        </xdr:to>
        <xdr:sp macro="" textlink="">
          <xdr:nvSpPr>
            <xdr:cNvPr id="51833" name="Check Box 633" hidden="1">
              <a:extLst>
                <a:ext uri="{63B3BB69-23CF-44E3-9099-C40C66FF867C}">
                  <a14:compatExt spid="_x0000_s51833"/>
                </a:ext>
                <a:ext uri="{FF2B5EF4-FFF2-40B4-BE49-F238E27FC236}">
                  <a16:creationId xmlns:a16="http://schemas.microsoft.com/office/drawing/2014/main" id="{00000000-0008-0000-0300-000079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543</xdr:row>
          <xdr:rowOff>9525</xdr:rowOff>
        </xdr:from>
        <xdr:to>
          <xdr:col>10</xdr:col>
          <xdr:colOff>523875</xdr:colOff>
          <xdr:row>544</xdr:row>
          <xdr:rowOff>19050</xdr:rowOff>
        </xdr:to>
        <xdr:sp macro="" textlink="">
          <xdr:nvSpPr>
            <xdr:cNvPr id="51834" name="Check Box 634" hidden="1">
              <a:extLst>
                <a:ext uri="{63B3BB69-23CF-44E3-9099-C40C66FF867C}">
                  <a14:compatExt spid="_x0000_s51834"/>
                </a:ext>
                <a:ext uri="{FF2B5EF4-FFF2-40B4-BE49-F238E27FC236}">
                  <a16:creationId xmlns:a16="http://schemas.microsoft.com/office/drawing/2014/main" id="{00000000-0008-0000-0300-00007A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544</xdr:row>
          <xdr:rowOff>9525</xdr:rowOff>
        </xdr:from>
        <xdr:to>
          <xdr:col>10</xdr:col>
          <xdr:colOff>523875</xdr:colOff>
          <xdr:row>545</xdr:row>
          <xdr:rowOff>19050</xdr:rowOff>
        </xdr:to>
        <xdr:sp macro="" textlink="">
          <xdr:nvSpPr>
            <xdr:cNvPr id="51835" name="Check Box 635" hidden="1">
              <a:extLst>
                <a:ext uri="{63B3BB69-23CF-44E3-9099-C40C66FF867C}">
                  <a14:compatExt spid="_x0000_s51835"/>
                </a:ext>
                <a:ext uri="{FF2B5EF4-FFF2-40B4-BE49-F238E27FC236}">
                  <a16:creationId xmlns:a16="http://schemas.microsoft.com/office/drawing/2014/main" id="{00000000-0008-0000-0300-00007B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545</xdr:row>
          <xdr:rowOff>9525</xdr:rowOff>
        </xdr:from>
        <xdr:to>
          <xdr:col>10</xdr:col>
          <xdr:colOff>523875</xdr:colOff>
          <xdr:row>546</xdr:row>
          <xdr:rowOff>19050</xdr:rowOff>
        </xdr:to>
        <xdr:sp macro="" textlink="">
          <xdr:nvSpPr>
            <xdr:cNvPr id="51836" name="Check Box 636" hidden="1">
              <a:extLst>
                <a:ext uri="{63B3BB69-23CF-44E3-9099-C40C66FF867C}">
                  <a14:compatExt spid="_x0000_s51836"/>
                </a:ext>
                <a:ext uri="{FF2B5EF4-FFF2-40B4-BE49-F238E27FC236}">
                  <a16:creationId xmlns:a16="http://schemas.microsoft.com/office/drawing/2014/main" id="{00000000-0008-0000-0300-00007C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546</xdr:row>
          <xdr:rowOff>9525</xdr:rowOff>
        </xdr:from>
        <xdr:to>
          <xdr:col>10</xdr:col>
          <xdr:colOff>523875</xdr:colOff>
          <xdr:row>547</xdr:row>
          <xdr:rowOff>19050</xdr:rowOff>
        </xdr:to>
        <xdr:sp macro="" textlink="">
          <xdr:nvSpPr>
            <xdr:cNvPr id="51837" name="Check Box 637" hidden="1">
              <a:extLst>
                <a:ext uri="{63B3BB69-23CF-44E3-9099-C40C66FF867C}">
                  <a14:compatExt spid="_x0000_s51837"/>
                </a:ext>
                <a:ext uri="{FF2B5EF4-FFF2-40B4-BE49-F238E27FC236}">
                  <a16:creationId xmlns:a16="http://schemas.microsoft.com/office/drawing/2014/main" id="{00000000-0008-0000-0300-00007D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547</xdr:row>
          <xdr:rowOff>9525</xdr:rowOff>
        </xdr:from>
        <xdr:to>
          <xdr:col>10</xdr:col>
          <xdr:colOff>523875</xdr:colOff>
          <xdr:row>548</xdr:row>
          <xdr:rowOff>19050</xdr:rowOff>
        </xdr:to>
        <xdr:sp macro="" textlink="">
          <xdr:nvSpPr>
            <xdr:cNvPr id="51838" name="Check Box 638" hidden="1">
              <a:extLst>
                <a:ext uri="{63B3BB69-23CF-44E3-9099-C40C66FF867C}">
                  <a14:compatExt spid="_x0000_s51838"/>
                </a:ext>
                <a:ext uri="{FF2B5EF4-FFF2-40B4-BE49-F238E27FC236}">
                  <a16:creationId xmlns:a16="http://schemas.microsoft.com/office/drawing/2014/main" id="{00000000-0008-0000-0300-00007E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548</xdr:row>
          <xdr:rowOff>9525</xdr:rowOff>
        </xdr:from>
        <xdr:to>
          <xdr:col>10</xdr:col>
          <xdr:colOff>523875</xdr:colOff>
          <xdr:row>549</xdr:row>
          <xdr:rowOff>19050</xdr:rowOff>
        </xdr:to>
        <xdr:sp macro="" textlink="">
          <xdr:nvSpPr>
            <xdr:cNvPr id="51839" name="Check Box 639" hidden="1">
              <a:extLst>
                <a:ext uri="{63B3BB69-23CF-44E3-9099-C40C66FF867C}">
                  <a14:compatExt spid="_x0000_s51839"/>
                </a:ext>
                <a:ext uri="{FF2B5EF4-FFF2-40B4-BE49-F238E27FC236}">
                  <a16:creationId xmlns:a16="http://schemas.microsoft.com/office/drawing/2014/main" id="{00000000-0008-0000-0300-00007F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549</xdr:row>
          <xdr:rowOff>9525</xdr:rowOff>
        </xdr:from>
        <xdr:to>
          <xdr:col>10</xdr:col>
          <xdr:colOff>523875</xdr:colOff>
          <xdr:row>550</xdr:row>
          <xdr:rowOff>19050</xdr:rowOff>
        </xdr:to>
        <xdr:sp macro="" textlink="">
          <xdr:nvSpPr>
            <xdr:cNvPr id="51840" name="Check Box 640" hidden="1">
              <a:extLst>
                <a:ext uri="{63B3BB69-23CF-44E3-9099-C40C66FF867C}">
                  <a14:compatExt spid="_x0000_s51840"/>
                </a:ext>
                <a:ext uri="{FF2B5EF4-FFF2-40B4-BE49-F238E27FC236}">
                  <a16:creationId xmlns:a16="http://schemas.microsoft.com/office/drawing/2014/main" id="{00000000-0008-0000-0300-000080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550</xdr:row>
          <xdr:rowOff>9525</xdr:rowOff>
        </xdr:from>
        <xdr:to>
          <xdr:col>10</xdr:col>
          <xdr:colOff>523875</xdr:colOff>
          <xdr:row>551</xdr:row>
          <xdr:rowOff>19050</xdr:rowOff>
        </xdr:to>
        <xdr:sp macro="" textlink="">
          <xdr:nvSpPr>
            <xdr:cNvPr id="51841" name="Check Box 641" hidden="1">
              <a:extLst>
                <a:ext uri="{63B3BB69-23CF-44E3-9099-C40C66FF867C}">
                  <a14:compatExt spid="_x0000_s51841"/>
                </a:ext>
                <a:ext uri="{FF2B5EF4-FFF2-40B4-BE49-F238E27FC236}">
                  <a16:creationId xmlns:a16="http://schemas.microsoft.com/office/drawing/2014/main" id="{00000000-0008-0000-0300-000081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551</xdr:row>
          <xdr:rowOff>9525</xdr:rowOff>
        </xdr:from>
        <xdr:to>
          <xdr:col>10</xdr:col>
          <xdr:colOff>523875</xdr:colOff>
          <xdr:row>552</xdr:row>
          <xdr:rowOff>19050</xdr:rowOff>
        </xdr:to>
        <xdr:sp macro="" textlink="">
          <xdr:nvSpPr>
            <xdr:cNvPr id="51842" name="Check Box 642" hidden="1">
              <a:extLst>
                <a:ext uri="{63B3BB69-23CF-44E3-9099-C40C66FF867C}">
                  <a14:compatExt spid="_x0000_s51842"/>
                </a:ext>
                <a:ext uri="{FF2B5EF4-FFF2-40B4-BE49-F238E27FC236}">
                  <a16:creationId xmlns:a16="http://schemas.microsoft.com/office/drawing/2014/main" id="{00000000-0008-0000-0300-000082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552</xdr:row>
          <xdr:rowOff>9525</xdr:rowOff>
        </xdr:from>
        <xdr:to>
          <xdr:col>10</xdr:col>
          <xdr:colOff>523875</xdr:colOff>
          <xdr:row>553</xdr:row>
          <xdr:rowOff>19050</xdr:rowOff>
        </xdr:to>
        <xdr:sp macro="" textlink="">
          <xdr:nvSpPr>
            <xdr:cNvPr id="51843" name="Check Box 643" hidden="1">
              <a:extLst>
                <a:ext uri="{63B3BB69-23CF-44E3-9099-C40C66FF867C}">
                  <a14:compatExt spid="_x0000_s51843"/>
                </a:ext>
                <a:ext uri="{FF2B5EF4-FFF2-40B4-BE49-F238E27FC236}">
                  <a16:creationId xmlns:a16="http://schemas.microsoft.com/office/drawing/2014/main" id="{00000000-0008-0000-0300-000083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553</xdr:row>
          <xdr:rowOff>9525</xdr:rowOff>
        </xdr:from>
        <xdr:to>
          <xdr:col>10</xdr:col>
          <xdr:colOff>523875</xdr:colOff>
          <xdr:row>554</xdr:row>
          <xdr:rowOff>19050</xdr:rowOff>
        </xdr:to>
        <xdr:sp macro="" textlink="">
          <xdr:nvSpPr>
            <xdr:cNvPr id="51844" name="Check Box 644" hidden="1">
              <a:extLst>
                <a:ext uri="{63B3BB69-23CF-44E3-9099-C40C66FF867C}">
                  <a14:compatExt spid="_x0000_s51844"/>
                </a:ext>
                <a:ext uri="{FF2B5EF4-FFF2-40B4-BE49-F238E27FC236}">
                  <a16:creationId xmlns:a16="http://schemas.microsoft.com/office/drawing/2014/main" id="{00000000-0008-0000-0300-000084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554</xdr:row>
          <xdr:rowOff>9525</xdr:rowOff>
        </xdr:from>
        <xdr:to>
          <xdr:col>10</xdr:col>
          <xdr:colOff>523875</xdr:colOff>
          <xdr:row>555</xdr:row>
          <xdr:rowOff>19050</xdr:rowOff>
        </xdr:to>
        <xdr:sp macro="" textlink="">
          <xdr:nvSpPr>
            <xdr:cNvPr id="51845" name="Check Box 645" hidden="1">
              <a:extLst>
                <a:ext uri="{63B3BB69-23CF-44E3-9099-C40C66FF867C}">
                  <a14:compatExt spid="_x0000_s51845"/>
                </a:ext>
                <a:ext uri="{FF2B5EF4-FFF2-40B4-BE49-F238E27FC236}">
                  <a16:creationId xmlns:a16="http://schemas.microsoft.com/office/drawing/2014/main" id="{00000000-0008-0000-0300-000085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555</xdr:row>
          <xdr:rowOff>9525</xdr:rowOff>
        </xdr:from>
        <xdr:to>
          <xdr:col>10</xdr:col>
          <xdr:colOff>523875</xdr:colOff>
          <xdr:row>556</xdr:row>
          <xdr:rowOff>19050</xdr:rowOff>
        </xdr:to>
        <xdr:sp macro="" textlink="">
          <xdr:nvSpPr>
            <xdr:cNvPr id="51846" name="Check Box 646" hidden="1">
              <a:extLst>
                <a:ext uri="{63B3BB69-23CF-44E3-9099-C40C66FF867C}">
                  <a14:compatExt spid="_x0000_s51846"/>
                </a:ext>
                <a:ext uri="{FF2B5EF4-FFF2-40B4-BE49-F238E27FC236}">
                  <a16:creationId xmlns:a16="http://schemas.microsoft.com/office/drawing/2014/main" id="{00000000-0008-0000-0300-000086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556</xdr:row>
          <xdr:rowOff>9525</xdr:rowOff>
        </xdr:from>
        <xdr:to>
          <xdr:col>10</xdr:col>
          <xdr:colOff>523875</xdr:colOff>
          <xdr:row>557</xdr:row>
          <xdr:rowOff>19050</xdr:rowOff>
        </xdr:to>
        <xdr:sp macro="" textlink="">
          <xdr:nvSpPr>
            <xdr:cNvPr id="51847" name="Check Box 647" hidden="1">
              <a:extLst>
                <a:ext uri="{63B3BB69-23CF-44E3-9099-C40C66FF867C}">
                  <a14:compatExt spid="_x0000_s51847"/>
                </a:ext>
                <a:ext uri="{FF2B5EF4-FFF2-40B4-BE49-F238E27FC236}">
                  <a16:creationId xmlns:a16="http://schemas.microsoft.com/office/drawing/2014/main" id="{00000000-0008-0000-0300-000087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557</xdr:row>
          <xdr:rowOff>9525</xdr:rowOff>
        </xdr:from>
        <xdr:to>
          <xdr:col>10</xdr:col>
          <xdr:colOff>523875</xdr:colOff>
          <xdr:row>558</xdr:row>
          <xdr:rowOff>19050</xdr:rowOff>
        </xdr:to>
        <xdr:sp macro="" textlink="">
          <xdr:nvSpPr>
            <xdr:cNvPr id="51848" name="Check Box 648" hidden="1">
              <a:extLst>
                <a:ext uri="{63B3BB69-23CF-44E3-9099-C40C66FF867C}">
                  <a14:compatExt spid="_x0000_s51848"/>
                </a:ext>
                <a:ext uri="{FF2B5EF4-FFF2-40B4-BE49-F238E27FC236}">
                  <a16:creationId xmlns:a16="http://schemas.microsoft.com/office/drawing/2014/main" id="{00000000-0008-0000-0300-000088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558</xdr:row>
          <xdr:rowOff>9525</xdr:rowOff>
        </xdr:from>
        <xdr:to>
          <xdr:col>10</xdr:col>
          <xdr:colOff>523875</xdr:colOff>
          <xdr:row>559</xdr:row>
          <xdr:rowOff>19050</xdr:rowOff>
        </xdr:to>
        <xdr:sp macro="" textlink="">
          <xdr:nvSpPr>
            <xdr:cNvPr id="51849" name="Check Box 649" hidden="1">
              <a:extLst>
                <a:ext uri="{63B3BB69-23CF-44E3-9099-C40C66FF867C}">
                  <a14:compatExt spid="_x0000_s51849"/>
                </a:ext>
                <a:ext uri="{FF2B5EF4-FFF2-40B4-BE49-F238E27FC236}">
                  <a16:creationId xmlns:a16="http://schemas.microsoft.com/office/drawing/2014/main" id="{00000000-0008-0000-0300-000089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559</xdr:row>
          <xdr:rowOff>9525</xdr:rowOff>
        </xdr:from>
        <xdr:to>
          <xdr:col>10</xdr:col>
          <xdr:colOff>523875</xdr:colOff>
          <xdr:row>560</xdr:row>
          <xdr:rowOff>19050</xdr:rowOff>
        </xdr:to>
        <xdr:sp macro="" textlink="">
          <xdr:nvSpPr>
            <xdr:cNvPr id="51850" name="Check Box 650" hidden="1">
              <a:extLst>
                <a:ext uri="{63B3BB69-23CF-44E3-9099-C40C66FF867C}">
                  <a14:compatExt spid="_x0000_s51850"/>
                </a:ext>
                <a:ext uri="{FF2B5EF4-FFF2-40B4-BE49-F238E27FC236}">
                  <a16:creationId xmlns:a16="http://schemas.microsoft.com/office/drawing/2014/main" id="{00000000-0008-0000-0300-00008A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560</xdr:row>
          <xdr:rowOff>9525</xdr:rowOff>
        </xdr:from>
        <xdr:to>
          <xdr:col>10</xdr:col>
          <xdr:colOff>523875</xdr:colOff>
          <xdr:row>561</xdr:row>
          <xdr:rowOff>19050</xdr:rowOff>
        </xdr:to>
        <xdr:sp macro="" textlink="">
          <xdr:nvSpPr>
            <xdr:cNvPr id="51851" name="Check Box 651" hidden="1">
              <a:extLst>
                <a:ext uri="{63B3BB69-23CF-44E3-9099-C40C66FF867C}">
                  <a14:compatExt spid="_x0000_s51851"/>
                </a:ext>
                <a:ext uri="{FF2B5EF4-FFF2-40B4-BE49-F238E27FC236}">
                  <a16:creationId xmlns:a16="http://schemas.microsoft.com/office/drawing/2014/main" id="{00000000-0008-0000-0300-00008B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561</xdr:row>
          <xdr:rowOff>9525</xdr:rowOff>
        </xdr:from>
        <xdr:to>
          <xdr:col>10</xdr:col>
          <xdr:colOff>523875</xdr:colOff>
          <xdr:row>562</xdr:row>
          <xdr:rowOff>19050</xdr:rowOff>
        </xdr:to>
        <xdr:sp macro="" textlink="">
          <xdr:nvSpPr>
            <xdr:cNvPr id="51852" name="Check Box 652" hidden="1">
              <a:extLst>
                <a:ext uri="{63B3BB69-23CF-44E3-9099-C40C66FF867C}">
                  <a14:compatExt spid="_x0000_s51852"/>
                </a:ext>
                <a:ext uri="{FF2B5EF4-FFF2-40B4-BE49-F238E27FC236}">
                  <a16:creationId xmlns:a16="http://schemas.microsoft.com/office/drawing/2014/main" id="{00000000-0008-0000-0300-00008C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562</xdr:row>
          <xdr:rowOff>9525</xdr:rowOff>
        </xdr:from>
        <xdr:to>
          <xdr:col>10</xdr:col>
          <xdr:colOff>523875</xdr:colOff>
          <xdr:row>563</xdr:row>
          <xdr:rowOff>19050</xdr:rowOff>
        </xdr:to>
        <xdr:sp macro="" textlink="">
          <xdr:nvSpPr>
            <xdr:cNvPr id="51853" name="Check Box 653" hidden="1">
              <a:extLst>
                <a:ext uri="{63B3BB69-23CF-44E3-9099-C40C66FF867C}">
                  <a14:compatExt spid="_x0000_s51853"/>
                </a:ext>
                <a:ext uri="{FF2B5EF4-FFF2-40B4-BE49-F238E27FC236}">
                  <a16:creationId xmlns:a16="http://schemas.microsoft.com/office/drawing/2014/main" id="{00000000-0008-0000-0300-00008D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82</xdr:row>
          <xdr:rowOff>9525</xdr:rowOff>
        </xdr:from>
        <xdr:to>
          <xdr:col>10</xdr:col>
          <xdr:colOff>523875</xdr:colOff>
          <xdr:row>83</xdr:row>
          <xdr:rowOff>19050</xdr:rowOff>
        </xdr:to>
        <xdr:sp macro="" textlink="">
          <xdr:nvSpPr>
            <xdr:cNvPr id="51892" name="Check Box 692" hidden="1">
              <a:extLst>
                <a:ext uri="{63B3BB69-23CF-44E3-9099-C40C66FF867C}">
                  <a14:compatExt spid="_x0000_s51892"/>
                </a:ext>
                <a:ext uri="{FF2B5EF4-FFF2-40B4-BE49-F238E27FC236}">
                  <a16:creationId xmlns:a16="http://schemas.microsoft.com/office/drawing/2014/main" id="{00000000-0008-0000-0300-0000B4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122</xdr:row>
          <xdr:rowOff>9525</xdr:rowOff>
        </xdr:from>
        <xdr:to>
          <xdr:col>10</xdr:col>
          <xdr:colOff>523875</xdr:colOff>
          <xdr:row>123</xdr:row>
          <xdr:rowOff>19050</xdr:rowOff>
        </xdr:to>
        <xdr:sp macro="" textlink="">
          <xdr:nvSpPr>
            <xdr:cNvPr id="51893" name="Check Box 693" hidden="1">
              <a:extLst>
                <a:ext uri="{63B3BB69-23CF-44E3-9099-C40C66FF867C}">
                  <a14:compatExt spid="_x0000_s51893"/>
                </a:ext>
                <a:ext uri="{FF2B5EF4-FFF2-40B4-BE49-F238E27FC236}">
                  <a16:creationId xmlns:a16="http://schemas.microsoft.com/office/drawing/2014/main" id="{00000000-0008-0000-0300-0000B5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162</xdr:row>
          <xdr:rowOff>9525</xdr:rowOff>
        </xdr:from>
        <xdr:to>
          <xdr:col>10</xdr:col>
          <xdr:colOff>523875</xdr:colOff>
          <xdr:row>163</xdr:row>
          <xdr:rowOff>19050</xdr:rowOff>
        </xdr:to>
        <xdr:sp macro="" textlink="">
          <xdr:nvSpPr>
            <xdr:cNvPr id="51894" name="Check Box 694" hidden="1">
              <a:extLst>
                <a:ext uri="{63B3BB69-23CF-44E3-9099-C40C66FF867C}">
                  <a14:compatExt spid="_x0000_s51894"/>
                </a:ext>
                <a:ext uri="{FF2B5EF4-FFF2-40B4-BE49-F238E27FC236}">
                  <a16:creationId xmlns:a16="http://schemas.microsoft.com/office/drawing/2014/main" id="{00000000-0008-0000-0300-0000B6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202</xdr:row>
          <xdr:rowOff>9525</xdr:rowOff>
        </xdr:from>
        <xdr:to>
          <xdr:col>10</xdr:col>
          <xdr:colOff>523875</xdr:colOff>
          <xdr:row>203</xdr:row>
          <xdr:rowOff>19050</xdr:rowOff>
        </xdr:to>
        <xdr:sp macro="" textlink="">
          <xdr:nvSpPr>
            <xdr:cNvPr id="51895" name="Check Box 695" hidden="1">
              <a:extLst>
                <a:ext uri="{63B3BB69-23CF-44E3-9099-C40C66FF867C}">
                  <a14:compatExt spid="_x0000_s51895"/>
                </a:ext>
                <a:ext uri="{FF2B5EF4-FFF2-40B4-BE49-F238E27FC236}">
                  <a16:creationId xmlns:a16="http://schemas.microsoft.com/office/drawing/2014/main" id="{00000000-0008-0000-0300-0000B7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242</xdr:row>
          <xdr:rowOff>9525</xdr:rowOff>
        </xdr:from>
        <xdr:to>
          <xdr:col>10</xdr:col>
          <xdr:colOff>523875</xdr:colOff>
          <xdr:row>243</xdr:row>
          <xdr:rowOff>19050</xdr:rowOff>
        </xdr:to>
        <xdr:sp macro="" textlink="">
          <xdr:nvSpPr>
            <xdr:cNvPr id="51896" name="Check Box 696" hidden="1">
              <a:extLst>
                <a:ext uri="{63B3BB69-23CF-44E3-9099-C40C66FF867C}">
                  <a14:compatExt spid="_x0000_s51896"/>
                </a:ext>
                <a:ext uri="{FF2B5EF4-FFF2-40B4-BE49-F238E27FC236}">
                  <a16:creationId xmlns:a16="http://schemas.microsoft.com/office/drawing/2014/main" id="{00000000-0008-0000-0300-0000B8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282</xdr:row>
          <xdr:rowOff>9525</xdr:rowOff>
        </xdr:from>
        <xdr:to>
          <xdr:col>10</xdr:col>
          <xdr:colOff>523875</xdr:colOff>
          <xdr:row>283</xdr:row>
          <xdr:rowOff>19050</xdr:rowOff>
        </xdr:to>
        <xdr:sp macro="" textlink="">
          <xdr:nvSpPr>
            <xdr:cNvPr id="51897" name="Check Box 697" hidden="1">
              <a:extLst>
                <a:ext uri="{63B3BB69-23CF-44E3-9099-C40C66FF867C}">
                  <a14:compatExt spid="_x0000_s51897"/>
                </a:ext>
                <a:ext uri="{FF2B5EF4-FFF2-40B4-BE49-F238E27FC236}">
                  <a16:creationId xmlns:a16="http://schemas.microsoft.com/office/drawing/2014/main" id="{00000000-0008-0000-0300-0000B9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322</xdr:row>
          <xdr:rowOff>9525</xdr:rowOff>
        </xdr:from>
        <xdr:to>
          <xdr:col>10</xdr:col>
          <xdr:colOff>523875</xdr:colOff>
          <xdr:row>323</xdr:row>
          <xdr:rowOff>19050</xdr:rowOff>
        </xdr:to>
        <xdr:sp macro="" textlink="">
          <xdr:nvSpPr>
            <xdr:cNvPr id="51898" name="Check Box 698" hidden="1">
              <a:extLst>
                <a:ext uri="{63B3BB69-23CF-44E3-9099-C40C66FF867C}">
                  <a14:compatExt spid="_x0000_s51898"/>
                </a:ext>
                <a:ext uri="{FF2B5EF4-FFF2-40B4-BE49-F238E27FC236}">
                  <a16:creationId xmlns:a16="http://schemas.microsoft.com/office/drawing/2014/main" id="{00000000-0008-0000-0300-0000BA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362</xdr:row>
          <xdr:rowOff>9525</xdr:rowOff>
        </xdr:from>
        <xdr:to>
          <xdr:col>10</xdr:col>
          <xdr:colOff>523875</xdr:colOff>
          <xdr:row>363</xdr:row>
          <xdr:rowOff>19050</xdr:rowOff>
        </xdr:to>
        <xdr:sp macro="" textlink="">
          <xdr:nvSpPr>
            <xdr:cNvPr id="51899" name="Check Box 699" hidden="1">
              <a:extLst>
                <a:ext uri="{63B3BB69-23CF-44E3-9099-C40C66FF867C}">
                  <a14:compatExt spid="_x0000_s51899"/>
                </a:ext>
                <a:ext uri="{FF2B5EF4-FFF2-40B4-BE49-F238E27FC236}">
                  <a16:creationId xmlns:a16="http://schemas.microsoft.com/office/drawing/2014/main" id="{00000000-0008-0000-0300-0000BB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402</xdr:row>
          <xdr:rowOff>9525</xdr:rowOff>
        </xdr:from>
        <xdr:to>
          <xdr:col>10</xdr:col>
          <xdr:colOff>523875</xdr:colOff>
          <xdr:row>403</xdr:row>
          <xdr:rowOff>19050</xdr:rowOff>
        </xdr:to>
        <xdr:sp macro="" textlink="">
          <xdr:nvSpPr>
            <xdr:cNvPr id="51900" name="Check Box 700" hidden="1">
              <a:extLst>
                <a:ext uri="{63B3BB69-23CF-44E3-9099-C40C66FF867C}">
                  <a14:compatExt spid="_x0000_s51900"/>
                </a:ext>
                <a:ext uri="{FF2B5EF4-FFF2-40B4-BE49-F238E27FC236}">
                  <a16:creationId xmlns:a16="http://schemas.microsoft.com/office/drawing/2014/main" id="{00000000-0008-0000-0300-0000BC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442</xdr:row>
          <xdr:rowOff>9525</xdr:rowOff>
        </xdr:from>
        <xdr:to>
          <xdr:col>10</xdr:col>
          <xdr:colOff>523875</xdr:colOff>
          <xdr:row>443</xdr:row>
          <xdr:rowOff>19050</xdr:rowOff>
        </xdr:to>
        <xdr:sp macro="" textlink="">
          <xdr:nvSpPr>
            <xdr:cNvPr id="51901" name="Check Box 701" hidden="1">
              <a:extLst>
                <a:ext uri="{63B3BB69-23CF-44E3-9099-C40C66FF867C}">
                  <a14:compatExt spid="_x0000_s51901"/>
                </a:ext>
                <a:ext uri="{FF2B5EF4-FFF2-40B4-BE49-F238E27FC236}">
                  <a16:creationId xmlns:a16="http://schemas.microsoft.com/office/drawing/2014/main" id="{00000000-0008-0000-0300-0000BD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482</xdr:row>
          <xdr:rowOff>9525</xdr:rowOff>
        </xdr:from>
        <xdr:to>
          <xdr:col>10</xdr:col>
          <xdr:colOff>523875</xdr:colOff>
          <xdr:row>483</xdr:row>
          <xdr:rowOff>19050</xdr:rowOff>
        </xdr:to>
        <xdr:sp macro="" textlink="">
          <xdr:nvSpPr>
            <xdr:cNvPr id="51902" name="Check Box 702" hidden="1">
              <a:extLst>
                <a:ext uri="{63B3BB69-23CF-44E3-9099-C40C66FF867C}">
                  <a14:compatExt spid="_x0000_s51902"/>
                </a:ext>
                <a:ext uri="{FF2B5EF4-FFF2-40B4-BE49-F238E27FC236}">
                  <a16:creationId xmlns:a16="http://schemas.microsoft.com/office/drawing/2014/main" id="{00000000-0008-0000-0300-0000BE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522</xdr:row>
          <xdr:rowOff>9525</xdr:rowOff>
        </xdr:from>
        <xdr:to>
          <xdr:col>10</xdr:col>
          <xdr:colOff>523875</xdr:colOff>
          <xdr:row>523</xdr:row>
          <xdr:rowOff>19050</xdr:rowOff>
        </xdr:to>
        <xdr:sp macro="" textlink="">
          <xdr:nvSpPr>
            <xdr:cNvPr id="51903" name="Check Box 703" hidden="1">
              <a:extLst>
                <a:ext uri="{63B3BB69-23CF-44E3-9099-C40C66FF867C}">
                  <a14:compatExt spid="_x0000_s51903"/>
                </a:ext>
                <a:ext uri="{FF2B5EF4-FFF2-40B4-BE49-F238E27FC236}">
                  <a16:creationId xmlns:a16="http://schemas.microsoft.com/office/drawing/2014/main" id="{00000000-0008-0000-0300-0000BFC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18</xdr:col>
      <xdr:colOff>106364</xdr:colOff>
      <xdr:row>8</xdr:row>
      <xdr:rowOff>77788</xdr:rowOff>
    </xdr:from>
    <xdr:to>
      <xdr:col>25</xdr:col>
      <xdr:colOff>627064</xdr:colOff>
      <xdr:row>10</xdr:row>
      <xdr:rowOff>144463</xdr:rowOff>
    </xdr:to>
    <xdr:sp macro="" textlink="">
      <xdr:nvSpPr>
        <xdr:cNvPr id="5" name="テキスト ボックス 4">
          <a:extLst>
            <a:ext uri="{FF2B5EF4-FFF2-40B4-BE49-F238E27FC236}">
              <a16:creationId xmlns:a16="http://schemas.microsoft.com/office/drawing/2014/main" id="{958325CA-0509-466E-A294-85A325F8438A}"/>
            </a:ext>
          </a:extLst>
        </xdr:cNvPr>
        <xdr:cNvSpPr txBox="1"/>
      </xdr:nvSpPr>
      <xdr:spPr>
        <a:xfrm>
          <a:off x="13330239" y="1855788"/>
          <a:ext cx="5410200" cy="527050"/>
        </a:xfrm>
        <a:prstGeom prst="rect">
          <a:avLst/>
        </a:prstGeom>
        <a:solidFill>
          <a:schemeClr val="tx1">
            <a:lumMod val="65000"/>
            <a:lumOff val="3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solidFill>
                <a:schemeClr val="bg1"/>
              </a:solidFill>
            </a:rPr>
            <a:t>非表示予定</a:t>
          </a:r>
        </a:p>
      </xdr:txBody>
    </xdr:sp>
    <xdr:clientData/>
  </xdr:twoCellAnchor>
  <xdr:twoCellAnchor>
    <xdr:from>
      <xdr:col>13</xdr:col>
      <xdr:colOff>49213</xdr:colOff>
      <xdr:row>7</xdr:row>
      <xdr:rowOff>50799</xdr:rowOff>
    </xdr:from>
    <xdr:to>
      <xdr:col>15</xdr:col>
      <xdr:colOff>682625</xdr:colOff>
      <xdr:row>7</xdr:row>
      <xdr:rowOff>66674</xdr:rowOff>
    </xdr:to>
    <xdr:cxnSp macro="">
      <xdr:nvCxnSpPr>
        <xdr:cNvPr id="7" name="直線矢印コネクタ 6">
          <a:extLst>
            <a:ext uri="{FF2B5EF4-FFF2-40B4-BE49-F238E27FC236}">
              <a16:creationId xmlns:a16="http://schemas.microsoft.com/office/drawing/2014/main" id="{C33DB635-5C4A-485A-9122-A8F083164210}"/>
            </a:ext>
          </a:extLst>
        </xdr:cNvPr>
        <xdr:cNvCxnSpPr/>
      </xdr:nvCxnSpPr>
      <xdr:spPr>
        <a:xfrm>
          <a:off x="9780588" y="1598612"/>
          <a:ext cx="2030412" cy="15875"/>
        </a:xfrm>
        <a:prstGeom prst="straightConnector1">
          <a:avLst/>
        </a:prstGeom>
        <a:ln>
          <a:headEnd type="triangle"/>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13</xdr:col>
      <xdr:colOff>588964</xdr:colOff>
      <xdr:row>8</xdr:row>
      <xdr:rowOff>120650</xdr:rowOff>
    </xdr:from>
    <xdr:to>
      <xdr:col>15</xdr:col>
      <xdr:colOff>317502</xdr:colOff>
      <xdr:row>10</xdr:row>
      <xdr:rowOff>180975</xdr:rowOff>
    </xdr:to>
    <xdr:sp macro="" textlink="">
      <xdr:nvSpPr>
        <xdr:cNvPr id="8" name="テキスト ボックス 7">
          <a:extLst>
            <a:ext uri="{FF2B5EF4-FFF2-40B4-BE49-F238E27FC236}">
              <a16:creationId xmlns:a16="http://schemas.microsoft.com/office/drawing/2014/main" id="{F1AC1BD0-EDED-4B64-B8BF-46F792912539}"/>
            </a:ext>
          </a:extLst>
        </xdr:cNvPr>
        <xdr:cNvSpPr txBox="1"/>
      </xdr:nvSpPr>
      <xdr:spPr>
        <a:xfrm>
          <a:off x="10320339" y="1898650"/>
          <a:ext cx="1125538" cy="520700"/>
        </a:xfrm>
        <a:prstGeom prst="rect">
          <a:avLst/>
        </a:prstGeom>
        <a:solidFill>
          <a:schemeClr val="tx1">
            <a:lumMod val="65000"/>
            <a:lumOff val="3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solidFill>
                <a:schemeClr val="bg1"/>
              </a:solidFill>
            </a:rPr>
            <a:t>非表示予定</a:t>
          </a: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495300</xdr:colOff>
          <xdr:row>0</xdr:row>
          <xdr:rowOff>76200</xdr:rowOff>
        </xdr:from>
        <xdr:to>
          <xdr:col>6</xdr:col>
          <xdr:colOff>523875</xdr:colOff>
          <xdr:row>1</xdr:row>
          <xdr:rowOff>123825</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400-0000032C0000}"/>
                </a:ext>
              </a:extLst>
            </xdr:cNvPr>
            <xdr:cNvSpPr/>
          </xdr:nvSpPr>
          <xdr:spPr bwMode="auto">
            <a:xfrm>
              <a:off x="0" y="0"/>
              <a:ext cx="0" cy="0"/>
            </a:xfrm>
            <a:prstGeom prst="rect">
              <a:avLst/>
            </a:prstGeom>
            <a:solidFill>
              <a:srgbClr val="00FF00" mc:Ignorable="a14" a14:legacySpreadsheetColorIndex="11">
                <a:alpha val="10001"/>
              </a:srgbClr>
            </a:solidFill>
            <a:ln w="19050">
              <a:solidFill>
                <a:srgbClr val="FF0000" mc:Ignorable="a14" a14:legacySpreadsheetColorIndex="10"/>
              </a:solidFill>
              <a:miter lim="800000"/>
              <a:headEnd/>
              <a:tailEnd/>
            </a:ln>
          </xdr:spPr>
          <xdr:txBody>
            <a:bodyPr vertOverflow="clip" wrap="square" lIns="36576" tIns="18288" rIns="0" bIns="18288" anchor="ctr" upright="1"/>
            <a:lstStyle/>
            <a:p>
              <a:pPr algn="l" rtl="0">
                <a:defRPr sz="1000"/>
              </a:pPr>
              <a:r>
                <a:rPr lang="ja-JP" altLang="en-US" sz="1100" b="0" i="0" u="none" strike="noStrike" baseline="0">
                  <a:solidFill>
                    <a:srgbClr val="000000"/>
                  </a:solidFill>
                  <a:latin typeface="BIZ UDPゴシック"/>
                  <a:ea typeface="BIZ UDPゴシック"/>
                </a:rPr>
                <a:t>工種ごとにNET金額が決定している場合は✅を付けてください。</a:t>
              </a:r>
            </a:p>
          </xdr:txBody>
        </xdr:sp>
        <xdr:clientData/>
      </xdr:twoCellAnchor>
    </mc:Choice>
    <mc:Fallback/>
  </mc:AlternateContent>
  <xdr:oneCellAnchor>
    <xdr:from>
      <xdr:col>2</xdr:col>
      <xdr:colOff>457200</xdr:colOff>
      <xdr:row>4</xdr:row>
      <xdr:rowOff>101601</xdr:rowOff>
    </xdr:from>
    <xdr:ext cx="4146550" cy="260349"/>
    <xdr:sp macro="" textlink="">
      <xdr:nvSpPr>
        <xdr:cNvPr id="2" name="テキスト ボックス 1">
          <a:extLst>
            <a:ext uri="{FF2B5EF4-FFF2-40B4-BE49-F238E27FC236}">
              <a16:creationId xmlns:a16="http://schemas.microsoft.com/office/drawing/2014/main" id="{4E630C30-6825-169F-E199-FFD14584B62B}"/>
            </a:ext>
          </a:extLst>
        </xdr:cNvPr>
        <xdr:cNvSpPr txBox="1"/>
      </xdr:nvSpPr>
      <xdr:spPr>
        <a:xfrm>
          <a:off x="1314450" y="787401"/>
          <a:ext cx="4146550" cy="260349"/>
        </a:xfrm>
        <a:prstGeom prst="rect">
          <a:avLst/>
        </a:prstGeom>
        <a:solidFill>
          <a:schemeClr val="accent6">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kumimoji="1" lang="ja-JP" altLang="en-US" sz="1100" b="1">
              <a:solidFill>
                <a:srgbClr val="0000FF"/>
              </a:solidFill>
            </a:rPr>
            <a:t>直接工事分のみ</a:t>
          </a:r>
          <a:r>
            <a:rPr kumimoji="1" lang="ja-JP" altLang="en-US" sz="1100"/>
            <a:t>記入してください。</a:t>
          </a:r>
          <a:r>
            <a:rPr kumimoji="1" lang="ja-JP" altLang="en-US" sz="700">
              <a:solidFill>
                <a:srgbClr val="FF0000"/>
              </a:solidFill>
            </a:rPr>
            <a:t>（経費・法定福利費等は除くことを推奨）</a:t>
          </a:r>
          <a:endParaRPr kumimoji="1" lang="ja-JP" altLang="en-US" sz="900">
            <a:solidFill>
              <a:srgbClr val="FF0000"/>
            </a:solidFill>
          </a:endParaRPr>
        </a:p>
      </xdr:txBody>
    </xdr:sp>
    <xdr:clientData/>
  </xdr:oneCellAnchor>
  <mc:AlternateContent xmlns:mc="http://schemas.openxmlformats.org/markup-compatibility/2006">
    <mc:Choice xmlns:a14="http://schemas.microsoft.com/office/drawing/2010/main" Requires="a14">
      <xdr:twoCellAnchor editAs="oneCell">
        <xdr:from>
          <xdr:col>0</xdr:col>
          <xdr:colOff>133350</xdr:colOff>
          <xdr:row>1</xdr:row>
          <xdr:rowOff>209550</xdr:rowOff>
        </xdr:from>
        <xdr:to>
          <xdr:col>2</xdr:col>
          <xdr:colOff>2514600</xdr:colOff>
          <xdr:row>2</xdr:row>
          <xdr:rowOff>276225</xdr:rowOff>
        </xdr:to>
        <xdr:sp macro="" textlink="">
          <xdr:nvSpPr>
            <xdr:cNvPr id="11269" name="Check Box 5" descr="当初金額から増減があれば✅を付けてください。" hidden="1">
              <a:extLst>
                <a:ext uri="{63B3BB69-23CF-44E3-9099-C40C66FF867C}">
                  <a14:compatExt spid="_x0000_s11269"/>
                </a:ext>
                <a:ext uri="{FF2B5EF4-FFF2-40B4-BE49-F238E27FC236}">
                  <a16:creationId xmlns:a16="http://schemas.microsoft.com/office/drawing/2014/main" id="{00000000-0008-0000-0400-0000052C0000}"/>
                </a:ext>
              </a:extLst>
            </xdr:cNvPr>
            <xdr:cNvSpPr/>
          </xdr:nvSpPr>
          <xdr:spPr bwMode="auto">
            <a:xfrm>
              <a:off x="0" y="0"/>
              <a:ext cx="0" cy="0"/>
            </a:xfrm>
            <a:prstGeom prst="rect">
              <a:avLst/>
            </a:prstGeom>
            <a:solidFill>
              <a:srgbClr val="CC99FF" mc:Ignorable="a14" a14:legacySpreadsheetColorIndex="46"/>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330200</xdr:colOff>
      <xdr:row>2</xdr:row>
      <xdr:rowOff>15875</xdr:rowOff>
    </xdr:from>
    <xdr:to>
      <xdr:col>3</xdr:col>
      <xdr:colOff>9525</xdr:colOff>
      <xdr:row>2</xdr:row>
      <xdr:rowOff>276225</xdr:rowOff>
    </xdr:to>
    <xdr:sp macro="" textlink="">
      <xdr:nvSpPr>
        <xdr:cNvPr id="3" name="テキスト ボックス 2">
          <a:extLst>
            <a:ext uri="{FF2B5EF4-FFF2-40B4-BE49-F238E27FC236}">
              <a16:creationId xmlns:a16="http://schemas.microsoft.com/office/drawing/2014/main" id="{93F3BE12-8886-89F7-D80A-7ABA33C51E4F}"/>
            </a:ext>
          </a:extLst>
        </xdr:cNvPr>
        <xdr:cNvSpPr txBox="1"/>
      </xdr:nvSpPr>
      <xdr:spPr>
        <a:xfrm>
          <a:off x="330200" y="473075"/>
          <a:ext cx="3232150" cy="260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b="0">
              <a:latin typeface="BIZ UDPゴシック" panose="020B0400000000000000" pitchFamily="50" charset="-128"/>
              <a:ea typeface="BIZ UDPゴシック" panose="020B0400000000000000" pitchFamily="50" charset="-128"/>
            </a:rPr>
            <a:t>当初金額から増減があれば✅をつけてください。</a:t>
          </a: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45</xdr:col>
      <xdr:colOff>123825</xdr:colOff>
      <xdr:row>16</xdr:row>
      <xdr:rowOff>53976</xdr:rowOff>
    </xdr:from>
    <xdr:ext cx="336550" cy="336550"/>
    <xdr:pic>
      <xdr:nvPicPr>
        <xdr:cNvPr id="2" name="図 1" descr="警告 単色塗りつぶし">
          <a:extLst>
            <a:ext uri="{FF2B5EF4-FFF2-40B4-BE49-F238E27FC236}">
              <a16:creationId xmlns:a16="http://schemas.microsoft.com/office/drawing/2014/main" id="{17B2EF27-A079-4E7E-8604-7AE573B392F5}"/>
            </a:ext>
          </a:extLst>
        </xdr:cNvPr>
        <xdr:cNvPicPr>
          <a:picLocks noChangeAspect="1"/>
        </xdr:cNvPicPr>
      </xdr:nvPicPr>
      <xdr:blipFill>
        <a:blip xmlns:r="http://schemas.openxmlformats.org/officeDocument/2006/relationships" r:embed="rId1"/>
        <a:stretch>
          <a:fillRect/>
        </a:stretch>
      </xdr:blipFill>
      <xdr:spPr>
        <a:xfrm>
          <a:off x="30451425" y="3568701"/>
          <a:ext cx="336550" cy="336550"/>
        </a:xfrm>
        <a:prstGeom prst="rect">
          <a:avLst/>
        </a:prstGeom>
        <a:solidFill>
          <a:srgbClr val="FFFF00"/>
        </a:solidFill>
        <a:ln w="28575">
          <a:solidFill>
            <a:srgbClr val="FF0000"/>
          </a:solidFill>
        </a:ln>
      </xdr:spPr>
    </xdr:pic>
    <xdr:clientData/>
  </xdr:oneCellAnchor>
  <xdr:oneCellAnchor>
    <xdr:from>
      <xdr:col>45</xdr:col>
      <xdr:colOff>142875</xdr:colOff>
      <xdr:row>26</xdr:row>
      <xdr:rowOff>66675</xdr:rowOff>
    </xdr:from>
    <xdr:ext cx="274322" cy="274322"/>
    <xdr:pic>
      <xdr:nvPicPr>
        <xdr:cNvPr id="3" name="図 2" descr="警告 単色塗りつぶし">
          <a:extLst>
            <a:ext uri="{FF2B5EF4-FFF2-40B4-BE49-F238E27FC236}">
              <a16:creationId xmlns:a16="http://schemas.microsoft.com/office/drawing/2014/main" id="{C22D6273-8F48-4F6B-A543-58B64EBDEBFA}"/>
            </a:ext>
          </a:extLst>
        </xdr:cNvPr>
        <xdr:cNvPicPr>
          <a:picLocks noChangeAspect="1"/>
        </xdr:cNvPicPr>
      </xdr:nvPicPr>
      <xdr:blipFill>
        <a:blip xmlns:r="http://schemas.openxmlformats.org/officeDocument/2006/relationships" r:embed="rId1"/>
        <a:stretch>
          <a:fillRect/>
        </a:stretch>
      </xdr:blipFill>
      <xdr:spPr>
        <a:xfrm>
          <a:off x="29927550" y="5543550"/>
          <a:ext cx="274322" cy="274322"/>
        </a:xfrm>
        <a:prstGeom prst="rect">
          <a:avLst/>
        </a:prstGeom>
        <a:solidFill>
          <a:srgbClr val="FFFF00"/>
        </a:solidFill>
        <a:ln w="28575">
          <a:solidFill>
            <a:srgbClr val="FF0000"/>
          </a:solidFill>
        </a:ln>
      </xdr:spPr>
    </xdr:pic>
    <xdr:clientData/>
  </xdr:one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backgroundRefresh="0" refreshOnLoad="1" connectionId="2" xr16:uid="{2A1686FF-C555-457B-B420-07F320F36734}" autoFormatId="20" applyNumberFormats="0" applyBorderFormats="0" applyFontFormats="0" applyPatternFormats="0" applyAlignmentFormats="0" applyWidthHeightFormats="0">
  <queryTableRefresh nextId="10">
    <queryTableFields count="9">
      <queryTableField id="1" name="Column1" tableColumnId="1"/>
      <queryTableField id="2" name="Column2" tableColumnId="2"/>
      <queryTableField id="3" name="Column3" tableColumnId="3"/>
      <queryTableField id="4" name="Column4" tableColumnId="4"/>
      <queryTableField id="5" name="Column5" tableColumnId="5"/>
      <queryTableField id="6" name="Column6" tableColumnId="6"/>
      <queryTableField id="7" name="Column7" tableColumnId="7"/>
      <queryTableField id="8" name="Column8" tableColumnId="8"/>
      <queryTableField id="9" name="Column9" tableColumnId="9"/>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1" backgroundRefresh="0" refreshOnLoad="1" connectionId="4" xr16:uid="{2414427A-90A4-43C0-A41E-AA3AC9DC7A90}" autoFormatId="20" applyNumberFormats="0" applyBorderFormats="0" applyFontFormats="0" applyPatternFormats="0" applyAlignmentFormats="0" applyWidthHeightFormats="0">
  <queryTableRefresh nextId="4">
    <queryTableFields count="3">
      <queryTableField id="1" name="Column1" tableColumnId="1"/>
      <queryTableField id="2" name="Column2" tableColumnId="2"/>
      <queryTableField id="3" name="Column3" tableColumnId="3"/>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1" backgroundRefresh="0" refreshOnLoad="1" connectionId="3" xr16:uid="{E76AA3F1-8AF3-412B-8CEC-F520A56DF853}" autoFormatId="20" applyNumberFormats="0" applyBorderFormats="0" applyFontFormats="0" applyPatternFormats="0" applyAlignmentFormats="0" applyWidthHeightFormats="0">
  <queryTableRefresh nextId="3">
    <queryTableFields count="2">
      <queryTableField id="1" name="Column1" tableColumnId="1"/>
      <queryTableField id="2" name="Column2" tableColumnId="2"/>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xternalData_1" backgroundRefresh="0" refreshOnLoad="1" connectionId="5" xr16:uid="{C0CEEF3F-69AE-406A-82F9-A062D606C151}" autoFormatId="20" applyNumberFormats="0" applyBorderFormats="0" applyFontFormats="0" applyPatternFormats="0" applyAlignmentFormats="0" applyWidthHeightFormats="0">
  <queryTableRefresh nextId="7">
    <queryTableFields count="3">
      <queryTableField id="4" name="Column1" tableColumnId="1"/>
      <queryTableField id="5" name="Column2" tableColumnId="2"/>
      <queryTableField id="6" name="Column3" tableColumnId="3"/>
    </queryTable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ExternalData_1" backgroundRefresh="0" refreshOnLoad="1" connectionId="6" xr16:uid="{B6561CDF-CCA8-443A-9774-A7493C429671}" autoFormatId="20" applyNumberFormats="0" applyBorderFormats="0" applyFontFormats="0" applyPatternFormats="0" applyAlignmentFormats="0" applyWidthHeightFormats="0">
  <queryTableRefresh nextId="3">
    <queryTableFields count="2">
      <queryTableField id="1" name="Column1" tableColumnId="1"/>
      <queryTableField id="2" name="Column2" tableColumnId="2"/>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B98E0F3-8AD4-4074-9226-9C544016FDE1}" name="HP自動表示①" displayName="HP自動表示①" ref="A1:I5" tableType="queryTable" totalsRowShown="0">
  <autoFilter ref="A1:I5" xr:uid="{6B98E0F3-8AD4-4074-9226-9C544016FDE1}"/>
  <tableColumns count="9">
    <tableColumn id="1" xr3:uid="{188934CE-1892-426D-9EC3-6C77536BCA5E}" uniqueName="1" name="Column1" queryTableFieldId="1" dataDxfId="157"/>
    <tableColumn id="2" xr3:uid="{55E7FC1B-CFBF-49D6-8541-D1264083DE40}" uniqueName="2" name="Column2" queryTableFieldId="2" dataDxfId="156"/>
    <tableColumn id="3" xr3:uid="{7F1C1ACA-290B-4045-B3D2-94BC46CEA5ED}" uniqueName="3" name="Column3" queryTableFieldId="3" dataDxfId="155"/>
    <tableColumn id="4" xr3:uid="{397136BD-A9F3-4CF2-ADCC-E721C9437A33}" uniqueName="4" name="Column4" queryTableFieldId="4" dataDxfId="154"/>
    <tableColumn id="5" xr3:uid="{0C680CC2-0CAB-43DA-B3E4-8AFBD7FC8099}" uniqueName="5" name="Column5" queryTableFieldId="5" dataDxfId="153"/>
    <tableColumn id="6" xr3:uid="{260F24BA-B344-4529-8178-510B87120764}" uniqueName="6" name="Column6" queryTableFieldId="6" dataDxfId="152"/>
    <tableColumn id="7" xr3:uid="{989AA097-A3D3-4F7E-A326-E907DBAE6071}" uniqueName="7" name="Column7" queryTableFieldId="7" dataDxfId="151"/>
    <tableColumn id="8" xr3:uid="{1A4B49D7-3476-422C-A0B3-A4A7B07D6F44}" uniqueName="8" name="Column8" queryTableFieldId="8" dataDxfId="150"/>
    <tableColumn id="9" xr3:uid="{C4C8B6CC-67E6-43D1-AAFD-A04551704180}" uniqueName="9" name="Column9" queryTableFieldId="9" dataDxfId="149"/>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83DE4E9-56D3-4FDA-BF58-0A1B3CF9B612}" name="建設工事コード取込" displayName="建設工事コード取込" ref="A1:C19" tableType="queryTable" totalsRowShown="0">
  <autoFilter ref="A1:C19" xr:uid="{983DE4E9-56D3-4FDA-BF58-0A1B3CF9B612}"/>
  <tableColumns count="3">
    <tableColumn id="1" xr3:uid="{63E0B995-FD62-4504-8FEC-3BBFE99AD5CA}" uniqueName="1" name="Column1" queryTableFieldId="1" dataDxfId="148"/>
    <tableColumn id="2" xr3:uid="{6871205C-996A-4A37-A20B-1902A32FE52C}" uniqueName="2" name="Column2" queryTableFieldId="2" dataDxfId="147"/>
    <tableColumn id="3" xr3:uid="{DD596D5C-AE60-44C2-9468-681CA2C95324}" uniqueName="3" name="Column3" queryTableFieldId="3" dataDxfId="146"/>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A64F86D-38D2-4758-AAE2-FCD4DB627930}" name="躯体工事コード取込" displayName="躯体工事コード取込" ref="A1:B30" tableType="queryTable" totalsRowShown="0">
  <autoFilter ref="A1:B30" xr:uid="{6A64F86D-38D2-4758-AAE2-FCD4DB627930}"/>
  <tableColumns count="2">
    <tableColumn id="1" xr3:uid="{5FCFA3E9-BF92-407B-A2D9-724ECFC7E358}" uniqueName="1" name="Column1" queryTableFieldId="1" dataDxfId="145"/>
    <tableColumn id="2" xr3:uid="{08F14B53-AD70-4878-8287-CBB49E8A1561}" uniqueName="2" name="Column2" queryTableFieldId="2" dataDxfId="144"/>
  </tableColumns>
  <tableStyleInfo name="TableStyleMedium7"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591285F-8428-4848-A4A8-427DD9C6496E}" name="進行基準コード取込" displayName="進行基準コード取込" ref="A1:C11" tableType="queryTable" totalsRowShown="0">
  <autoFilter ref="A1:C11" xr:uid="{0591285F-8428-4848-A4A8-427DD9C6496E}"/>
  <tableColumns count="3">
    <tableColumn id="1" xr3:uid="{5C5B4043-CECB-4000-82AD-8CEFB6156CD9}" uniqueName="1" name="Column1" queryTableFieldId="4" dataDxfId="143"/>
    <tableColumn id="2" xr3:uid="{5860A4E9-02AD-4D22-9920-04E9DAC178D7}" uniqueName="2" name="Column2" queryTableFieldId="5" dataDxfId="142"/>
    <tableColumn id="3" xr3:uid="{D03750A4-7DA8-4BF0-A341-7AF1C7EE8E89}" uniqueName="3" name="Column3" queryTableFieldId="6" dataDxfId="141"/>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2813BD8-C573-4957-ADFB-663A0E426820}" name="東京支店コード取込" displayName="東京支店コード取込" ref="A1:B6" tableType="queryTable" totalsRowShown="0">
  <autoFilter ref="A1:B6" xr:uid="{62813BD8-C573-4957-ADFB-663A0E426820}"/>
  <tableColumns count="2">
    <tableColumn id="1" xr3:uid="{1EAEF49E-8E38-4D4C-9456-E1CCA0E7D8FC}" uniqueName="1" name="Column1" queryTableFieldId="1" dataDxfId="140"/>
    <tableColumn id="2" xr3:uid="{89D96930-0BB7-4A3D-B71D-233A19772582}" uniqueName="2" name="Column2" queryTableFieldId="2" dataDxfId="139"/>
  </tableColumns>
  <tableStyleInfo name="TableStyleMedium7"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2.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3.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4.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17.xml.rels><?xml version="1.0" encoding="UTF-8" standalone="yes"?>
<Relationships xmlns="http://schemas.openxmlformats.org/package/2006/relationships"><Relationship Id="rId3" Type="http://schemas.openxmlformats.org/officeDocument/2006/relationships/hyperlink" Target="https://docs.google.com/spreadsheets/d/1XDGCFKI61HOwB6EPN2w3m2T4v3h4DpsQrEg1v3l3JbM/export?format=xlsx" TargetMode="External"/><Relationship Id="rId2" Type="http://schemas.openxmlformats.org/officeDocument/2006/relationships/hyperlink" Target="https://docs.google.com/spreadsheets/d/1XDGCFKI61HOwB6EPN2w3m2T4v3h4DpsQrEg1v3l3JbM/export?format=csv" TargetMode="External"/><Relationship Id="rId1" Type="http://schemas.openxmlformats.org/officeDocument/2006/relationships/hyperlink" Target="mailto:seikyusimebi.fujii@gmail.com" TargetMode="External"/><Relationship Id="rId4"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3.xml"/><Relationship Id="rId18" Type="http://schemas.openxmlformats.org/officeDocument/2006/relationships/ctrlProp" Target="../ctrlProps/ctrlProp18.xml"/><Relationship Id="rId26" Type="http://schemas.openxmlformats.org/officeDocument/2006/relationships/ctrlProp" Target="../ctrlProps/ctrlProp26.xml"/><Relationship Id="rId39" Type="http://schemas.openxmlformats.org/officeDocument/2006/relationships/ctrlProp" Target="../ctrlProps/ctrlProp39.xml"/><Relationship Id="rId21" Type="http://schemas.openxmlformats.org/officeDocument/2006/relationships/ctrlProp" Target="../ctrlProps/ctrlProp21.xml"/><Relationship Id="rId34" Type="http://schemas.openxmlformats.org/officeDocument/2006/relationships/ctrlProp" Target="../ctrlProps/ctrlProp34.xml"/><Relationship Id="rId42" Type="http://schemas.openxmlformats.org/officeDocument/2006/relationships/ctrlProp" Target="../ctrlProps/ctrlProp42.xml"/><Relationship Id="rId47" Type="http://schemas.openxmlformats.org/officeDocument/2006/relationships/ctrlProp" Target="../ctrlProps/ctrlProp47.xml"/><Relationship Id="rId7" Type="http://schemas.openxmlformats.org/officeDocument/2006/relationships/ctrlProp" Target="../ctrlProps/ctrlProp7.xml"/><Relationship Id="rId2" Type="http://schemas.openxmlformats.org/officeDocument/2006/relationships/printerSettings" Target="../printerSettings/printerSettings2.bin"/><Relationship Id="rId16" Type="http://schemas.openxmlformats.org/officeDocument/2006/relationships/ctrlProp" Target="../ctrlProps/ctrlProp16.xml"/><Relationship Id="rId29" Type="http://schemas.openxmlformats.org/officeDocument/2006/relationships/ctrlProp" Target="../ctrlProps/ctrlProp29.xml"/><Relationship Id="rId1" Type="http://schemas.openxmlformats.org/officeDocument/2006/relationships/hyperlink" Target="mailto:yanagihara@fujiikohmuten.co.jp" TargetMode="External"/><Relationship Id="rId6" Type="http://schemas.openxmlformats.org/officeDocument/2006/relationships/ctrlProp" Target="../ctrlProps/ctrlProp6.xml"/><Relationship Id="rId11" Type="http://schemas.openxmlformats.org/officeDocument/2006/relationships/ctrlProp" Target="../ctrlProps/ctrlProp11.xml"/><Relationship Id="rId24" Type="http://schemas.openxmlformats.org/officeDocument/2006/relationships/ctrlProp" Target="../ctrlProps/ctrlProp24.xml"/><Relationship Id="rId32" Type="http://schemas.openxmlformats.org/officeDocument/2006/relationships/ctrlProp" Target="../ctrlProps/ctrlProp32.xml"/><Relationship Id="rId37" Type="http://schemas.openxmlformats.org/officeDocument/2006/relationships/ctrlProp" Target="../ctrlProps/ctrlProp37.xml"/><Relationship Id="rId40" Type="http://schemas.openxmlformats.org/officeDocument/2006/relationships/ctrlProp" Target="../ctrlProps/ctrlProp40.xml"/><Relationship Id="rId45" Type="http://schemas.openxmlformats.org/officeDocument/2006/relationships/ctrlProp" Target="../ctrlProps/ctrlProp45.xml"/><Relationship Id="rId5" Type="http://schemas.openxmlformats.org/officeDocument/2006/relationships/ctrlProp" Target="../ctrlProps/ctrlProp5.xml"/><Relationship Id="rId15" Type="http://schemas.openxmlformats.org/officeDocument/2006/relationships/ctrlProp" Target="../ctrlProps/ctrlProp15.xml"/><Relationship Id="rId23" Type="http://schemas.openxmlformats.org/officeDocument/2006/relationships/ctrlProp" Target="../ctrlProps/ctrlProp23.xml"/><Relationship Id="rId28" Type="http://schemas.openxmlformats.org/officeDocument/2006/relationships/ctrlProp" Target="../ctrlProps/ctrlProp28.xml"/><Relationship Id="rId36" Type="http://schemas.openxmlformats.org/officeDocument/2006/relationships/ctrlProp" Target="../ctrlProps/ctrlProp36.xml"/><Relationship Id="rId10" Type="http://schemas.openxmlformats.org/officeDocument/2006/relationships/ctrlProp" Target="../ctrlProps/ctrlProp10.xml"/><Relationship Id="rId19" Type="http://schemas.openxmlformats.org/officeDocument/2006/relationships/ctrlProp" Target="../ctrlProps/ctrlProp19.xml"/><Relationship Id="rId31" Type="http://schemas.openxmlformats.org/officeDocument/2006/relationships/ctrlProp" Target="../ctrlProps/ctrlProp31.xml"/><Relationship Id="rId44" Type="http://schemas.openxmlformats.org/officeDocument/2006/relationships/ctrlProp" Target="../ctrlProps/ctrlProp44.xml"/><Relationship Id="rId4" Type="http://schemas.openxmlformats.org/officeDocument/2006/relationships/vmlDrawing" Target="../drawings/vmlDrawing2.vml"/><Relationship Id="rId9" Type="http://schemas.openxmlformats.org/officeDocument/2006/relationships/ctrlProp" Target="../ctrlProps/ctrlProp9.xml"/><Relationship Id="rId14" Type="http://schemas.openxmlformats.org/officeDocument/2006/relationships/ctrlProp" Target="../ctrlProps/ctrlProp14.xml"/><Relationship Id="rId22" Type="http://schemas.openxmlformats.org/officeDocument/2006/relationships/ctrlProp" Target="../ctrlProps/ctrlProp22.xml"/><Relationship Id="rId27" Type="http://schemas.openxmlformats.org/officeDocument/2006/relationships/ctrlProp" Target="../ctrlProps/ctrlProp27.xml"/><Relationship Id="rId30" Type="http://schemas.openxmlformats.org/officeDocument/2006/relationships/ctrlProp" Target="../ctrlProps/ctrlProp30.xml"/><Relationship Id="rId35" Type="http://schemas.openxmlformats.org/officeDocument/2006/relationships/ctrlProp" Target="../ctrlProps/ctrlProp35.xml"/><Relationship Id="rId43" Type="http://schemas.openxmlformats.org/officeDocument/2006/relationships/ctrlProp" Target="../ctrlProps/ctrlProp43.xml"/><Relationship Id="rId8" Type="http://schemas.openxmlformats.org/officeDocument/2006/relationships/ctrlProp" Target="../ctrlProps/ctrlProp8.xml"/><Relationship Id="rId3" Type="http://schemas.openxmlformats.org/officeDocument/2006/relationships/drawing" Target="../drawings/drawing2.xml"/><Relationship Id="rId12" Type="http://schemas.openxmlformats.org/officeDocument/2006/relationships/ctrlProp" Target="../ctrlProps/ctrlProp12.xml"/><Relationship Id="rId17" Type="http://schemas.openxmlformats.org/officeDocument/2006/relationships/ctrlProp" Target="../ctrlProps/ctrlProp17.xml"/><Relationship Id="rId25" Type="http://schemas.openxmlformats.org/officeDocument/2006/relationships/ctrlProp" Target="../ctrlProps/ctrlProp25.xml"/><Relationship Id="rId33" Type="http://schemas.openxmlformats.org/officeDocument/2006/relationships/ctrlProp" Target="../ctrlProps/ctrlProp33.xml"/><Relationship Id="rId38" Type="http://schemas.openxmlformats.org/officeDocument/2006/relationships/ctrlProp" Target="../ctrlProps/ctrlProp38.xml"/><Relationship Id="rId46" Type="http://schemas.openxmlformats.org/officeDocument/2006/relationships/ctrlProp" Target="../ctrlProps/ctrlProp46.xml"/><Relationship Id="rId20" Type="http://schemas.openxmlformats.org/officeDocument/2006/relationships/ctrlProp" Target="../ctrlProps/ctrlProp20.xml"/><Relationship Id="rId41" Type="http://schemas.openxmlformats.org/officeDocument/2006/relationships/ctrlProp" Target="../ctrlProps/ctrlProp41.xml"/></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161.xml"/><Relationship Id="rId299" Type="http://schemas.openxmlformats.org/officeDocument/2006/relationships/ctrlProp" Target="../ctrlProps/ctrlProp343.xml"/><Relationship Id="rId21" Type="http://schemas.openxmlformats.org/officeDocument/2006/relationships/ctrlProp" Target="../ctrlProps/ctrlProp65.xml"/><Relationship Id="rId63" Type="http://schemas.openxmlformats.org/officeDocument/2006/relationships/ctrlProp" Target="../ctrlProps/ctrlProp107.xml"/><Relationship Id="rId159" Type="http://schemas.openxmlformats.org/officeDocument/2006/relationships/ctrlProp" Target="../ctrlProps/ctrlProp203.xml"/><Relationship Id="rId324" Type="http://schemas.openxmlformats.org/officeDocument/2006/relationships/ctrlProp" Target="../ctrlProps/ctrlProp368.xml"/><Relationship Id="rId170" Type="http://schemas.openxmlformats.org/officeDocument/2006/relationships/ctrlProp" Target="../ctrlProps/ctrlProp214.xml"/><Relationship Id="rId226" Type="http://schemas.openxmlformats.org/officeDocument/2006/relationships/ctrlProp" Target="../ctrlProps/ctrlProp270.xml"/><Relationship Id="rId268" Type="http://schemas.openxmlformats.org/officeDocument/2006/relationships/ctrlProp" Target="../ctrlProps/ctrlProp312.xml"/><Relationship Id="rId32" Type="http://schemas.openxmlformats.org/officeDocument/2006/relationships/ctrlProp" Target="../ctrlProps/ctrlProp76.xml"/><Relationship Id="rId74" Type="http://schemas.openxmlformats.org/officeDocument/2006/relationships/ctrlProp" Target="../ctrlProps/ctrlProp118.xml"/><Relationship Id="rId128" Type="http://schemas.openxmlformats.org/officeDocument/2006/relationships/ctrlProp" Target="../ctrlProps/ctrlProp172.xml"/><Relationship Id="rId335" Type="http://schemas.openxmlformats.org/officeDocument/2006/relationships/ctrlProp" Target="../ctrlProps/ctrlProp379.xml"/><Relationship Id="rId5" Type="http://schemas.openxmlformats.org/officeDocument/2006/relationships/ctrlProp" Target="../ctrlProps/ctrlProp49.xml"/><Relationship Id="rId181" Type="http://schemas.openxmlformats.org/officeDocument/2006/relationships/ctrlProp" Target="../ctrlProps/ctrlProp225.xml"/><Relationship Id="rId237" Type="http://schemas.openxmlformats.org/officeDocument/2006/relationships/ctrlProp" Target="../ctrlProps/ctrlProp281.xml"/><Relationship Id="rId279" Type="http://schemas.openxmlformats.org/officeDocument/2006/relationships/ctrlProp" Target="../ctrlProps/ctrlProp323.xml"/><Relationship Id="rId43" Type="http://schemas.openxmlformats.org/officeDocument/2006/relationships/ctrlProp" Target="../ctrlProps/ctrlProp87.xml"/><Relationship Id="rId139" Type="http://schemas.openxmlformats.org/officeDocument/2006/relationships/ctrlProp" Target="../ctrlProps/ctrlProp183.xml"/><Relationship Id="rId290" Type="http://schemas.openxmlformats.org/officeDocument/2006/relationships/ctrlProp" Target="../ctrlProps/ctrlProp334.xml"/><Relationship Id="rId304" Type="http://schemas.openxmlformats.org/officeDocument/2006/relationships/ctrlProp" Target="../ctrlProps/ctrlProp348.xml"/><Relationship Id="rId346" Type="http://schemas.openxmlformats.org/officeDocument/2006/relationships/ctrlProp" Target="../ctrlProps/ctrlProp390.xml"/><Relationship Id="rId85" Type="http://schemas.openxmlformats.org/officeDocument/2006/relationships/ctrlProp" Target="../ctrlProps/ctrlProp129.xml"/><Relationship Id="rId150" Type="http://schemas.openxmlformats.org/officeDocument/2006/relationships/ctrlProp" Target="../ctrlProps/ctrlProp194.xml"/><Relationship Id="rId192" Type="http://schemas.openxmlformats.org/officeDocument/2006/relationships/ctrlProp" Target="../ctrlProps/ctrlProp236.xml"/><Relationship Id="rId206" Type="http://schemas.openxmlformats.org/officeDocument/2006/relationships/ctrlProp" Target="../ctrlProps/ctrlProp250.xml"/><Relationship Id="rId248" Type="http://schemas.openxmlformats.org/officeDocument/2006/relationships/ctrlProp" Target="../ctrlProps/ctrlProp292.xml"/><Relationship Id="rId12" Type="http://schemas.openxmlformats.org/officeDocument/2006/relationships/ctrlProp" Target="../ctrlProps/ctrlProp56.xml"/><Relationship Id="rId108" Type="http://schemas.openxmlformats.org/officeDocument/2006/relationships/ctrlProp" Target="../ctrlProps/ctrlProp152.xml"/><Relationship Id="rId315" Type="http://schemas.openxmlformats.org/officeDocument/2006/relationships/ctrlProp" Target="../ctrlProps/ctrlProp359.xml"/><Relationship Id="rId54" Type="http://schemas.openxmlformats.org/officeDocument/2006/relationships/ctrlProp" Target="../ctrlProps/ctrlProp98.xml"/><Relationship Id="rId96" Type="http://schemas.openxmlformats.org/officeDocument/2006/relationships/ctrlProp" Target="../ctrlProps/ctrlProp140.xml"/><Relationship Id="rId161" Type="http://schemas.openxmlformats.org/officeDocument/2006/relationships/ctrlProp" Target="../ctrlProps/ctrlProp205.xml"/><Relationship Id="rId217" Type="http://schemas.openxmlformats.org/officeDocument/2006/relationships/ctrlProp" Target="../ctrlProps/ctrlProp261.xml"/><Relationship Id="rId259" Type="http://schemas.openxmlformats.org/officeDocument/2006/relationships/ctrlProp" Target="../ctrlProps/ctrlProp303.xml"/><Relationship Id="rId23" Type="http://schemas.openxmlformats.org/officeDocument/2006/relationships/ctrlProp" Target="../ctrlProps/ctrlProp67.xml"/><Relationship Id="rId119" Type="http://schemas.openxmlformats.org/officeDocument/2006/relationships/ctrlProp" Target="../ctrlProps/ctrlProp163.xml"/><Relationship Id="rId270" Type="http://schemas.openxmlformats.org/officeDocument/2006/relationships/ctrlProp" Target="../ctrlProps/ctrlProp314.xml"/><Relationship Id="rId326" Type="http://schemas.openxmlformats.org/officeDocument/2006/relationships/ctrlProp" Target="../ctrlProps/ctrlProp370.xml"/><Relationship Id="rId65" Type="http://schemas.openxmlformats.org/officeDocument/2006/relationships/ctrlProp" Target="../ctrlProps/ctrlProp109.xml"/><Relationship Id="rId130" Type="http://schemas.openxmlformats.org/officeDocument/2006/relationships/ctrlProp" Target="../ctrlProps/ctrlProp174.xml"/><Relationship Id="rId172" Type="http://schemas.openxmlformats.org/officeDocument/2006/relationships/ctrlProp" Target="../ctrlProps/ctrlProp216.xml"/><Relationship Id="rId228" Type="http://schemas.openxmlformats.org/officeDocument/2006/relationships/ctrlProp" Target="../ctrlProps/ctrlProp272.xml"/><Relationship Id="rId281" Type="http://schemas.openxmlformats.org/officeDocument/2006/relationships/ctrlProp" Target="../ctrlProps/ctrlProp325.xml"/><Relationship Id="rId337" Type="http://schemas.openxmlformats.org/officeDocument/2006/relationships/ctrlProp" Target="../ctrlProps/ctrlProp381.xml"/><Relationship Id="rId34" Type="http://schemas.openxmlformats.org/officeDocument/2006/relationships/ctrlProp" Target="../ctrlProps/ctrlProp78.xml"/><Relationship Id="rId76" Type="http://schemas.openxmlformats.org/officeDocument/2006/relationships/ctrlProp" Target="../ctrlProps/ctrlProp120.xml"/><Relationship Id="rId141" Type="http://schemas.openxmlformats.org/officeDocument/2006/relationships/ctrlProp" Target="../ctrlProps/ctrlProp185.xml"/><Relationship Id="rId7" Type="http://schemas.openxmlformats.org/officeDocument/2006/relationships/ctrlProp" Target="../ctrlProps/ctrlProp51.xml"/><Relationship Id="rId183" Type="http://schemas.openxmlformats.org/officeDocument/2006/relationships/ctrlProp" Target="../ctrlProps/ctrlProp227.xml"/><Relationship Id="rId239" Type="http://schemas.openxmlformats.org/officeDocument/2006/relationships/ctrlProp" Target="../ctrlProps/ctrlProp283.xml"/><Relationship Id="rId250" Type="http://schemas.openxmlformats.org/officeDocument/2006/relationships/ctrlProp" Target="../ctrlProps/ctrlProp294.xml"/><Relationship Id="rId292" Type="http://schemas.openxmlformats.org/officeDocument/2006/relationships/ctrlProp" Target="../ctrlProps/ctrlProp336.xml"/><Relationship Id="rId306" Type="http://schemas.openxmlformats.org/officeDocument/2006/relationships/ctrlProp" Target="../ctrlProps/ctrlProp350.xml"/><Relationship Id="rId45" Type="http://schemas.openxmlformats.org/officeDocument/2006/relationships/ctrlProp" Target="../ctrlProps/ctrlProp89.xml"/><Relationship Id="rId87" Type="http://schemas.openxmlformats.org/officeDocument/2006/relationships/ctrlProp" Target="../ctrlProps/ctrlProp131.xml"/><Relationship Id="rId110" Type="http://schemas.openxmlformats.org/officeDocument/2006/relationships/ctrlProp" Target="../ctrlProps/ctrlProp154.xml"/><Relationship Id="rId348" Type="http://schemas.openxmlformats.org/officeDocument/2006/relationships/ctrlProp" Target="../ctrlProps/ctrlProp392.xml"/><Relationship Id="rId152" Type="http://schemas.openxmlformats.org/officeDocument/2006/relationships/ctrlProp" Target="../ctrlProps/ctrlProp196.xml"/><Relationship Id="rId194" Type="http://schemas.openxmlformats.org/officeDocument/2006/relationships/ctrlProp" Target="../ctrlProps/ctrlProp238.xml"/><Relationship Id="rId208" Type="http://schemas.openxmlformats.org/officeDocument/2006/relationships/ctrlProp" Target="../ctrlProps/ctrlProp252.xml"/><Relationship Id="rId261" Type="http://schemas.openxmlformats.org/officeDocument/2006/relationships/ctrlProp" Target="../ctrlProps/ctrlProp305.xml"/><Relationship Id="rId14" Type="http://schemas.openxmlformats.org/officeDocument/2006/relationships/ctrlProp" Target="../ctrlProps/ctrlProp58.xml"/><Relationship Id="rId56" Type="http://schemas.openxmlformats.org/officeDocument/2006/relationships/ctrlProp" Target="../ctrlProps/ctrlProp100.xml"/><Relationship Id="rId317" Type="http://schemas.openxmlformats.org/officeDocument/2006/relationships/ctrlProp" Target="../ctrlProps/ctrlProp361.xml"/><Relationship Id="rId98" Type="http://schemas.openxmlformats.org/officeDocument/2006/relationships/ctrlProp" Target="../ctrlProps/ctrlProp142.xml"/><Relationship Id="rId121" Type="http://schemas.openxmlformats.org/officeDocument/2006/relationships/ctrlProp" Target="../ctrlProps/ctrlProp165.xml"/><Relationship Id="rId163" Type="http://schemas.openxmlformats.org/officeDocument/2006/relationships/ctrlProp" Target="../ctrlProps/ctrlProp207.xml"/><Relationship Id="rId219" Type="http://schemas.openxmlformats.org/officeDocument/2006/relationships/ctrlProp" Target="../ctrlProps/ctrlProp263.xml"/><Relationship Id="rId230" Type="http://schemas.openxmlformats.org/officeDocument/2006/relationships/ctrlProp" Target="../ctrlProps/ctrlProp274.xml"/><Relationship Id="rId251" Type="http://schemas.openxmlformats.org/officeDocument/2006/relationships/ctrlProp" Target="../ctrlProps/ctrlProp295.xml"/><Relationship Id="rId25" Type="http://schemas.openxmlformats.org/officeDocument/2006/relationships/ctrlProp" Target="../ctrlProps/ctrlProp69.xml"/><Relationship Id="rId46" Type="http://schemas.openxmlformats.org/officeDocument/2006/relationships/ctrlProp" Target="../ctrlProps/ctrlProp90.xml"/><Relationship Id="rId67" Type="http://schemas.openxmlformats.org/officeDocument/2006/relationships/ctrlProp" Target="../ctrlProps/ctrlProp111.xml"/><Relationship Id="rId272" Type="http://schemas.openxmlformats.org/officeDocument/2006/relationships/ctrlProp" Target="../ctrlProps/ctrlProp316.xml"/><Relationship Id="rId293" Type="http://schemas.openxmlformats.org/officeDocument/2006/relationships/ctrlProp" Target="../ctrlProps/ctrlProp337.xml"/><Relationship Id="rId307" Type="http://schemas.openxmlformats.org/officeDocument/2006/relationships/ctrlProp" Target="../ctrlProps/ctrlProp351.xml"/><Relationship Id="rId328" Type="http://schemas.openxmlformats.org/officeDocument/2006/relationships/ctrlProp" Target="../ctrlProps/ctrlProp372.xml"/><Relationship Id="rId349" Type="http://schemas.openxmlformats.org/officeDocument/2006/relationships/ctrlProp" Target="../ctrlProps/ctrlProp393.xml"/><Relationship Id="rId88" Type="http://schemas.openxmlformats.org/officeDocument/2006/relationships/ctrlProp" Target="../ctrlProps/ctrlProp132.xml"/><Relationship Id="rId111" Type="http://schemas.openxmlformats.org/officeDocument/2006/relationships/ctrlProp" Target="../ctrlProps/ctrlProp155.xml"/><Relationship Id="rId132" Type="http://schemas.openxmlformats.org/officeDocument/2006/relationships/ctrlProp" Target="../ctrlProps/ctrlProp176.xml"/><Relationship Id="rId153" Type="http://schemas.openxmlformats.org/officeDocument/2006/relationships/ctrlProp" Target="../ctrlProps/ctrlProp197.xml"/><Relationship Id="rId174" Type="http://schemas.openxmlformats.org/officeDocument/2006/relationships/ctrlProp" Target="../ctrlProps/ctrlProp218.xml"/><Relationship Id="rId195" Type="http://schemas.openxmlformats.org/officeDocument/2006/relationships/ctrlProp" Target="../ctrlProps/ctrlProp239.xml"/><Relationship Id="rId209" Type="http://schemas.openxmlformats.org/officeDocument/2006/relationships/ctrlProp" Target="../ctrlProps/ctrlProp253.xml"/><Relationship Id="rId220" Type="http://schemas.openxmlformats.org/officeDocument/2006/relationships/ctrlProp" Target="../ctrlProps/ctrlProp264.xml"/><Relationship Id="rId241" Type="http://schemas.openxmlformats.org/officeDocument/2006/relationships/ctrlProp" Target="../ctrlProps/ctrlProp285.xml"/><Relationship Id="rId15" Type="http://schemas.openxmlformats.org/officeDocument/2006/relationships/ctrlProp" Target="../ctrlProps/ctrlProp59.xml"/><Relationship Id="rId36" Type="http://schemas.openxmlformats.org/officeDocument/2006/relationships/ctrlProp" Target="../ctrlProps/ctrlProp80.xml"/><Relationship Id="rId57" Type="http://schemas.openxmlformats.org/officeDocument/2006/relationships/ctrlProp" Target="../ctrlProps/ctrlProp101.xml"/><Relationship Id="rId262" Type="http://schemas.openxmlformats.org/officeDocument/2006/relationships/ctrlProp" Target="../ctrlProps/ctrlProp306.xml"/><Relationship Id="rId283" Type="http://schemas.openxmlformats.org/officeDocument/2006/relationships/ctrlProp" Target="../ctrlProps/ctrlProp327.xml"/><Relationship Id="rId318" Type="http://schemas.openxmlformats.org/officeDocument/2006/relationships/ctrlProp" Target="../ctrlProps/ctrlProp362.xml"/><Relationship Id="rId339" Type="http://schemas.openxmlformats.org/officeDocument/2006/relationships/ctrlProp" Target="../ctrlProps/ctrlProp383.xml"/><Relationship Id="rId78" Type="http://schemas.openxmlformats.org/officeDocument/2006/relationships/ctrlProp" Target="../ctrlProps/ctrlProp122.xml"/><Relationship Id="rId99" Type="http://schemas.openxmlformats.org/officeDocument/2006/relationships/ctrlProp" Target="../ctrlProps/ctrlProp143.xml"/><Relationship Id="rId101" Type="http://schemas.openxmlformats.org/officeDocument/2006/relationships/ctrlProp" Target="../ctrlProps/ctrlProp145.xml"/><Relationship Id="rId122" Type="http://schemas.openxmlformats.org/officeDocument/2006/relationships/ctrlProp" Target="../ctrlProps/ctrlProp166.xml"/><Relationship Id="rId143" Type="http://schemas.openxmlformats.org/officeDocument/2006/relationships/ctrlProp" Target="../ctrlProps/ctrlProp187.xml"/><Relationship Id="rId164" Type="http://schemas.openxmlformats.org/officeDocument/2006/relationships/ctrlProp" Target="../ctrlProps/ctrlProp208.xml"/><Relationship Id="rId185" Type="http://schemas.openxmlformats.org/officeDocument/2006/relationships/ctrlProp" Target="../ctrlProps/ctrlProp229.xml"/><Relationship Id="rId350" Type="http://schemas.openxmlformats.org/officeDocument/2006/relationships/ctrlProp" Target="../ctrlProps/ctrlProp394.xml"/><Relationship Id="rId9" Type="http://schemas.openxmlformats.org/officeDocument/2006/relationships/ctrlProp" Target="../ctrlProps/ctrlProp53.xml"/><Relationship Id="rId210" Type="http://schemas.openxmlformats.org/officeDocument/2006/relationships/ctrlProp" Target="../ctrlProps/ctrlProp254.xml"/><Relationship Id="rId26" Type="http://schemas.openxmlformats.org/officeDocument/2006/relationships/ctrlProp" Target="../ctrlProps/ctrlProp70.xml"/><Relationship Id="rId231" Type="http://schemas.openxmlformats.org/officeDocument/2006/relationships/ctrlProp" Target="../ctrlProps/ctrlProp275.xml"/><Relationship Id="rId252" Type="http://schemas.openxmlformats.org/officeDocument/2006/relationships/ctrlProp" Target="../ctrlProps/ctrlProp296.xml"/><Relationship Id="rId273" Type="http://schemas.openxmlformats.org/officeDocument/2006/relationships/ctrlProp" Target="../ctrlProps/ctrlProp317.xml"/><Relationship Id="rId294" Type="http://schemas.openxmlformats.org/officeDocument/2006/relationships/ctrlProp" Target="../ctrlProps/ctrlProp338.xml"/><Relationship Id="rId308" Type="http://schemas.openxmlformats.org/officeDocument/2006/relationships/ctrlProp" Target="../ctrlProps/ctrlProp352.xml"/><Relationship Id="rId329" Type="http://schemas.openxmlformats.org/officeDocument/2006/relationships/ctrlProp" Target="../ctrlProps/ctrlProp373.xml"/><Relationship Id="rId47" Type="http://schemas.openxmlformats.org/officeDocument/2006/relationships/ctrlProp" Target="../ctrlProps/ctrlProp91.xml"/><Relationship Id="rId68" Type="http://schemas.openxmlformats.org/officeDocument/2006/relationships/ctrlProp" Target="../ctrlProps/ctrlProp112.xml"/><Relationship Id="rId89" Type="http://schemas.openxmlformats.org/officeDocument/2006/relationships/ctrlProp" Target="../ctrlProps/ctrlProp133.xml"/><Relationship Id="rId112" Type="http://schemas.openxmlformats.org/officeDocument/2006/relationships/ctrlProp" Target="../ctrlProps/ctrlProp156.xml"/><Relationship Id="rId133" Type="http://schemas.openxmlformats.org/officeDocument/2006/relationships/ctrlProp" Target="../ctrlProps/ctrlProp177.xml"/><Relationship Id="rId154" Type="http://schemas.openxmlformats.org/officeDocument/2006/relationships/ctrlProp" Target="../ctrlProps/ctrlProp198.xml"/><Relationship Id="rId175" Type="http://schemas.openxmlformats.org/officeDocument/2006/relationships/ctrlProp" Target="../ctrlProps/ctrlProp219.xml"/><Relationship Id="rId340" Type="http://schemas.openxmlformats.org/officeDocument/2006/relationships/ctrlProp" Target="../ctrlProps/ctrlProp384.xml"/><Relationship Id="rId196" Type="http://schemas.openxmlformats.org/officeDocument/2006/relationships/ctrlProp" Target="../ctrlProps/ctrlProp240.xml"/><Relationship Id="rId200" Type="http://schemas.openxmlformats.org/officeDocument/2006/relationships/ctrlProp" Target="../ctrlProps/ctrlProp244.xml"/><Relationship Id="rId16" Type="http://schemas.openxmlformats.org/officeDocument/2006/relationships/ctrlProp" Target="../ctrlProps/ctrlProp60.xml"/><Relationship Id="rId221" Type="http://schemas.openxmlformats.org/officeDocument/2006/relationships/ctrlProp" Target="../ctrlProps/ctrlProp265.xml"/><Relationship Id="rId242" Type="http://schemas.openxmlformats.org/officeDocument/2006/relationships/ctrlProp" Target="../ctrlProps/ctrlProp286.xml"/><Relationship Id="rId263" Type="http://schemas.openxmlformats.org/officeDocument/2006/relationships/ctrlProp" Target="../ctrlProps/ctrlProp307.xml"/><Relationship Id="rId284" Type="http://schemas.openxmlformats.org/officeDocument/2006/relationships/ctrlProp" Target="../ctrlProps/ctrlProp328.xml"/><Relationship Id="rId319" Type="http://schemas.openxmlformats.org/officeDocument/2006/relationships/ctrlProp" Target="../ctrlProps/ctrlProp363.xml"/><Relationship Id="rId37" Type="http://schemas.openxmlformats.org/officeDocument/2006/relationships/ctrlProp" Target="../ctrlProps/ctrlProp81.xml"/><Relationship Id="rId58" Type="http://schemas.openxmlformats.org/officeDocument/2006/relationships/ctrlProp" Target="../ctrlProps/ctrlProp102.xml"/><Relationship Id="rId79" Type="http://schemas.openxmlformats.org/officeDocument/2006/relationships/ctrlProp" Target="../ctrlProps/ctrlProp123.xml"/><Relationship Id="rId102" Type="http://schemas.openxmlformats.org/officeDocument/2006/relationships/ctrlProp" Target="../ctrlProps/ctrlProp146.xml"/><Relationship Id="rId123" Type="http://schemas.openxmlformats.org/officeDocument/2006/relationships/ctrlProp" Target="../ctrlProps/ctrlProp167.xml"/><Relationship Id="rId144" Type="http://schemas.openxmlformats.org/officeDocument/2006/relationships/ctrlProp" Target="../ctrlProps/ctrlProp188.xml"/><Relationship Id="rId330" Type="http://schemas.openxmlformats.org/officeDocument/2006/relationships/ctrlProp" Target="../ctrlProps/ctrlProp374.xml"/><Relationship Id="rId90" Type="http://schemas.openxmlformats.org/officeDocument/2006/relationships/ctrlProp" Target="../ctrlProps/ctrlProp134.xml"/><Relationship Id="rId165" Type="http://schemas.openxmlformats.org/officeDocument/2006/relationships/ctrlProp" Target="../ctrlProps/ctrlProp209.xml"/><Relationship Id="rId186" Type="http://schemas.openxmlformats.org/officeDocument/2006/relationships/ctrlProp" Target="../ctrlProps/ctrlProp230.xml"/><Relationship Id="rId351" Type="http://schemas.openxmlformats.org/officeDocument/2006/relationships/ctrlProp" Target="../ctrlProps/ctrlProp395.xml"/><Relationship Id="rId211" Type="http://schemas.openxmlformats.org/officeDocument/2006/relationships/ctrlProp" Target="../ctrlProps/ctrlProp255.xml"/><Relationship Id="rId232" Type="http://schemas.openxmlformats.org/officeDocument/2006/relationships/ctrlProp" Target="../ctrlProps/ctrlProp276.xml"/><Relationship Id="rId253" Type="http://schemas.openxmlformats.org/officeDocument/2006/relationships/ctrlProp" Target="../ctrlProps/ctrlProp297.xml"/><Relationship Id="rId274" Type="http://schemas.openxmlformats.org/officeDocument/2006/relationships/ctrlProp" Target="../ctrlProps/ctrlProp318.xml"/><Relationship Id="rId295" Type="http://schemas.openxmlformats.org/officeDocument/2006/relationships/ctrlProp" Target="../ctrlProps/ctrlProp339.xml"/><Relationship Id="rId309" Type="http://schemas.openxmlformats.org/officeDocument/2006/relationships/ctrlProp" Target="../ctrlProps/ctrlProp353.xml"/><Relationship Id="rId27" Type="http://schemas.openxmlformats.org/officeDocument/2006/relationships/ctrlProp" Target="../ctrlProps/ctrlProp71.xml"/><Relationship Id="rId48" Type="http://schemas.openxmlformats.org/officeDocument/2006/relationships/ctrlProp" Target="../ctrlProps/ctrlProp92.xml"/><Relationship Id="rId69" Type="http://schemas.openxmlformats.org/officeDocument/2006/relationships/ctrlProp" Target="../ctrlProps/ctrlProp113.xml"/><Relationship Id="rId113" Type="http://schemas.openxmlformats.org/officeDocument/2006/relationships/ctrlProp" Target="../ctrlProps/ctrlProp157.xml"/><Relationship Id="rId134" Type="http://schemas.openxmlformats.org/officeDocument/2006/relationships/ctrlProp" Target="../ctrlProps/ctrlProp178.xml"/><Relationship Id="rId320" Type="http://schemas.openxmlformats.org/officeDocument/2006/relationships/ctrlProp" Target="../ctrlProps/ctrlProp364.xml"/><Relationship Id="rId80" Type="http://schemas.openxmlformats.org/officeDocument/2006/relationships/ctrlProp" Target="../ctrlProps/ctrlProp124.xml"/><Relationship Id="rId155" Type="http://schemas.openxmlformats.org/officeDocument/2006/relationships/ctrlProp" Target="../ctrlProps/ctrlProp199.xml"/><Relationship Id="rId176" Type="http://schemas.openxmlformats.org/officeDocument/2006/relationships/ctrlProp" Target="../ctrlProps/ctrlProp220.xml"/><Relationship Id="rId197" Type="http://schemas.openxmlformats.org/officeDocument/2006/relationships/ctrlProp" Target="../ctrlProps/ctrlProp241.xml"/><Relationship Id="rId341" Type="http://schemas.openxmlformats.org/officeDocument/2006/relationships/ctrlProp" Target="../ctrlProps/ctrlProp385.xml"/><Relationship Id="rId201" Type="http://schemas.openxmlformats.org/officeDocument/2006/relationships/ctrlProp" Target="../ctrlProps/ctrlProp245.xml"/><Relationship Id="rId222" Type="http://schemas.openxmlformats.org/officeDocument/2006/relationships/ctrlProp" Target="../ctrlProps/ctrlProp266.xml"/><Relationship Id="rId243" Type="http://schemas.openxmlformats.org/officeDocument/2006/relationships/ctrlProp" Target="../ctrlProps/ctrlProp287.xml"/><Relationship Id="rId264" Type="http://schemas.openxmlformats.org/officeDocument/2006/relationships/ctrlProp" Target="../ctrlProps/ctrlProp308.xml"/><Relationship Id="rId285" Type="http://schemas.openxmlformats.org/officeDocument/2006/relationships/ctrlProp" Target="../ctrlProps/ctrlProp329.xml"/><Relationship Id="rId17" Type="http://schemas.openxmlformats.org/officeDocument/2006/relationships/ctrlProp" Target="../ctrlProps/ctrlProp61.xml"/><Relationship Id="rId38" Type="http://schemas.openxmlformats.org/officeDocument/2006/relationships/ctrlProp" Target="../ctrlProps/ctrlProp82.xml"/><Relationship Id="rId59" Type="http://schemas.openxmlformats.org/officeDocument/2006/relationships/ctrlProp" Target="../ctrlProps/ctrlProp103.xml"/><Relationship Id="rId103" Type="http://schemas.openxmlformats.org/officeDocument/2006/relationships/ctrlProp" Target="../ctrlProps/ctrlProp147.xml"/><Relationship Id="rId124" Type="http://schemas.openxmlformats.org/officeDocument/2006/relationships/ctrlProp" Target="../ctrlProps/ctrlProp168.xml"/><Relationship Id="rId310" Type="http://schemas.openxmlformats.org/officeDocument/2006/relationships/ctrlProp" Target="../ctrlProps/ctrlProp354.xml"/><Relationship Id="rId70" Type="http://schemas.openxmlformats.org/officeDocument/2006/relationships/ctrlProp" Target="../ctrlProps/ctrlProp114.xml"/><Relationship Id="rId91" Type="http://schemas.openxmlformats.org/officeDocument/2006/relationships/ctrlProp" Target="../ctrlProps/ctrlProp135.xml"/><Relationship Id="rId145" Type="http://schemas.openxmlformats.org/officeDocument/2006/relationships/ctrlProp" Target="../ctrlProps/ctrlProp189.xml"/><Relationship Id="rId166" Type="http://schemas.openxmlformats.org/officeDocument/2006/relationships/ctrlProp" Target="../ctrlProps/ctrlProp210.xml"/><Relationship Id="rId187" Type="http://schemas.openxmlformats.org/officeDocument/2006/relationships/ctrlProp" Target="../ctrlProps/ctrlProp231.xml"/><Relationship Id="rId331" Type="http://schemas.openxmlformats.org/officeDocument/2006/relationships/ctrlProp" Target="../ctrlProps/ctrlProp375.xml"/><Relationship Id="rId352" Type="http://schemas.openxmlformats.org/officeDocument/2006/relationships/ctrlProp" Target="../ctrlProps/ctrlProp396.xml"/><Relationship Id="rId1" Type="http://schemas.openxmlformats.org/officeDocument/2006/relationships/printerSettings" Target="../printerSettings/printerSettings3.bin"/><Relationship Id="rId212" Type="http://schemas.openxmlformats.org/officeDocument/2006/relationships/ctrlProp" Target="../ctrlProps/ctrlProp256.xml"/><Relationship Id="rId233" Type="http://schemas.openxmlformats.org/officeDocument/2006/relationships/ctrlProp" Target="../ctrlProps/ctrlProp277.xml"/><Relationship Id="rId254" Type="http://schemas.openxmlformats.org/officeDocument/2006/relationships/ctrlProp" Target="../ctrlProps/ctrlProp298.xml"/><Relationship Id="rId28" Type="http://schemas.openxmlformats.org/officeDocument/2006/relationships/ctrlProp" Target="../ctrlProps/ctrlProp72.xml"/><Relationship Id="rId49" Type="http://schemas.openxmlformats.org/officeDocument/2006/relationships/ctrlProp" Target="../ctrlProps/ctrlProp93.xml"/><Relationship Id="rId114" Type="http://schemas.openxmlformats.org/officeDocument/2006/relationships/ctrlProp" Target="../ctrlProps/ctrlProp158.xml"/><Relationship Id="rId275" Type="http://schemas.openxmlformats.org/officeDocument/2006/relationships/ctrlProp" Target="../ctrlProps/ctrlProp319.xml"/><Relationship Id="rId296" Type="http://schemas.openxmlformats.org/officeDocument/2006/relationships/ctrlProp" Target="../ctrlProps/ctrlProp340.xml"/><Relationship Id="rId300" Type="http://schemas.openxmlformats.org/officeDocument/2006/relationships/ctrlProp" Target="../ctrlProps/ctrlProp344.xml"/><Relationship Id="rId60" Type="http://schemas.openxmlformats.org/officeDocument/2006/relationships/ctrlProp" Target="../ctrlProps/ctrlProp104.xml"/><Relationship Id="rId81" Type="http://schemas.openxmlformats.org/officeDocument/2006/relationships/ctrlProp" Target="../ctrlProps/ctrlProp125.xml"/><Relationship Id="rId135" Type="http://schemas.openxmlformats.org/officeDocument/2006/relationships/ctrlProp" Target="../ctrlProps/ctrlProp179.xml"/><Relationship Id="rId156" Type="http://schemas.openxmlformats.org/officeDocument/2006/relationships/ctrlProp" Target="../ctrlProps/ctrlProp200.xml"/><Relationship Id="rId177" Type="http://schemas.openxmlformats.org/officeDocument/2006/relationships/ctrlProp" Target="../ctrlProps/ctrlProp221.xml"/><Relationship Id="rId198" Type="http://schemas.openxmlformats.org/officeDocument/2006/relationships/ctrlProp" Target="../ctrlProps/ctrlProp242.xml"/><Relationship Id="rId321" Type="http://schemas.openxmlformats.org/officeDocument/2006/relationships/ctrlProp" Target="../ctrlProps/ctrlProp365.xml"/><Relationship Id="rId342" Type="http://schemas.openxmlformats.org/officeDocument/2006/relationships/ctrlProp" Target="../ctrlProps/ctrlProp386.xml"/><Relationship Id="rId202" Type="http://schemas.openxmlformats.org/officeDocument/2006/relationships/ctrlProp" Target="../ctrlProps/ctrlProp246.xml"/><Relationship Id="rId223" Type="http://schemas.openxmlformats.org/officeDocument/2006/relationships/ctrlProp" Target="../ctrlProps/ctrlProp267.xml"/><Relationship Id="rId244" Type="http://schemas.openxmlformats.org/officeDocument/2006/relationships/ctrlProp" Target="../ctrlProps/ctrlProp288.xml"/><Relationship Id="rId18" Type="http://schemas.openxmlformats.org/officeDocument/2006/relationships/ctrlProp" Target="../ctrlProps/ctrlProp62.xml"/><Relationship Id="rId39" Type="http://schemas.openxmlformats.org/officeDocument/2006/relationships/ctrlProp" Target="../ctrlProps/ctrlProp83.xml"/><Relationship Id="rId265" Type="http://schemas.openxmlformats.org/officeDocument/2006/relationships/ctrlProp" Target="../ctrlProps/ctrlProp309.xml"/><Relationship Id="rId286" Type="http://schemas.openxmlformats.org/officeDocument/2006/relationships/ctrlProp" Target="../ctrlProps/ctrlProp330.xml"/><Relationship Id="rId50" Type="http://schemas.openxmlformats.org/officeDocument/2006/relationships/ctrlProp" Target="../ctrlProps/ctrlProp94.xml"/><Relationship Id="rId104" Type="http://schemas.openxmlformats.org/officeDocument/2006/relationships/ctrlProp" Target="../ctrlProps/ctrlProp148.xml"/><Relationship Id="rId125" Type="http://schemas.openxmlformats.org/officeDocument/2006/relationships/ctrlProp" Target="../ctrlProps/ctrlProp169.xml"/><Relationship Id="rId146" Type="http://schemas.openxmlformats.org/officeDocument/2006/relationships/ctrlProp" Target="../ctrlProps/ctrlProp190.xml"/><Relationship Id="rId167" Type="http://schemas.openxmlformats.org/officeDocument/2006/relationships/ctrlProp" Target="../ctrlProps/ctrlProp211.xml"/><Relationship Id="rId188" Type="http://schemas.openxmlformats.org/officeDocument/2006/relationships/ctrlProp" Target="../ctrlProps/ctrlProp232.xml"/><Relationship Id="rId311" Type="http://schemas.openxmlformats.org/officeDocument/2006/relationships/ctrlProp" Target="../ctrlProps/ctrlProp355.xml"/><Relationship Id="rId332" Type="http://schemas.openxmlformats.org/officeDocument/2006/relationships/ctrlProp" Target="../ctrlProps/ctrlProp376.xml"/><Relationship Id="rId353" Type="http://schemas.openxmlformats.org/officeDocument/2006/relationships/ctrlProp" Target="../ctrlProps/ctrlProp397.xml"/><Relationship Id="rId71" Type="http://schemas.openxmlformats.org/officeDocument/2006/relationships/ctrlProp" Target="../ctrlProps/ctrlProp115.xml"/><Relationship Id="rId92" Type="http://schemas.openxmlformats.org/officeDocument/2006/relationships/ctrlProp" Target="../ctrlProps/ctrlProp136.xml"/><Relationship Id="rId213" Type="http://schemas.openxmlformats.org/officeDocument/2006/relationships/ctrlProp" Target="../ctrlProps/ctrlProp257.xml"/><Relationship Id="rId234" Type="http://schemas.openxmlformats.org/officeDocument/2006/relationships/ctrlProp" Target="../ctrlProps/ctrlProp278.xml"/><Relationship Id="rId2" Type="http://schemas.openxmlformats.org/officeDocument/2006/relationships/drawing" Target="../drawings/drawing3.xml"/><Relationship Id="rId29" Type="http://schemas.openxmlformats.org/officeDocument/2006/relationships/ctrlProp" Target="../ctrlProps/ctrlProp73.xml"/><Relationship Id="rId255" Type="http://schemas.openxmlformats.org/officeDocument/2006/relationships/ctrlProp" Target="../ctrlProps/ctrlProp299.xml"/><Relationship Id="rId276" Type="http://schemas.openxmlformats.org/officeDocument/2006/relationships/ctrlProp" Target="../ctrlProps/ctrlProp320.xml"/><Relationship Id="rId297" Type="http://schemas.openxmlformats.org/officeDocument/2006/relationships/ctrlProp" Target="../ctrlProps/ctrlProp341.xml"/><Relationship Id="rId40" Type="http://schemas.openxmlformats.org/officeDocument/2006/relationships/ctrlProp" Target="../ctrlProps/ctrlProp84.xml"/><Relationship Id="rId115" Type="http://schemas.openxmlformats.org/officeDocument/2006/relationships/ctrlProp" Target="../ctrlProps/ctrlProp159.xml"/><Relationship Id="rId136" Type="http://schemas.openxmlformats.org/officeDocument/2006/relationships/ctrlProp" Target="../ctrlProps/ctrlProp180.xml"/><Relationship Id="rId157" Type="http://schemas.openxmlformats.org/officeDocument/2006/relationships/ctrlProp" Target="../ctrlProps/ctrlProp201.xml"/><Relationship Id="rId178" Type="http://schemas.openxmlformats.org/officeDocument/2006/relationships/ctrlProp" Target="../ctrlProps/ctrlProp222.xml"/><Relationship Id="rId301" Type="http://schemas.openxmlformats.org/officeDocument/2006/relationships/ctrlProp" Target="../ctrlProps/ctrlProp345.xml"/><Relationship Id="rId322" Type="http://schemas.openxmlformats.org/officeDocument/2006/relationships/ctrlProp" Target="../ctrlProps/ctrlProp366.xml"/><Relationship Id="rId343" Type="http://schemas.openxmlformats.org/officeDocument/2006/relationships/ctrlProp" Target="../ctrlProps/ctrlProp387.xml"/><Relationship Id="rId61" Type="http://schemas.openxmlformats.org/officeDocument/2006/relationships/ctrlProp" Target="../ctrlProps/ctrlProp105.xml"/><Relationship Id="rId82" Type="http://schemas.openxmlformats.org/officeDocument/2006/relationships/ctrlProp" Target="../ctrlProps/ctrlProp126.xml"/><Relationship Id="rId199" Type="http://schemas.openxmlformats.org/officeDocument/2006/relationships/ctrlProp" Target="../ctrlProps/ctrlProp243.xml"/><Relationship Id="rId203" Type="http://schemas.openxmlformats.org/officeDocument/2006/relationships/ctrlProp" Target="../ctrlProps/ctrlProp247.xml"/><Relationship Id="rId19" Type="http://schemas.openxmlformats.org/officeDocument/2006/relationships/ctrlProp" Target="../ctrlProps/ctrlProp63.xml"/><Relationship Id="rId224" Type="http://schemas.openxmlformats.org/officeDocument/2006/relationships/ctrlProp" Target="../ctrlProps/ctrlProp268.xml"/><Relationship Id="rId245" Type="http://schemas.openxmlformats.org/officeDocument/2006/relationships/ctrlProp" Target="../ctrlProps/ctrlProp289.xml"/><Relationship Id="rId266" Type="http://schemas.openxmlformats.org/officeDocument/2006/relationships/ctrlProp" Target="../ctrlProps/ctrlProp310.xml"/><Relationship Id="rId287" Type="http://schemas.openxmlformats.org/officeDocument/2006/relationships/ctrlProp" Target="../ctrlProps/ctrlProp331.xml"/><Relationship Id="rId30" Type="http://schemas.openxmlformats.org/officeDocument/2006/relationships/ctrlProp" Target="../ctrlProps/ctrlProp74.xml"/><Relationship Id="rId105" Type="http://schemas.openxmlformats.org/officeDocument/2006/relationships/ctrlProp" Target="../ctrlProps/ctrlProp149.xml"/><Relationship Id="rId126" Type="http://schemas.openxmlformats.org/officeDocument/2006/relationships/ctrlProp" Target="../ctrlProps/ctrlProp170.xml"/><Relationship Id="rId147" Type="http://schemas.openxmlformats.org/officeDocument/2006/relationships/ctrlProp" Target="../ctrlProps/ctrlProp191.xml"/><Relationship Id="rId168" Type="http://schemas.openxmlformats.org/officeDocument/2006/relationships/ctrlProp" Target="../ctrlProps/ctrlProp212.xml"/><Relationship Id="rId312" Type="http://schemas.openxmlformats.org/officeDocument/2006/relationships/ctrlProp" Target="../ctrlProps/ctrlProp356.xml"/><Relationship Id="rId333" Type="http://schemas.openxmlformats.org/officeDocument/2006/relationships/ctrlProp" Target="../ctrlProps/ctrlProp377.xml"/><Relationship Id="rId354" Type="http://schemas.openxmlformats.org/officeDocument/2006/relationships/ctrlProp" Target="../ctrlProps/ctrlProp398.xml"/><Relationship Id="rId51" Type="http://schemas.openxmlformats.org/officeDocument/2006/relationships/ctrlProp" Target="../ctrlProps/ctrlProp95.xml"/><Relationship Id="rId72" Type="http://schemas.openxmlformats.org/officeDocument/2006/relationships/ctrlProp" Target="../ctrlProps/ctrlProp116.xml"/><Relationship Id="rId93" Type="http://schemas.openxmlformats.org/officeDocument/2006/relationships/ctrlProp" Target="../ctrlProps/ctrlProp137.xml"/><Relationship Id="rId189" Type="http://schemas.openxmlformats.org/officeDocument/2006/relationships/ctrlProp" Target="../ctrlProps/ctrlProp233.xml"/><Relationship Id="rId3" Type="http://schemas.openxmlformats.org/officeDocument/2006/relationships/vmlDrawing" Target="../drawings/vmlDrawing3.vml"/><Relationship Id="rId214" Type="http://schemas.openxmlformats.org/officeDocument/2006/relationships/ctrlProp" Target="../ctrlProps/ctrlProp258.xml"/><Relationship Id="rId235" Type="http://schemas.openxmlformats.org/officeDocument/2006/relationships/ctrlProp" Target="../ctrlProps/ctrlProp279.xml"/><Relationship Id="rId256" Type="http://schemas.openxmlformats.org/officeDocument/2006/relationships/ctrlProp" Target="../ctrlProps/ctrlProp300.xml"/><Relationship Id="rId277" Type="http://schemas.openxmlformats.org/officeDocument/2006/relationships/ctrlProp" Target="../ctrlProps/ctrlProp321.xml"/><Relationship Id="rId298" Type="http://schemas.openxmlformats.org/officeDocument/2006/relationships/ctrlProp" Target="../ctrlProps/ctrlProp342.xml"/><Relationship Id="rId116" Type="http://schemas.openxmlformats.org/officeDocument/2006/relationships/ctrlProp" Target="../ctrlProps/ctrlProp160.xml"/><Relationship Id="rId137" Type="http://schemas.openxmlformats.org/officeDocument/2006/relationships/ctrlProp" Target="../ctrlProps/ctrlProp181.xml"/><Relationship Id="rId158" Type="http://schemas.openxmlformats.org/officeDocument/2006/relationships/ctrlProp" Target="../ctrlProps/ctrlProp202.xml"/><Relationship Id="rId302" Type="http://schemas.openxmlformats.org/officeDocument/2006/relationships/ctrlProp" Target="../ctrlProps/ctrlProp346.xml"/><Relationship Id="rId323" Type="http://schemas.openxmlformats.org/officeDocument/2006/relationships/ctrlProp" Target="../ctrlProps/ctrlProp367.xml"/><Relationship Id="rId344" Type="http://schemas.openxmlformats.org/officeDocument/2006/relationships/ctrlProp" Target="../ctrlProps/ctrlProp388.xml"/><Relationship Id="rId20" Type="http://schemas.openxmlformats.org/officeDocument/2006/relationships/ctrlProp" Target="../ctrlProps/ctrlProp64.xml"/><Relationship Id="rId41" Type="http://schemas.openxmlformats.org/officeDocument/2006/relationships/ctrlProp" Target="../ctrlProps/ctrlProp85.xml"/><Relationship Id="rId62" Type="http://schemas.openxmlformats.org/officeDocument/2006/relationships/ctrlProp" Target="../ctrlProps/ctrlProp106.xml"/><Relationship Id="rId83" Type="http://schemas.openxmlformats.org/officeDocument/2006/relationships/ctrlProp" Target="../ctrlProps/ctrlProp127.xml"/><Relationship Id="rId179" Type="http://schemas.openxmlformats.org/officeDocument/2006/relationships/ctrlProp" Target="../ctrlProps/ctrlProp223.xml"/><Relationship Id="rId190" Type="http://schemas.openxmlformats.org/officeDocument/2006/relationships/ctrlProp" Target="../ctrlProps/ctrlProp234.xml"/><Relationship Id="rId204" Type="http://schemas.openxmlformats.org/officeDocument/2006/relationships/ctrlProp" Target="../ctrlProps/ctrlProp248.xml"/><Relationship Id="rId225" Type="http://schemas.openxmlformats.org/officeDocument/2006/relationships/ctrlProp" Target="../ctrlProps/ctrlProp269.xml"/><Relationship Id="rId246" Type="http://schemas.openxmlformats.org/officeDocument/2006/relationships/ctrlProp" Target="../ctrlProps/ctrlProp290.xml"/><Relationship Id="rId267" Type="http://schemas.openxmlformats.org/officeDocument/2006/relationships/ctrlProp" Target="../ctrlProps/ctrlProp311.xml"/><Relationship Id="rId288" Type="http://schemas.openxmlformats.org/officeDocument/2006/relationships/ctrlProp" Target="../ctrlProps/ctrlProp332.xml"/><Relationship Id="rId106" Type="http://schemas.openxmlformats.org/officeDocument/2006/relationships/ctrlProp" Target="../ctrlProps/ctrlProp150.xml"/><Relationship Id="rId127" Type="http://schemas.openxmlformats.org/officeDocument/2006/relationships/ctrlProp" Target="../ctrlProps/ctrlProp171.xml"/><Relationship Id="rId313" Type="http://schemas.openxmlformats.org/officeDocument/2006/relationships/ctrlProp" Target="../ctrlProps/ctrlProp357.xml"/><Relationship Id="rId10" Type="http://schemas.openxmlformats.org/officeDocument/2006/relationships/ctrlProp" Target="../ctrlProps/ctrlProp54.xml"/><Relationship Id="rId31" Type="http://schemas.openxmlformats.org/officeDocument/2006/relationships/ctrlProp" Target="../ctrlProps/ctrlProp75.xml"/><Relationship Id="rId52" Type="http://schemas.openxmlformats.org/officeDocument/2006/relationships/ctrlProp" Target="../ctrlProps/ctrlProp96.xml"/><Relationship Id="rId73" Type="http://schemas.openxmlformats.org/officeDocument/2006/relationships/ctrlProp" Target="../ctrlProps/ctrlProp117.xml"/><Relationship Id="rId94" Type="http://schemas.openxmlformats.org/officeDocument/2006/relationships/ctrlProp" Target="../ctrlProps/ctrlProp138.xml"/><Relationship Id="rId148" Type="http://schemas.openxmlformats.org/officeDocument/2006/relationships/ctrlProp" Target="../ctrlProps/ctrlProp192.xml"/><Relationship Id="rId169" Type="http://schemas.openxmlformats.org/officeDocument/2006/relationships/ctrlProp" Target="../ctrlProps/ctrlProp213.xml"/><Relationship Id="rId334" Type="http://schemas.openxmlformats.org/officeDocument/2006/relationships/ctrlProp" Target="../ctrlProps/ctrlProp378.xml"/><Relationship Id="rId4" Type="http://schemas.openxmlformats.org/officeDocument/2006/relationships/ctrlProp" Target="../ctrlProps/ctrlProp48.xml"/><Relationship Id="rId180" Type="http://schemas.openxmlformats.org/officeDocument/2006/relationships/ctrlProp" Target="../ctrlProps/ctrlProp224.xml"/><Relationship Id="rId215" Type="http://schemas.openxmlformats.org/officeDocument/2006/relationships/ctrlProp" Target="../ctrlProps/ctrlProp259.xml"/><Relationship Id="rId236" Type="http://schemas.openxmlformats.org/officeDocument/2006/relationships/ctrlProp" Target="../ctrlProps/ctrlProp280.xml"/><Relationship Id="rId257" Type="http://schemas.openxmlformats.org/officeDocument/2006/relationships/ctrlProp" Target="../ctrlProps/ctrlProp301.xml"/><Relationship Id="rId278" Type="http://schemas.openxmlformats.org/officeDocument/2006/relationships/ctrlProp" Target="../ctrlProps/ctrlProp322.xml"/><Relationship Id="rId303" Type="http://schemas.openxmlformats.org/officeDocument/2006/relationships/ctrlProp" Target="../ctrlProps/ctrlProp347.xml"/><Relationship Id="rId42" Type="http://schemas.openxmlformats.org/officeDocument/2006/relationships/ctrlProp" Target="../ctrlProps/ctrlProp86.xml"/><Relationship Id="rId84" Type="http://schemas.openxmlformats.org/officeDocument/2006/relationships/ctrlProp" Target="../ctrlProps/ctrlProp128.xml"/><Relationship Id="rId138" Type="http://schemas.openxmlformats.org/officeDocument/2006/relationships/ctrlProp" Target="../ctrlProps/ctrlProp182.xml"/><Relationship Id="rId345" Type="http://schemas.openxmlformats.org/officeDocument/2006/relationships/ctrlProp" Target="../ctrlProps/ctrlProp389.xml"/><Relationship Id="rId191" Type="http://schemas.openxmlformats.org/officeDocument/2006/relationships/ctrlProp" Target="../ctrlProps/ctrlProp235.xml"/><Relationship Id="rId205" Type="http://schemas.openxmlformats.org/officeDocument/2006/relationships/ctrlProp" Target="../ctrlProps/ctrlProp249.xml"/><Relationship Id="rId247" Type="http://schemas.openxmlformats.org/officeDocument/2006/relationships/ctrlProp" Target="../ctrlProps/ctrlProp291.xml"/><Relationship Id="rId107" Type="http://schemas.openxmlformats.org/officeDocument/2006/relationships/ctrlProp" Target="../ctrlProps/ctrlProp151.xml"/><Relationship Id="rId289" Type="http://schemas.openxmlformats.org/officeDocument/2006/relationships/ctrlProp" Target="../ctrlProps/ctrlProp333.xml"/><Relationship Id="rId11" Type="http://schemas.openxmlformats.org/officeDocument/2006/relationships/ctrlProp" Target="../ctrlProps/ctrlProp55.xml"/><Relationship Id="rId53" Type="http://schemas.openxmlformats.org/officeDocument/2006/relationships/ctrlProp" Target="../ctrlProps/ctrlProp97.xml"/><Relationship Id="rId149" Type="http://schemas.openxmlformats.org/officeDocument/2006/relationships/ctrlProp" Target="../ctrlProps/ctrlProp193.xml"/><Relationship Id="rId314" Type="http://schemas.openxmlformats.org/officeDocument/2006/relationships/ctrlProp" Target="../ctrlProps/ctrlProp358.xml"/><Relationship Id="rId95" Type="http://schemas.openxmlformats.org/officeDocument/2006/relationships/ctrlProp" Target="../ctrlProps/ctrlProp139.xml"/><Relationship Id="rId160" Type="http://schemas.openxmlformats.org/officeDocument/2006/relationships/ctrlProp" Target="../ctrlProps/ctrlProp204.xml"/><Relationship Id="rId216" Type="http://schemas.openxmlformats.org/officeDocument/2006/relationships/ctrlProp" Target="../ctrlProps/ctrlProp260.xml"/><Relationship Id="rId258" Type="http://schemas.openxmlformats.org/officeDocument/2006/relationships/ctrlProp" Target="../ctrlProps/ctrlProp302.xml"/><Relationship Id="rId22" Type="http://schemas.openxmlformats.org/officeDocument/2006/relationships/ctrlProp" Target="../ctrlProps/ctrlProp66.xml"/><Relationship Id="rId64" Type="http://schemas.openxmlformats.org/officeDocument/2006/relationships/ctrlProp" Target="../ctrlProps/ctrlProp108.xml"/><Relationship Id="rId118" Type="http://schemas.openxmlformats.org/officeDocument/2006/relationships/ctrlProp" Target="../ctrlProps/ctrlProp162.xml"/><Relationship Id="rId325" Type="http://schemas.openxmlformats.org/officeDocument/2006/relationships/ctrlProp" Target="../ctrlProps/ctrlProp369.xml"/><Relationship Id="rId171" Type="http://schemas.openxmlformats.org/officeDocument/2006/relationships/ctrlProp" Target="../ctrlProps/ctrlProp215.xml"/><Relationship Id="rId227" Type="http://schemas.openxmlformats.org/officeDocument/2006/relationships/ctrlProp" Target="../ctrlProps/ctrlProp271.xml"/><Relationship Id="rId269" Type="http://schemas.openxmlformats.org/officeDocument/2006/relationships/ctrlProp" Target="../ctrlProps/ctrlProp313.xml"/><Relationship Id="rId33" Type="http://schemas.openxmlformats.org/officeDocument/2006/relationships/ctrlProp" Target="../ctrlProps/ctrlProp77.xml"/><Relationship Id="rId129" Type="http://schemas.openxmlformats.org/officeDocument/2006/relationships/ctrlProp" Target="../ctrlProps/ctrlProp173.xml"/><Relationship Id="rId280" Type="http://schemas.openxmlformats.org/officeDocument/2006/relationships/ctrlProp" Target="../ctrlProps/ctrlProp324.xml"/><Relationship Id="rId336" Type="http://schemas.openxmlformats.org/officeDocument/2006/relationships/ctrlProp" Target="../ctrlProps/ctrlProp380.xml"/><Relationship Id="rId75" Type="http://schemas.openxmlformats.org/officeDocument/2006/relationships/ctrlProp" Target="../ctrlProps/ctrlProp119.xml"/><Relationship Id="rId140" Type="http://schemas.openxmlformats.org/officeDocument/2006/relationships/ctrlProp" Target="../ctrlProps/ctrlProp184.xml"/><Relationship Id="rId182" Type="http://schemas.openxmlformats.org/officeDocument/2006/relationships/ctrlProp" Target="../ctrlProps/ctrlProp226.xml"/><Relationship Id="rId6" Type="http://schemas.openxmlformats.org/officeDocument/2006/relationships/ctrlProp" Target="../ctrlProps/ctrlProp50.xml"/><Relationship Id="rId238" Type="http://schemas.openxmlformats.org/officeDocument/2006/relationships/ctrlProp" Target="../ctrlProps/ctrlProp282.xml"/><Relationship Id="rId291" Type="http://schemas.openxmlformats.org/officeDocument/2006/relationships/ctrlProp" Target="../ctrlProps/ctrlProp335.xml"/><Relationship Id="rId305" Type="http://schemas.openxmlformats.org/officeDocument/2006/relationships/ctrlProp" Target="../ctrlProps/ctrlProp349.xml"/><Relationship Id="rId347" Type="http://schemas.openxmlformats.org/officeDocument/2006/relationships/ctrlProp" Target="../ctrlProps/ctrlProp391.xml"/><Relationship Id="rId44" Type="http://schemas.openxmlformats.org/officeDocument/2006/relationships/ctrlProp" Target="../ctrlProps/ctrlProp88.xml"/><Relationship Id="rId86" Type="http://schemas.openxmlformats.org/officeDocument/2006/relationships/ctrlProp" Target="../ctrlProps/ctrlProp130.xml"/><Relationship Id="rId151" Type="http://schemas.openxmlformats.org/officeDocument/2006/relationships/ctrlProp" Target="../ctrlProps/ctrlProp195.xml"/><Relationship Id="rId193" Type="http://schemas.openxmlformats.org/officeDocument/2006/relationships/ctrlProp" Target="../ctrlProps/ctrlProp237.xml"/><Relationship Id="rId207" Type="http://schemas.openxmlformats.org/officeDocument/2006/relationships/ctrlProp" Target="../ctrlProps/ctrlProp251.xml"/><Relationship Id="rId249" Type="http://schemas.openxmlformats.org/officeDocument/2006/relationships/ctrlProp" Target="../ctrlProps/ctrlProp293.xml"/><Relationship Id="rId13" Type="http://schemas.openxmlformats.org/officeDocument/2006/relationships/ctrlProp" Target="../ctrlProps/ctrlProp57.xml"/><Relationship Id="rId109" Type="http://schemas.openxmlformats.org/officeDocument/2006/relationships/ctrlProp" Target="../ctrlProps/ctrlProp153.xml"/><Relationship Id="rId260" Type="http://schemas.openxmlformats.org/officeDocument/2006/relationships/ctrlProp" Target="../ctrlProps/ctrlProp304.xml"/><Relationship Id="rId316" Type="http://schemas.openxmlformats.org/officeDocument/2006/relationships/ctrlProp" Target="../ctrlProps/ctrlProp360.xml"/><Relationship Id="rId55" Type="http://schemas.openxmlformats.org/officeDocument/2006/relationships/ctrlProp" Target="../ctrlProps/ctrlProp99.xml"/><Relationship Id="rId97" Type="http://schemas.openxmlformats.org/officeDocument/2006/relationships/ctrlProp" Target="../ctrlProps/ctrlProp141.xml"/><Relationship Id="rId120" Type="http://schemas.openxmlformats.org/officeDocument/2006/relationships/ctrlProp" Target="../ctrlProps/ctrlProp164.xml"/><Relationship Id="rId162" Type="http://schemas.openxmlformats.org/officeDocument/2006/relationships/ctrlProp" Target="../ctrlProps/ctrlProp206.xml"/><Relationship Id="rId218" Type="http://schemas.openxmlformats.org/officeDocument/2006/relationships/ctrlProp" Target="../ctrlProps/ctrlProp262.xml"/><Relationship Id="rId271" Type="http://schemas.openxmlformats.org/officeDocument/2006/relationships/ctrlProp" Target="../ctrlProps/ctrlProp315.xml"/><Relationship Id="rId24" Type="http://schemas.openxmlformats.org/officeDocument/2006/relationships/ctrlProp" Target="../ctrlProps/ctrlProp68.xml"/><Relationship Id="rId66" Type="http://schemas.openxmlformats.org/officeDocument/2006/relationships/ctrlProp" Target="../ctrlProps/ctrlProp110.xml"/><Relationship Id="rId131" Type="http://schemas.openxmlformats.org/officeDocument/2006/relationships/ctrlProp" Target="../ctrlProps/ctrlProp175.xml"/><Relationship Id="rId327" Type="http://schemas.openxmlformats.org/officeDocument/2006/relationships/ctrlProp" Target="../ctrlProps/ctrlProp371.xml"/><Relationship Id="rId173" Type="http://schemas.openxmlformats.org/officeDocument/2006/relationships/ctrlProp" Target="../ctrlProps/ctrlProp217.xml"/><Relationship Id="rId229" Type="http://schemas.openxmlformats.org/officeDocument/2006/relationships/ctrlProp" Target="../ctrlProps/ctrlProp273.xml"/><Relationship Id="rId240" Type="http://schemas.openxmlformats.org/officeDocument/2006/relationships/ctrlProp" Target="../ctrlProps/ctrlProp284.xml"/><Relationship Id="rId35" Type="http://schemas.openxmlformats.org/officeDocument/2006/relationships/ctrlProp" Target="../ctrlProps/ctrlProp79.xml"/><Relationship Id="rId77" Type="http://schemas.openxmlformats.org/officeDocument/2006/relationships/ctrlProp" Target="../ctrlProps/ctrlProp121.xml"/><Relationship Id="rId100" Type="http://schemas.openxmlformats.org/officeDocument/2006/relationships/ctrlProp" Target="../ctrlProps/ctrlProp144.xml"/><Relationship Id="rId282" Type="http://schemas.openxmlformats.org/officeDocument/2006/relationships/ctrlProp" Target="../ctrlProps/ctrlProp326.xml"/><Relationship Id="rId338" Type="http://schemas.openxmlformats.org/officeDocument/2006/relationships/ctrlProp" Target="../ctrlProps/ctrlProp382.xml"/><Relationship Id="rId8" Type="http://schemas.openxmlformats.org/officeDocument/2006/relationships/ctrlProp" Target="../ctrlProps/ctrlProp52.xml"/><Relationship Id="rId142" Type="http://schemas.openxmlformats.org/officeDocument/2006/relationships/ctrlProp" Target="../ctrlProps/ctrlProp186.xml"/><Relationship Id="rId184" Type="http://schemas.openxmlformats.org/officeDocument/2006/relationships/ctrlProp" Target="../ctrlProps/ctrlProp228.xml"/></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512.xml"/><Relationship Id="rId21" Type="http://schemas.openxmlformats.org/officeDocument/2006/relationships/ctrlProp" Target="../ctrlProps/ctrlProp416.xml"/><Relationship Id="rId324" Type="http://schemas.openxmlformats.org/officeDocument/2006/relationships/ctrlProp" Target="../ctrlProps/ctrlProp719.xml"/><Relationship Id="rId531" Type="http://schemas.openxmlformats.org/officeDocument/2006/relationships/ctrlProp" Target="../ctrlProps/ctrlProp926.xml"/><Relationship Id="rId170" Type="http://schemas.openxmlformats.org/officeDocument/2006/relationships/ctrlProp" Target="../ctrlProps/ctrlProp565.xml"/><Relationship Id="rId268" Type="http://schemas.openxmlformats.org/officeDocument/2006/relationships/ctrlProp" Target="../ctrlProps/ctrlProp663.xml"/><Relationship Id="rId475" Type="http://schemas.openxmlformats.org/officeDocument/2006/relationships/ctrlProp" Target="../ctrlProps/ctrlProp870.xml"/><Relationship Id="rId32" Type="http://schemas.openxmlformats.org/officeDocument/2006/relationships/ctrlProp" Target="../ctrlProps/ctrlProp427.xml"/><Relationship Id="rId128" Type="http://schemas.openxmlformats.org/officeDocument/2006/relationships/ctrlProp" Target="../ctrlProps/ctrlProp523.xml"/><Relationship Id="rId335" Type="http://schemas.openxmlformats.org/officeDocument/2006/relationships/ctrlProp" Target="../ctrlProps/ctrlProp730.xml"/><Relationship Id="rId542" Type="http://schemas.openxmlformats.org/officeDocument/2006/relationships/ctrlProp" Target="../ctrlProps/ctrlProp937.xml"/><Relationship Id="rId181" Type="http://schemas.openxmlformats.org/officeDocument/2006/relationships/ctrlProp" Target="../ctrlProps/ctrlProp576.xml"/><Relationship Id="rId402" Type="http://schemas.openxmlformats.org/officeDocument/2006/relationships/ctrlProp" Target="../ctrlProps/ctrlProp797.xml"/><Relationship Id="rId279" Type="http://schemas.openxmlformats.org/officeDocument/2006/relationships/ctrlProp" Target="../ctrlProps/ctrlProp674.xml"/><Relationship Id="rId486" Type="http://schemas.openxmlformats.org/officeDocument/2006/relationships/ctrlProp" Target="../ctrlProps/ctrlProp881.xml"/><Relationship Id="rId43" Type="http://schemas.openxmlformats.org/officeDocument/2006/relationships/ctrlProp" Target="../ctrlProps/ctrlProp438.xml"/><Relationship Id="rId139" Type="http://schemas.openxmlformats.org/officeDocument/2006/relationships/ctrlProp" Target="../ctrlProps/ctrlProp534.xml"/><Relationship Id="rId346" Type="http://schemas.openxmlformats.org/officeDocument/2006/relationships/ctrlProp" Target="../ctrlProps/ctrlProp741.xml"/><Relationship Id="rId553" Type="http://schemas.openxmlformats.org/officeDocument/2006/relationships/ctrlProp" Target="../ctrlProps/ctrlProp948.xml"/><Relationship Id="rId192" Type="http://schemas.openxmlformats.org/officeDocument/2006/relationships/ctrlProp" Target="../ctrlProps/ctrlProp587.xml"/><Relationship Id="rId206" Type="http://schemas.openxmlformats.org/officeDocument/2006/relationships/ctrlProp" Target="../ctrlProps/ctrlProp601.xml"/><Relationship Id="rId413" Type="http://schemas.openxmlformats.org/officeDocument/2006/relationships/ctrlProp" Target="../ctrlProps/ctrlProp808.xml"/><Relationship Id="rId497" Type="http://schemas.openxmlformats.org/officeDocument/2006/relationships/ctrlProp" Target="../ctrlProps/ctrlProp892.xml"/><Relationship Id="rId357" Type="http://schemas.openxmlformats.org/officeDocument/2006/relationships/ctrlProp" Target="../ctrlProps/ctrlProp752.xml"/><Relationship Id="rId54" Type="http://schemas.openxmlformats.org/officeDocument/2006/relationships/ctrlProp" Target="../ctrlProps/ctrlProp449.xml"/><Relationship Id="rId217" Type="http://schemas.openxmlformats.org/officeDocument/2006/relationships/ctrlProp" Target="../ctrlProps/ctrlProp612.xml"/><Relationship Id="rId564" Type="http://schemas.openxmlformats.org/officeDocument/2006/relationships/ctrlProp" Target="../ctrlProps/ctrlProp959.xml"/><Relationship Id="rId424" Type="http://schemas.openxmlformats.org/officeDocument/2006/relationships/ctrlProp" Target="../ctrlProps/ctrlProp819.xml"/><Relationship Id="rId270" Type="http://schemas.openxmlformats.org/officeDocument/2006/relationships/ctrlProp" Target="../ctrlProps/ctrlProp665.xml"/><Relationship Id="rId65" Type="http://schemas.openxmlformats.org/officeDocument/2006/relationships/ctrlProp" Target="../ctrlProps/ctrlProp460.xml"/><Relationship Id="rId130" Type="http://schemas.openxmlformats.org/officeDocument/2006/relationships/ctrlProp" Target="../ctrlProps/ctrlProp525.xml"/><Relationship Id="rId368" Type="http://schemas.openxmlformats.org/officeDocument/2006/relationships/ctrlProp" Target="../ctrlProps/ctrlProp763.xml"/><Relationship Id="rId575" Type="http://schemas.openxmlformats.org/officeDocument/2006/relationships/ctrlProp" Target="../ctrlProps/ctrlProp970.xml"/><Relationship Id="rId228" Type="http://schemas.openxmlformats.org/officeDocument/2006/relationships/ctrlProp" Target="../ctrlProps/ctrlProp623.xml"/><Relationship Id="rId435" Type="http://schemas.openxmlformats.org/officeDocument/2006/relationships/ctrlProp" Target="../ctrlProps/ctrlProp830.xml"/><Relationship Id="rId281" Type="http://schemas.openxmlformats.org/officeDocument/2006/relationships/ctrlProp" Target="../ctrlProps/ctrlProp676.xml"/><Relationship Id="rId502" Type="http://schemas.openxmlformats.org/officeDocument/2006/relationships/ctrlProp" Target="../ctrlProps/ctrlProp897.xml"/><Relationship Id="rId76" Type="http://schemas.openxmlformats.org/officeDocument/2006/relationships/ctrlProp" Target="../ctrlProps/ctrlProp471.xml"/><Relationship Id="rId141" Type="http://schemas.openxmlformats.org/officeDocument/2006/relationships/ctrlProp" Target="../ctrlProps/ctrlProp536.xml"/><Relationship Id="rId379" Type="http://schemas.openxmlformats.org/officeDocument/2006/relationships/ctrlProp" Target="../ctrlProps/ctrlProp774.xml"/><Relationship Id="rId586" Type="http://schemas.openxmlformats.org/officeDocument/2006/relationships/ctrlProp" Target="../ctrlProps/ctrlProp981.xml"/><Relationship Id="rId7" Type="http://schemas.openxmlformats.org/officeDocument/2006/relationships/ctrlProp" Target="../ctrlProps/ctrlProp402.xml"/><Relationship Id="rId239" Type="http://schemas.openxmlformats.org/officeDocument/2006/relationships/ctrlProp" Target="../ctrlProps/ctrlProp634.xml"/><Relationship Id="rId446" Type="http://schemas.openxmlformats.org/officeDocument/2006/relationships/ctrlProp" Target="../ctrlProps/ctrlProp841.xml"/><Relationship Id="rId292" Type="http://schemas.openxmlformats.org/officeDocument/2006/relationships/ctrlProp" Target="../ctrlProps/ctrlProp687.xml"/><Relationship Id="rId306" Type="http://schemas.openxmlformats.org/officeDocument/2006/relationships/ctrlProp" Target="../ctrlProps/ctrlProp701.xml"/><Relationship Id="rId87" Type="http://schemas.openxmlformats.org/officeDocument/2006/relationships/ctrlProp" Target="../ctrlProps/ctrlProp482.xml"/><Relationship Id="rId513" Type="http://schemas.openxmlformats.org/officeDocument/2006/relationships/ctrlProp" Target="../ctrlProps/ctrlProp908.xml"/><Relationship Id="rId597" Type="http://schemas.openxmlformats.org/officeDocument/2006/relationships/ctrlProp" Target="../ctrlProps/ctrlProp992.xml"/><Relationship Id="rId152" Type="http://schemas.openxmlformats.org/officeDocument/2006/relationships/ctrlProp" Target="../ctrlProps/ctrlProp547.xml"/><Relationship Id="rId457" Type="http://schemas.openxmlformats.org/officeDocument/2006/relationships/ctrlProp" Target="../ctrlProps/ctrlProp852.xml"/><Relationship Id="rId261" Type="http://schemas.openxmlformats.org/officeDocument/2006/relationships/ctrlProp" Target="../ctrlProps/ctrlProp656.xml"/><Relationship Id="rId499" Type="http://schemas.openxmlformats.org/officeDocument/2006/relationships/ctrlProp" Target="../ctrlProps/ctrlProp894.xml"/><Relationship Id="rId14" Type="http://schemas.openxmlformats.org/officeDocument/2006/relationships/ctrlProp" Target="../ctrlProps/ctrlProp409.xml"/><Relationship Id="rId56" Type="http://schemas.openxmlformats.org/officeDocument/2006/relationships/ctrlProp" Target="../ctrlProps/ctrlProp451.xml"/><Relationship Id="rId317" Type="http://schemas.openxmlformats.org/officeDocument/2006/relationships/ctrlProp" Target="../ctrlProps/ctrlProp712.xml"/><Relationship Id="rId359" Type="http://schemas.openxmlformats.org/officeDocument/2006/relationships/ctrlProp" Target="../ctrlProps/ctrlProp754.xml"/><Relationship Id="rId524" Type="http://schemas.openxmlformats.org/officeDocument/2006/relationships/ctrlProp" Target="../ctrlProps/ctrlProp919.xml"/><Relationship Id="rId566" Type="http://schemas.openxmlformats.org/officeDocument/2006/relationships/ctrlProp" Target="../ctrlProps/ctrlProp961.xml"/><Relationship Id="rId98" Type="http://schemas.openxmlformats.org/officeDocument/2006/relationships/ctrlProp" Target="../ctrlProps/ctrlProp493.xml"/><Relationship Id="rId121" Type="http://schemas.openxmlformats.org/officeDocument/2006/relationships/ctrlProp" Target="../ctrlProps/ctrlProp516.xml"/><Relationship Id="rId163" Type="http://schemas.openxmlformats.org/officeDocument/2006/relationships/ctrlProp" Target="../ctrlProps/ctrlProp558.xml"/><Relationship Id="rId219" Type="http://schemas.openxmlformats.org/officeDocument/2006/relationships/ctrlProp" Target="../ctrlProps/ctrlProp614.xml"/><Relationship Id="rId370" Type="http://schemas.openxmlformats.org/officeDocument/2006/relationships/ctrlProp" Target="../ctrlProps/ctrlProp765.xml"/><Relationship Id="rId426" Type="http://schemas.openxmlformats.org/officeDocument/2006/relationships/ctrlProp" Target="../ctrlProps/ctrlProp821.xml"/><Relationship Id="rId230" Type="http://schemas.openxmlformats.org/officeDocument/2006/relationships/ctrlProp" Target="../ctrlProps/ctrlProp625.xml"/><Relationship Id="rId468" Type="http://schemas.openxmlformats.org/officeDocument/2006/relationships/ctrlProp" Target="../ctrlProps/ctrlProp863.xml"/><Relationship Id="rId25" Type="http://schemas.openxmlformats.org/officeDocument/2006/relationships/ctrlProp" Target="../ctrlProps/ctrlProp420.xml"/><Relationship Id="rId67" Type="http://schemas.openxmlformats.org/officeDocument/2006/relationships/ctrlProp" Target="../ctrlProps/ctrlProp462.xml"/><Relationship Id="rId272" Type="http://schemas.openxmlformats.org/officeDocument/2006/relationships/ctrlProp" Target="../ctrlProps/ctrlProp667.xml"/><Relationship Id="rId328" Type="http://schemas.openxmlformats.org/officeDocument/2006/relationships/ctrlProp" Target="../ctrlProps/ctrlProp723.xml"/><Relationship Id="rId535" Type="http://schemas.openxmlformats.org/officeDocument/2006/relationships/ctrlProp" Target="../ctrlProps/ctrlProp930.xml"/><Relationship Id="rId577" Type="http://schemas.openxmlformats.org/officeDocument/2006/relationships/ctrlProp" Target="../ctrlProps/ctrlProp972.xml"/><Relationship Id="rId132" Type="http://schemas.openxmlformats.org/officeDocument/2006/relationships/ctrlProp" Target="../ctrlProps/ctrlProp527.xml"/><Relationship Id="rId174" Type="http://schemas.openxmlformats.org/officeDocument/2006/relationships/ctrlProp" Target="../ctrlProps/ctrlProp569.xml"/><Relationship Id="rId381" Type="http://schemas.openxmlformats.org/officeDocument/2006/relationships/ctrlProp" Target="../ctrlProps/ctrlProp776.xml"/><Relationship Id="rId241" Type="http://schemas.openxmlformats.org/officeDocument/2006/relationships/ctrlProp" Target="../ctrlProps/ctrlProp636.xml"/><Relationship Id="rId437" Type="http://schemas.openxmlformats.org/officeDocument/2006/relationships/ctrlProp" Target="../ctrlProps/ctrlProp832.xml"/><Relationship Id="rId479" Type="http://schemas.openxmlformats.org/officeDocument/2006/relationships/ctrlProp" Target="../ctrlProps/ctrlProp874.xml"/><Relationship Id="rId36" Type="http://schemas.openxmlformats.org/officeDocument/2006/relationships/ctrlProp" Target="../ctrlProps/ctrlProp431.xml"/><Relationship Id="rId283" Type="http://schemas.openxmlformats.org/officeDocument/2006/relationships/ctrlProp" Target="../ctrlProps/ctrlProp678.xml"/><Relationship Id="rId339" Type="http://schemas.openxmlformats.org/officeDocument/2006/relationships/ctrlProp" Target="../ctrlProps/ctrlProp734.xml"/><Relationship Id="rId490" Type="http://schemas.openxmlformats.org/officeDocument/2006/relationships/ctrlProp" Target="../ctrlProps/ctrlProp885.xml"/><Relationship Id="rId504" Type="http://schemas.openxmlformats.org/officeDocument/2006/relationships/ctrlProp" Target="../ctrlProps/ctrlProp899.xml"/><Relationship Id="rId546" Type="http://schemas.openxmlformats.org/officeDocument/2006/relationships/ctrlProp" Target="../ctrlProps/ctrlProp941.xml"/><Relationship Id="rId78" Type="http://schemas.openxmlformats.org/officeDocument/2006/relationships/ctrlProp" Target="../ctrlProps/ctrlProp473.xml"/><Relationship Id="rId101" Type="http://schemas.openxmlformats.org/officeDocument/2006/relationships/ctrlProp" Target="../ctrlProps/ctrlProp496.xml"/><Relationship Id="rId143" Type="http://schemas.openxmlformats.org/officeDocument/2006/relationships/ctrlProp" Target="../ctrlProps/ctrlProp538.xml"/><Relationship Id="rId185" Type="http://schemas.openxmlformats.org/officeDocument/2006/relationships/ctrlProp" Target="../ctrlProps/ctrlProp580.xml"/><Relationship Id="rId350" Type="http://schemas.openxmlformats.org/officeDocument/2006/relationships/ctrlProp" Target="../ctrlProps/ctrlProp745.xml"/><Relationship Id="rId406" Type="http://schemas.openxmlformats.org/officeDocument/2006/relationships/ctrlProp" Target="../ctrlProps/ctrlProp801.xml"/><Relationship Id="rId588" Type="http://schemas.openxmlformats.org/officeDocument/2006/relationships/ctrlProp" Target="../ctrlProps/ctrlProp983.xml"/><Relationship Id="rId9" Type="http://schemas.openxmlformats.org/officeDocument/2006/relationships/ctrlProp" Target="../ctrlProps/ctrlProp404.xml"/><Relationship Id="rId210" Type="http://schemas.openxmlformats.org/officeDocument/2006/relationships/ctrlProp" Target="../ctrlProps/ctrlProp605.xml"/><Relationship Id="rId392" Type="http://schemas.openxmlformats.org/officeDocument/2006/relationships/ctrlProp" Target="../ctrlProps/ctrlProp787.xml"/><Relationship Id="rId448" Type="http://schemas.openxmlformats.org/officeDocument/2006/relationships/ctrlProp" Target="../ctrlProps/ctrlProp843.xml"/><Relationship Id="rId252" Type="http://schemas.openxmlformats.org/officeDocument/2006/relationships/ctrlProp" Target="../ctrlProps/ctrlProp647.xml"/><Relationship Id="rId294" Type="http://schemas.openxmlformats.org/officeDocument/2006/relationships/ctrlProp" Target="../ctrlProps/ctrlProp689.xml"/><Relationship Id="rId308" Type="http://schemas.openxmlformats.org/officeDocument/2006/relationships/ctrlProp" Target="../ctrlProps/ctrlProp703.xml"/><Relationship Id="rId515" Type="http://schemas.openxmlformats.org/officeDocument/2006/relationships/ctrlProp" Target="../ctrlProps/ctrlProp910.xml"/><Relationship Id="rId47" Type="http://schemas.openxmlformats.org/officeDocument/2006/relationships/ctrlProp" Target="../ctrlProps/ctrlProp442.xml"/><Relationship Id="rId89" Type="http://schemas.openxmlformats.org/officeDocument/2006/relationships/ctrlProp" Target="../ctrlProps/ctrlProp484.xml"/><Relationship Id="rId112" Type="http://schemas.openxmlformats.org/officeDocument/2006/relationships/ctrlProp" Target="../ctrlProps/ctrlProp507.xml"/><Relationship Id="rId154" Type="http://schemas.openxmlformats.org/officeDocument/2006/relationships/ctrlProp" Target="../ctrlProps/ctrlProp549.xml"/><Relationship Id="rId361" Type="http://schemas.openxmlformats.org/officeDocument/2006/relationships/ctrlProp" Target="../ctrlProps/ctrlProp756.xml"/><Relationship Id="rId557" Type="http://schemas.openxmlformats.org/officeDocument/2006/relationships/ctrlProp" Target="../ctrlProps/ctrlProp952.xml"/><Relationship Id="rId196" Type="http://schemas.openxmlformats.org/officeDocument/2006/relationships/ctrlProp" Target="../ctrlProps/ctrlProp591.xml"/><Relationship Id="rId417" Type="http://schemas.openxmlformats.org/officeDocument/2006/relationships/ctrlProp" Target="../ctrlProps/ctrlProp812.xml"/><Relationship Id="rId459" Type="http://schemas.openxmlformats.org/officeDocument/2006/relationships/ctrlProp" Target="../ctrlProps/ctrlProp854.xml"/><Relationship Id="rId16" Type="http://schemas.openxmlformats.org/officeDocument/2006/relationships/ctrlProp" Target="../ctrlProps/ctrlProp411.xml"/><Relationship Id="rId221" Type="http://schemas.openxmlformats.org/officeDocument/2006/relationships/ctrlProp" Target="../ctrlProps/ctrlProp616.xml"/><Relationship Id="rId263" Type="http://schemas.openxmlformats.org/officeDocument/2006/relationships/ctrlProp" Target="../ctrlProps/ctrlProp658.xml"/><Relationship Id="rId319" Type="http://schemas.openxmlformats.org/officeDocument/2006/relationships/ctrlProp" Target="../ctrlProps/ctrlProp714.xml"/><Relationship Id="rId470" Type="http://schemas.openxmlformats.org/officeDocument/2006/relationships/ctrlProp" Target="../ctrlProps/ctrlProp865.xml"/><Relationship Id="rId526" Type="http://schemas.openxmlformats.org/officeDocument/2006/relationships/ctrlProp" Target="../ctrlProps/ctrlProp921.xml"/><Relationship Id="rId58" Type="http://schemas.openxmlformats.org/officeDocument/2006/relationships/ctrlProp" Target="../ctrlProps/ctrlProp453.xml"/><Relationship Id="rId123" Type="http://schemas.openxmlformats.org/officeDocument/2006/relationships/ctrlProp" Target="../ctrlProps/ctrlProp518.xml"/><Relationship Id="rId330" Type="http://schemas.openxmlformats.org/officeDocument/2006/relationships/ctrlProp" Target="../ctrlProps/ctrlProp725.xml"/><Relationship Id="rId568" Type="http://schemas.openxmlformats.org/officeDocument/2006/relationships/ctrlProp" Target="../ctrlProps/ctrlProp963.xml"/><Relationship Id="rId165" Type="http://schemas.openxmlformats.org/officeDocument/2006/relationships/ctrlProp" Target="../ctrlProps/ctrlProp560.xml"/><Relationship Id="rId372" Type="http://schemas.openxmlformats.org/officeDocument/2006/relationships/ctrlProp" Target="../ctrlProps/ctrlProp767.xml"/><Relationship Id="rId428" Type="http://schemas.openxmlformats.org/officeDocument/2006/relationships/ctrlProp" Target="../ctrlProps/ctrlProp823.xml"/><Relationship Id="rId232" Type="http://schemas.openxmlformats.org/officeDocument/2006/relationships/ctrlProp" Target="../ctrlProps/ctrlProp627.xml"/><Relationship Id="rId274" Type="http://schemas.openxmlformats.org/officeDocument/2006/relationships/ctrlProp" Target="../ctrlProps/ctrlProp669.xml"/><Relationship Id="rId481" Type="http://schemas.openxmlformats.org/officeDocument/2006/relationships/ctrlProp" Target="../ctrlProps/ctrlProp876.xml"/><Relationship Id="rId27" Type="http://schemas.openxmlformats.org/officeDocument/2006/relationships/ctrlProp" Target="../ctrlProps/ctrlProp422.xml"/><Relationship Id="rId69" Type="http://schemas.openxmlformats.org/officeDocument/2006/relationships/ctrlProp" Target="../ctrlProps/ctrlProp464.xml"/><Relationship Id="rId134" Type="http://schemas.openxmlformats.org/officeDocument/2006/relationships/ctrlProp" Target="../ctrlProps/ctrlProp529.xml"/><Relationship Id="rId537" Type="http://schemas.openxmlformats.org/officeDocument/2006/relationships/ctrlProp" Target="../ctrlProps/ctrlProp932.xml"/><Relationship Id="rId579" Type="http://schemas.openxmlformats.org/officeDocument/2006/relationships/ctrlProp" Target="../ctrlProps/ctrlProp974.xml"/><Relationship Id="rId80" Type="http://schemas.openxmlformats.org/officeDocument/2006/relationships/ctrlProp" Target="../ctrlProps/ctrlProp475.xml"/><Relationship Id="rId176" Type="http://schemas.openxmlformats.org/officeDocument/2006/relationships/ctrlProp" Target="../ctrlProps/ctrlProp571.xml"/><Relationship Id="rId341" Type="http://schemas.openxmlformats.org/officeDocument/2006/relationships/ctrlProp" Target="../ctrlProps/ctrlProp736.xml"/><Relationship Id="rId383" Type="http://schemas.openxmlformats.org/officeDocument/2006/relationships/ctrlProp" Target="../ctrlProps/ctrlProp778.xml"/><Relationship Id="rId439" Type="http://schemas.openxmlformats.org/officeDocument/2006/relationships/ctrlProp" Target="../ctrlProps/ctrlProp834.xml"/><Relationship Id="rId590" Type="http://schemas.openxmlformats.org/officeDocument/2006/relationships/ctrlProp" Target="../ctrlProps/ctrlProp985.xml"/><Relationship Id="rId201" Type="http://schemas.openxmlformats.org/officeDocument/2006/relationships/ctrlProp" Target="../ctrlProps/ctrlProp596.xml"/><Relationship Id="rId243" Type="http://schemas.openxmlformats.org/officeDocument/2006/relationships/ctrlProp" Target="../ctrlProps/ctrlProp638.xml"/><Relationship Id="rId285" Type="http://schemas.openxmlformats.org/officeDocument/2006/relationships/ctrlProp" Target="../ctrlProps/ctrlProp680.xml"/><Relationship Id="rId450" Type="http://schemas.openxmlformats.org/officeDocument/2006/relationships/ctrlProp" Target="../ctrlProps/ctrlProp845.xml"/><Relationship Id="rId506" Type="http://schemas.openxmlformats.org/officeDocument/2006/relationships/ctrlProp" Target="../ctrlProps/ctrlProp901.xml"/><Relationship Id="rId38" Type="http://schemas.openxmlformats.org/officeDocument/2006/relationships/ctrlProp" Target="../ctrlProps/ctrlProp433.xml"/><Relationship Id="rId103" Type="http://schemas.openxmlformats.org/officeDocument/2006/relationships/ctrlProp" Target="../ctrlProps/ctrlProp498.xml"/><Relationship Id="rId310" Type="http://schemas.openxmlformats.org/officeDocument/2006/relationships/ctrlProp" Target="../ctrlProps/ctrlProp705.xml"/><Relationship Id="rId492" Type="http://schemas.openxmlformats.org/officeDocument/2006/relationships/ctrlProp" Target="../ctrlProps/ctrlProp887.xml"/><Relationship Id="rId548" Type="http://schemas.openxmlformats.org/officeDocument/2006/relationships/ctrlProp" Target="../ctrlProps/ctrlProp943.xml"/><Relationship Id="rId91" Type="http://schemas.openxmlformats.org/officeDocument/2006/relationships/ctrlProp" Target="../ctrlProps/ctrlProp486.xml"/><Relationship Id="rId145" Type="http://schemas.openxmlformats.org/officeDocument/2006/relationships/ctrlProp" Target="../ctrlProps/ctrlProp540.xml"/><Relationship Id="rId187" Type="http://schemas.openxmlformats.org/officeDocument/2006/relationships/ctrlProp" Target="../ctrlProps/ctrlProp582.xml"/><Relationship Id="rId352" Type="http://schemas.openxmlformats.org/officeDocument/2006/relationships/ctrlProp" Target="../ctrlProps/ctrlProp747.xml"/><Relationship Id="rId394" Type="http://schemas.openxmlformats.org/officeDocument/2006/relationships/ctrlProp" Target="../ctrlProps/ctrlProp789.xml"/><Relationship Id="rId408" Type="http://schemas.openxmlformats.org/officeDocument/2006/relationships/ctrlProp" Target="../ctrlProps/ctrlProp803.xml"/><Relationship Id="rId212" Type="http://schemas.openxmlformats.org/officeDocument/2006/relationships/ctrlProp" Target="../ctrlProps/ctrlProp607.xml"/><Relationship Id="rId254" Type="http://schemas.openxmlformats.org/officeDocument/2006/relationships/ctrlProp" Target="../ctrlProps/ctrlProp649.xml"/><Relationship Id="rId49" Type="http://schemas.openxmlformats.org/officeDocument/2006/relationships/ctrlProp" Target="../ctrlProps/ctrlProp444.xml"/><Relationship Id="rId114" Type="http://schemas.openxmlformats.org/officeDocument/2006/relationships/ctrlProp" Target="../ctrlProps/ctrlProp509.xml"/><Relationship Id="rId296" Type="http://schemas.openxmlformats.org/officeDocument/2006/relationships/ctrlProp" Target="../ctrlProps/ctrlProp691.xml"/><Relationship Id="rId461" Type="http://schemas.openxmlformats.org/officeDocument/2006/relationships/ctrlProp" Target="../ctrlProps/ctrlProp856.xml"/><Relationship Id="rId517" Type="http://schemas.openxmlformats.org/officeDocument/2006/relationships/ctrlProp" Target="../ctrlProps/ctrlProp912.xml"/><Relationship Id="rId559" Type="http://schemas.openxmlformats.org/officeDocument/2006/relationships/ctrlProp" Target="../ctrlProps/ctrlProp954.xml"/><Relationship Id="rId60" Type="http://schemas.openxmlformats.org/officeDocument/2006/relationships/ctrlProp" Target="../ctrlProps/ctrlProp455.xml"/><Relationship Id="rId156" Type="http://schemas.openxmlformats.org/officeDocument/2006/relationships/ctrlProp" Target="../ctrlProps/ctrlProp551.xml"/><Relationship Id="rId198" Type="http://schemas.openxmlformats.org/officeDocument/2006/relationships/ctrlProp" Target="../ctrlProps/ctrlProp593.xml"/><Relationship Id="rId321" Type="http://schemas.openxmlformats.org/officeDocument/2006/relationships/ctrlProp" Target="../ctrlProps/ctrlProp716.xml"/><Relationship Id="rId363" Type="http://schemas.openxmlformats.org/officeDocument/2006/relationships/ctrlProp" Target="../ctrlProps/ctrlProp758.xml"/><Relationship Id="rId419" Type="http://schemas.openxmlformats.org/officeDocument/2006/relationships/ctrlProp" Target="../ctrlProps/ctrlProp814.xml"/><Relationship Id="rId570" Type="http://schemas.openxmlformats.org/officeDocument/2006/relationships/ctrlProp" Target="../ctrlProps/ctrlProp965.xml"/><Relationship Id="rId223" Type="http://schemas.openxmlformats.org/officeDocument/2006/relationships/ctrlProp" Target="../ctrlProps/ctrlProp618.xml"/><Relationship Id="rId430" Type="http://schemas.openxmlformats.org/officeDocument/2006/relationships/ctrlProp" Target="../ctrlProps/ctrlProp825.xml"/><Relationship Id="rId18" Type="http://schemas.openxmlformats.org/officeDocument/2006/relationships/ctrlProp" Target="../ctrlProps/ctrlProp413.xml"/><Relationship Id="rId265" Type="http://schemas.openxmlformats.org/officeDocument/2006/relationships/ctrlProp" Target="../ctrlProps/ctrlProp660.xml"/><Relationship Id="rId472" Type="http://schemas.openxmlformats.org/officeDocument/2006/relationships/ctrlProp" Target="../ctrlProps/ctrlProp867.xml"/><Relationship Id="rId528" Type="http://schemas.openxmlformats.org/officeDocument/2006/relationships/ctrlProp" Target="../ctrlProps/ctrlProp923.xml"/><Relationship Id="rId125" Type="http://schemas.openxmlformats.org/officeDocument/2006/relationships/ctrlProp" Target="../ctrlProps/ctrlProp520.xml"/><Relationship Id="rId167" Type="http://schemas.openxmlformats.org/officeDocument/2006/relationships/ctrlProp" Target="../ctrlProps/ctrlProp562.xml"/><Relationship Id="rId332" Type="http://schemas.openxmlformats.org/officeDocument/2006/relationships/ctrlProp" Target="../ctrlProps/ctrlProp727.xml"/><Relationship Id="rId374" Type="http://schemas.openxmlformats.org/officeDocument/2006/relationships/ctrlProp" Target="../ctrlProps/ctrlProp769.xml"/><Relationship Id="rId581" Type="http://schemas.openxmlformats.org/officeDocument/2006/relationships/ctrlProp" Target="../ctrlProps/ctrlProp976.xml"/><Relationship Id="rId71" Type="http://schemas.openxmlformats.org/officeDocument/2006/relationships/ctrlProp" Target="../ctrlProps/ctrlProp466.xml"/><Relationship Id="rId234" Type="http://schemas.openxmlformats.org/officeDocument/2006/relationships/ctrlProp" Target="../ctrlProps/ctrlProp629.xml"/><Relationship Id="rId2" Type="http://schemas.openxmlformats.org/officeDocument/2006/relationships/drawing" Target="../drawings/drawing4.xml"/><Relationship Id="rId29" Type="http://schemas.openxmlformats.org/officeDocument/2006/relationships/ctrlProp" Target="../ctrlProps/ctrlProp424.xml"/><Relationship Id="rId276" Type="http://schemas.openxmlformats.org/officeDocument/2006/relationships/ctrlProp" Target="../ctrlProps/ctrlProp671.xml"/><Relationship Id="rId441" Type="http://schemas.openxmlformats.org/officeDocument/2006/relationships/ctrlProp" Target="../ctrlProps/ctrlProp836.xml"/><Relationship Id="rId483" Type="http://schemas.openxmlformats.org/officeDocument/2006/relationships/ctrlProp" Target="../ctrlProps/ctrlProp878.xml"/><Relationship Id="rId539" Type="http://schemas.openxmlformats.org/officeDocument/2006/relationships/ctrlProp" Target="../ctrlProps/ctrlProp934.xml"/><Relationship Id="rId40" Type="http://schemas.openxmlformats.org/officeDocument/2006/relationships/ctrlProp" Target="../ctrlProps/ctrlProp435.xml"/><Relationship Id="rId136" Type="http://schemas.openxmlformats.org/officeDocument/2006/relationships/ctrlProp" Target="../ctrlProps/ctrlProp531.xml"/><Relationship Id="rId178" Type="http://schemas.openxmlformats.org/officeDocument/2006/relationships/ctrlProp" Target="../ctrlProps/ctrlProp573.xml"/><Relationship Id="rId301" Type="http://schemas.openxmlformats.org/officeDocument/2006/relationships/ctrlProp" Target="../ctrlProps/ctrlProp696.xml"/><Relationship Id="rId343" Type="http://schemas.openxmlformats.org/officeDocument/2006/relationships/ctrlProp" Target="../ctrlProps/ctrlProp738.xml"/><Relationship Id="rId550" Type="http://schemas.openxmlformats.org/officeDocument/2006/relationships/ctrlProp" Target="../ctrlProps/ctrlProp945.xml"/><Relationship Id="rId82" Type="http://schemas.openxmlformats.org/officeDocument/2006/relationships/ctrlProp" Target="../ctrlProps/ctrlProp477.xml"/><Relationship Id="rId203" Type="http://schemas.openxmlformats.org/officeDocument/2006/relationships/ctrlProp" Target="../ctrlProps/ctrlProp598.xml"/><Relationship Id="rId385" Type="http://schemas.openxmlformats.org/officeDocument/2006/relationships/ctrlProp" Target="../ctrlProps/ctrlProp780.xml"/><Relationship Id="rId592" Type="http://schemas.openxmlformats.org/officeDocument/2006/relationships/ctrlProp" Target="../ctrlProps/ctrlProp987.xml"/><Relationship Id="rId245" Type="http://schemas.openxmlformats.org/officeDocument/2006/relationships/ctrlProp" Target="../ctrlProps/ctrlProp640.xml"/><Relationship Id="rId287" Type="http://schemas.openxmlformats.org/officeDocument/2006/relationships/ctrlProp" Target="../ctrlProps/ctrlProp682.xml"/><Relationship Id="rId410" Type="http://schemas.openxmlformats.org/officeDocument/2006/relationships/ctrlProp" Target="../ctrlProps/ctrlProp805.xml"/><Relationship Id="rId452" Type="http://schemas.openxmlformats.org/officeDocument/2006/relationships/ctrlProp" Target="../ctrlProps/ctrlProp847.xml"/><Relationship Id="rId494" Type="http://schemas.openxmlformats.org/officeDocument/2006/relationships/ctrlProp" Target="../ctrlProps/ctrlProp889.xml"/><Relationship Id="rId508" Type="http://schemas.openxmlformats.org/officeDocument/2006/relationships/ctrlProp" Target="../ctrlProps/ctrlProp903.xml"/><Relationship Id="rId105" Type="http://schemas.openxmlformats.org/officeDocument/2006/relationships/ctrlProp" Target="../ctrlProps/ctrlProp500.xml"/><Relationship Id="rId147" Type="http://schemas.openxmlformats.org/officeDocument/2006/relationships/ctrlProp" Target="../ctrlProps/ctrlProp542.xml"/><Relationship Id="rId312" Type="http://schemas.openxmlformats.org/officeDocument/2006/relationships/ctrlProp" Target="../ctrlProps/ctrlProp707.xml"/><Relationship Id="rId354" Type="http://schemas.openxmlformats.org/officeDocument/2006/relationships/ctrlProp" Target="../ctrlProps/ctrlProp749.xml"/><Relationship Id="rId51" Type="http://schemas.openxmlformats.org/officeDocument/2006/relationships/ctrlProp" Target="../ctrlProps/ctrlProp446.xml"/><Relationship Id="rId93" Type="http://schemas.openxmlformats.org/officeDocument/2006/relationships/ctrlProp" Target="../ctrlProps/ctrlProp488.xml"/><Relationship Id="rId189" Type="http://schemas.openxmlformats.org/officeDocument/2006/relationships/ctrlProp" Target="../ctrlProps/ctrlProp584.xml"/><Relationship Id="rId396" Type="http://schemas.openxmlformats.org/officeDocument/2006/relationships/ctrlProp" Target="../ctrlProps/ctrlProp791.xml"/><Relationship Id="rId561" Type="http://schemas.openxmlformats.org/officeDocument/2006/relationships/ctrlProp" Target="../ctrlProps/ctrlProp956.xml"/><Relationship Id="rId214" Type="http://schemas.openxmlformats.org/officeDocument/2006/relationships/ctrlProp" Target="../ctrlProps/ctrlProp609.xml"/><Relationship Id="rId256" Type="http://schemas.openxmlformats.org/officeDocument/2006/relationships/ctrlProp" Target="../ctrlProps/ctrlProp651.xml"/><Relationship Id="rId298" Type="http://schemas.openxmlformats.org/officeDocument/2006/relationships/ctrlProp" Target="../ctrlProps/ctrlProp693.xml"/><Relationship Id="rId421" Type="http://schemas.openxmlformats.org/officeDocument/2006/relationships/ctrlProp" Target="../ctrlProps/ctrlProp816.xml"/><Relationship Id="rId463" Type="http://schemas.openxmlformats.org/officeDocument/2006/relationships/ctrlProp" Target="../ctrlProps/ctrlProp858.xml"/><Relationship Id="rId519" Type="http://schemas.openxmlformats.org/officeDocument/2006/relationships/ctrlProp" Target="../ctrlProps/ctrlProp914.xml"/><Relationship Id="rId116" Type="http://schemas.openxmlformats.org/officeDocument/2006/relationships/ctrlProp" Target="../ctrlProps/ctrlProp511.xml"/><Relationship Id="rId158" Type="http://schemas.openxmlformats.org/officeDocument/2006/relationships/ctrlProp" Target="../ctrlProps/ctrlProp553.xml"/><Relationship Id="rId323" Type="http://schemas.openxmlformats.org/officeDocument/2006/relationships/ctrlProp" Target="../ctrlProps/ctrlProp718.xml"/><Relationship Id="rId530" Type="http://schemas.openxmlformats.org/officeDocument/2006/relationships/ctrlProp" Target="../ctrlProps/ctrlProp925.xml"/><Relationship Id="rId20" Type="http://schemas.openxmlformats.org/officeDocument/2006/relationships/ctrlProp" Target="../ctrlProps/ctrlProp415.xml"/><Relationship Id="rId62" Type="http://schemas.openxmlformats.org/officeDocument/2006/relationships/ctrlProp" Target="../ctrlProps/ctrlProp457.xml"/><Relationship Id="rId365" Type="http://schemas.openxmlformats.org/officeDocument/2006/relationships/ctrlProp" Target="../ctrlProps/ctrlProp760.xml"/><Relationship Id="rId572" Type="http://schemas.openxmlformats.org/officeDocument/2006/relationships/ctrlProp" Target="../ctrlProps/ctrlProp967.xml"/><Relationship Id="rId225" Type="http://schemas.openxmlformats.org/officeDocument/2006/relationships/ctrlProp" Target="../ctrlProps/ctrlProp620.xml"/><Relationship Id="rId267" Type="http://schemas.openxmlformats.org/officeDocument/2006/relationships/ctrlProp" Target="../ctrlProps/ctrlProp662.xml"/><Relationship Id="rId432" Type="http://schemas.openxmlformats.org/officeDocument/2006/relationships/ctrlProp" Target="../ctrlProps/ctrlProp827.xml"/><Relationship Id="rId474" Type="http://schemas.openxmlformats.org/officeDocument/2006/relationships/ctrlProp" Target="../ctrlProps/ctrlProp869.xml"/><Relationship Id="rId127" Type="http://schemas.openxmlformats.org/officeDocument/2006/relationships/ctrlProp" Target="../ctrlProps/ctrlProp522.xml"/><Relationship Id="rId31" Type="http://schemas.openxmlformats.org/officeDocument/2006/relationships/ctrlProp" Target="../ctrlProps/ctrlProp426.xml"/><Relationship Id="rId73" Type="http://schemas.openxmlformats.org/officeDocument/2006/relationships/ctrlProp" Target="../ctrlProps/ctrlProp468.xml"/><Relationship Id="rId169" Type="http://schemas.openxmlformats.org/officeDocument/2006/relationships/ctrlProp" Target="../ctrlProps/ctrlProp564.xml"/><Relationship Id="rId334" Type="http://schemas.openxmlformats.org/officeDocument/2006/relationships/ctrlProp" Target="../ctrlProps/ctrlProp729.xml"/><Relationship Id="rId376" Type="http://schemas.openxmlformats.org/officeDocument/2006/relationships/ctrlProp" Target="../ctrlProps/ctrlProp771.xml"/><Relationship Id="rId541" Type="http://schemas.openxmlformats.org/officeDocument/2006/relationships/ctrlProp" Target="../ctrlProps/ctrlProp936.xml"/><Relationship Id="rId583" Type="http://schemas.openxmlformats.org/officeDocument/2006/relationships/ctrlProp" Target="../ctrlProps/ctrlProp978.xml"/><Relationship Id="rId4" Type="http://schemas.openxmlformats.org/officeDocument/2006/relationships/ctrlProp" Target="../ctrlProps/ctrlProp399.xml"/><Relationship Id="rId180" Type="http://schemas.openxmlformats.org/officeDocument/2006/relationships/ctrlProp" Target="../ctrlProps/ctrlProp575.xml"/><Relationship Id="rId236" Type="http://schemas.openxmlformats.org/officeDocument/2006/relationships/ctrlProp" Target="../ctrlProps/ctrlProp631.xml"/><Relationship Id="rId278" Type="http://schemas.openxmlformats.org/officeDocument/2006/relationships/ctrlProp" Target="../ctrlProps/ctrlProp673.xml"/><Relationship Id="rId401" Type="http://schemas.openxmlformats.org/officeDocument/2006/relationships/ctrlProp" Target="../ctrlProps/ctrlProp796.xml"/><Relationship Id="rId443" Type="http://schemas.openxmlformats.org/officeDocument/2006/relationships/ctrlProp" Target="../ctrlProps/ctrlProp838.xml"/><Relationship Id="rId303" Type="http://schemas.openxmlformats.org/officeDocument/2006/relationships/ctrlProp" Target="../ctrlProps/ctrlProp698.xml"/><Relationship Id="rId485" Type="http://schemas.openxmlformats.org/officeDocument/2006/relationships/ctrlProp" Target="../ctrlProps/ctrlProp880.xml"/><Relationship Id="rId42" Type="http://schemas.openxmlformats.org/officeDocument/2006/relationships/ctrlProp" Target="../ctrlProps/ctrlProp437.xml"/><Relationship Id="rId84" Type="http://schemas.openxmlformats.org/officeDocument/2006/relationships/ctrlProp" Target="../ctrlProps/ctrlProp479.xml"/><Relationship Id="rId138" Type="http://schemas.openxmlformats.org/officeDocument/2006/relationships/ctrlProp" Target="../ctrlProps/ctrlProp533.xml"/><Relationship Id="rId345" Type="http://schemas.openxmlformats.org/officeDocument/2006/relationships/ctrlProp" Target="../ctrlProps/ctrlProp740.xml"/><Relationship Id="rId387" Type="http://schemas.openxmlformats.org/officeDocument/2006/relationships/ctrlProp" Target="../ctrlProps/ctrlProp782.xml"/><Relationship Id="rId510" Type="http://schemas.openxmlformats.org/officeDocument/2006/relationships/ctrlProp" Target="../ctrlProps/ctrlProp905.xml"/><Relationship Id="rId552" Type="http://schemas.openxmlformats.org/officeDocument/2006/relationships/ctrlProp" Target="../ctrlProps/ctrlProp947.xml"/><Relationship Id="rId594" Type="http://schemas.openxmlformats.org/officeDocument/2006/relationships/ctrlProp" Target="../ctrlProps/ctrlProp989.xml"/><Relationship Id="rId191" Type="http://schemas.openxmlformats.org/officeDocument/2006/relationships/ctrlProp" Target="../ctrlProps/ctrlProp586.xml"/><Relationship Id="rId205" Type="http://schemas.openxmlformats.org/officeDocument/2006/relationships/ctrlProp" Target="../ctrlProps/ctrlProp600.xml"/><Relationship Id="rId247" Type="http://schemas.openxmlformats.org/officeDocument/2006/relationships/ctrlProp" Target="../ctrlProps/ctrlProp642.xml"/><Relationship Id="rId412" Type="http://schemas.openxmlformats.org/officeDocument/2006/relationships/ctrlProp" Target="../ctrlProps/ctrlProp807.xml"/><Relationship Id="rId107" Type="http://schemas.openxmlformats.org/officeDocument/2006/relationships/ctrlProp" Target="../ctrlProps/ctrlProp502.xml"/><Relationship Id="rId289" Type="http://schemas.openxmlformats.org/officeDocument/2006/relationships/ctrlProp" Target="../ctrlProps/ctrlProp684.xml"/><Relationship Id="rId454" Type="http://schemas.openxmlformats.org/officeDocument/2006/relationships/ctrlProp" Target="../ctrlProps/ctrlProp849.xml"/><Relationship Id="rId496" Type="http://schemas.openxmlformats.org/officeDocument/2006/relationships/ctrlProp" Target="../ctrlProps/ctrlProp891.xml"/><Relationship Id="rId11" Type="http://schemas.openxmlformats.org/officeDocument/2006/relationships/ctrlProp" Target="../ctrlProps/ctrlProp406.xml"/><Relationship Id="rId53" Type="http://schemas.openxmlformats.org/officeDocument/2006/relationships/ctrlProp" Target="../ctrlProps/ctrlProp448.xml"/><Relationship Id="rId149" Type="http://schemas.openxmlformats.org/officeDocument/2006/relationships/ctrlProp" Target="../ctrlProps/ctrlProp544.xml"/><Relationship Id="rId314" Type="http://schemas.openxmlformats.org/officeDocument/2006/relationships/ctrlProp" Target="../ctrlProps/ctrlProp709.xml"/><Relationship Id="rId356" Type="http://schemas.openxmlformats.org/officeDocument/2006/relationships/ctrlProp" Target="../ctrlProps/ctrlProp751.xml"/><Relationship Id="rId398" Type="http://schemas.openxmlformats.org/officeDocument/2006/relationships/ctrlProp" Target="../ctrlProps/ctrlProp793.xml"/><Relationship Id="rId521" Type="http://schemas.openxmlformats.org/officeDocument/2006/relationships/ctrlProp" Target="../ctrlProps/ctrlProp916.xml"/><Relationship Id="rId563" Type="http://schemas.openxmlformats.org/officeDocument/2006/relationships/ctrlProp" Target="../ctrlProps/ctrlProp958.xml"/><Relationship Id="rId95" Type="http://schemas.openxmlformats.org/officeDocument/2006/relationships/ctrlProp" Target="../ctrlProps/ctrlProp490.xml"/><Relationship Id="rId160" Type="http://schemas.openxmlformats.org/officeDocument/2006/relationships/ctrlProp" Target="../ctrlProps/ctrlProp555.xml"/><Relationship Id="rId216" Type="http://schemas.openxmlformats.org/officeDocument/2006/relationships/ctrlProp" Target="../ctrlProps/ctrlProp611.xml"/><Relationship Id="rId423" Type="http://schemas.openxmlformats.org/officeDocument/2006/relationships/ctrlProp" Target="../ctrlProps/ctrlProp818.xml"/><Relationship Id="rId258" Type="http://schemas.openxmlformats.org/officeDocument/2006/relationships/ctrlProp" Target="../ctrlProps/ctrlProp653.xml"/><Relationship Id="rId465" Type="http://schemas.openxmlformats.org/officeDocument/2006/relationships/ctrlProp" Target="../ctrlProps/ctrlProp860.xml"/><Relationship Id="rId22" Type="http://schemas.openxmlformats.org/officeDocument/2006/relationships/ctrlProp" Target="../ctrlProps/ctrlProp417.xml"/><Relationship Id="rId64" Type="http://schemas.openxmlformats.org/officeDocument/2006/relationships/ctrlProp" Target="../ctrlProps/ctrlProp459.xml"/><Relationship Id="rId118" Type="http://schemas.openxmlformats.org/officeDocument/2006/relationships/ctrlProp" Target="../ctrlProps/ctrlProp513.xml"/><Relationship Id="rId325" Type="http://schemas.openxmlformats.org/officeDocument/2006/relationships/ctrlProp" Target="../ctrlProps/ctrlProp720.xml"/><Relationship Id="rId367" Type="http://schemas.openxmlformats.org/officeDocument/2006/relationships/ctrlProp" Target="../ctrlProps/ctrlProp762.xml"/><Relationship Id="rId532" Type="http://schemas.openxmlformats.org/officeDocument/2006/relationships/ctrlProp" Target="../ctrlProps/ctrlProp927.xml"/><Relationship Id="rId574" Type="http://schemas.openxmlformats.org/officeDocument/2006/relationships/ctrlProp" Target="../ctrlProps/ctrlProp969.xml"/><Relationship Id="rId171" Type="http://schemas.openxmlformats.org/officeDocument/2006/relationships/ctrlProp" Target="../ctrlProps/ctrlProp566.xml"/><Relationship Id="rId227" Type="http://schemas.openxmlformats.org/officeDocument/2006/relationships/ctrlProp" Target="../ctrlProps/ctrlProp622.xml"/><Relationship Id="rId269" Type="http://schemas.openxmlformats.org/officeDocument/2006/relationships/ctrlProp" Target="../ctrlProps/ctrlProp664.xml"/><Relationship Id="rId434" Type="http://schemas.openxmlformats.org/officeDocument/2006/relationships/ctrlProp" Target="../ctrlProps/ctrlProp829.xml"/><Relationship Id="rId476" Type="http://schemas.openxmlformats.org/officeDocument/2006/relationships/ctrlProp" Target="../ctrlProps/ctrlProp871.xml"/><Relationship Id="rId33" Type="http://schemas.openxmlformats.org/officeDocument/2006/relationships/ctrlProp" Target="../ctrlProps/ctrlProp428.xml"/><Relationship Id="rId129" Type="http://schemas.openxmlformats.org/officeDocument/2006/relationships/ctrlProp" Target="../ctrlProps/ctrlProp524.xml"/><Relationship Id="rId280" Type="http://schemas.openxmlformats.org/officeDocument/2006/relationships/ctrlProp" Target="../ctrlProps/ctrlProp675.xml"/><Relationship Id="rId336" Type="http://schemas.openxmlformats.org/officeDocument/2006/relationships/ctrlProp" Target="../ctrlProps/ctrlProp731.xml"/><Relationship Id="rId501" Type="http://schemas.openxmlformats.org/officeDocument/2006/relationships/ctrlProp" Target="../ctrlProps/ctrlProp896.xml"/><Relationship Id="rId543" Type="http://schemas.openxmlformats.org/officeDocument/2006/relationships/ctrlProp" Target="../ctrlProps/ctrlProp938.xml"/><Relationship Id="rId75" Type="http://schemas.openxmlformats.org/officeDocument/2006/relationships/ctrlProp" Target="../ctrlProps/ctrlProp470.xml"/><Relationship Id="rId140" Type="http://schemas.openxmlformats.org/officeDocument/2006/relationships/ctrlProp" Target="../ctrlProps/ctrlProp535.xml"/><Relationship Id="rId182" Type="http://schemas.openxmlformats.org/officeDocument/2006/relationships/ctrlProp" Target="../ctrlProps/ctrlProp577.xml"/><Relationship Id="rId378" Type="http://schemas.openxmlformats.org/officeDocument/2006/relationships/ctrlProp" Target="../ctrlProps/ctrlProp773.xml"/><Relationship Id="rId403" Type="http://schemas.openxmlformats.org/officeDocument/2006/relationships/ctrlProp" Target="../ctrlProps/ctrlProp798.xml"/><Relationship Id="rId585" Type="http://schemas.openxmlformats.org/officeDocument/2006/relationships/ctrlProp" Target="../ctrlProps/ctrlProp980.xml"/><Relationship Id="rId6" Type="http://schemas.openxmlformats.org/officeDocument/2006/relationships/ctrlProp" Target="../ctrlProps/ctrlProp401.xml"/><Relationship Id="rId238" Type="http://schemas.openxmlformats.org/officeDocument/2006/relationships/ctrlProp" Target="../ctrlProps/ctrlProp633.xml"/><Relationship Id="rId445" Type="http://schemas.openxmlformats.org/officeDocument/2006/relationships/ctrlProp" Target="../ctrlProps/ctrlProp840.xml"/><Relationship Id="rId487" Type="http://schemas.openxmlformats.org/officeDocument/2006/relationships/ctrlProp" Target="../ctrlProps/ctrlProp882.xml"/><Relationship Id="rId291" Type="http://schemas.openxmlformats.org/officeDocument/2006/relationships/ctrlProp" Target="../ctrlProps/ctrlProp686.xml"/><Relationship Id="rId305" Type="http://schemas.openxmlformats.org/officeDocument/2006/relationships/ctrlProp" Target="../ctrlProps/ctrlProp700.xml"/><Relationship Id="rId347" Type="http://schemas.openxmlformats.org/officeDocument/2006/relationships/ctrlProp" Target="../ctrlProps/ctrlProp742.xml"/><Relationship Id="rId512" Type="http://schemas.openxmlformats.org/officeDocument/2006/relationships/ctrlProp" Target="../ctrlProps/ctrlProp907.xml"/><Relationship Id="rId44" Type="http://schemas.openxmlformats.org/officeDocument/2006/relationships/ctrlProp" Target="../ctrlProps/ctrlProp439.xml"/><Relationship Id="rId86" Type="http://schemas.openxmlformats.org/officeDocument/2006/relationships/ctrlProp" Target="../ctrlProps/ctrlProp481.xml"/><Relationship Id="rId151" Type="http://schemas.openxmlformats.org/officeDocument/2006/relationships/ctrlProp" Target="../ctrlProps/ctrlProp546.xml"/><Relationship Id="rId389" Type="http://schemas.openxmlformats.org/officeDocument/2006/relationships/ctrlProp" Target="../ctrlProps/ctrlProp784.xml"/><Relationship Id="rId554" Type="http://schemas.openxmlformats.org/officeDocument/2006/relationships/ctrlProp" Target="../ctrlProps/ctrlProp949.xml"/><Relationship Id="rId596" Type="http://schemas.openxmlformats.org/officeDocument/2006/relationships/ctrlProp" Target="../ctrlProps/ctrlProp991.xml"/><Relationship Id="rId193" Type="http://schemas.openxmlformats.org/officeDocument/2006/relationships/ctrlProp" Target="../ctrlProps/ctrlProp588.xml"/><Relationship Id="rId207" Type="http://schemas.openxmlformats.org/officeDocument/2006/relationships/ctrlProp" Target="../ctrlProps/ctrlProp602.xml"/><Relationship Id="rId249" Type="http://schemas.openxmlformats.org/officeDocument/2006/relationships/ctrlProp" Target="../ctrlProps/ctrlProp644.xml"/><Relationship Id="rId414" Type="http://schemas.openxmlformats.org/officeDocument/2006/relationships/ctrlProp" Target="../ctrlProps/ctrlProp809.xml"/><Relationship Id="rId456" Type="http://schemas.openxmlformats.org/officeDocument/2006/relationships/ctrlProp" Target="../ctrlProps/ctrlProp851.xml"/><Relationship Id="rId498" Type="http://schemas.openxmlformats.org/officeDocument/2006/relationships/ctrlProp" Target="../ctrlProps/ctrlProp893.xml"/><Relationship Id="rId13" Type="http://schemas.openxmlformats.org/officeDocument/2006/relationships/ctrlProp" Target="../ctrlProps/ctrlProp408.xml"/><Relationship Id="rId109" Type="http://schemas.openxmlformats.org/officeDocument/2006/relationships/ctrlProp" Target="../ctrlProps/ctrlProp504.xml"/><Relationship Id="rId260" Type="http://schemas.openxmlformats.org/officeDocument/2006/relationships/ctrlProp" Target="../ctrlProps/ctrlProp655.xml"/><Relationship Id="rId316" Type="http://schemas.openxmlformats.org/officeDocument/2006/relationships/ctrlProp" Target="../ctrlProps/ctrlProp711.xml"/><Relationship Id="rId523" Type="http://schemas.openxmlformats.org/officeDocument/2006/relationships/ctrlProp" Target="../ctrlProps/ctrlProp918.xml"/><Relationship Id="rId55" Type="http://schemas.openxmlformats.org/officeDocument/2006/relationships/ctrlProp" Target="../ctrlProps/ctrlProp450.xml"/><Relationship Id="rId97" Type="http://schemas.openxmlformats.org/officeDocument/2006/relationships/ctrlProp" Target="../ctrlProps/ctrlProp492.xml"/><Relationship Id="rId120" Type="http://schemas.openxmlformats.org/officeDocument/2006/relationships/ctrlProp" Target="../ctrlProps/ctrlProp515.xml"/><Relationship Id="rId358" Type="http://schemas.openxmlformats.org/officeDocument/2006/relationships/ctrlProp" Target="../ctrlProps/ctrlProp753.xml"/><Relationship Id="rId565" Type="http://schemas.openxmlformats.org/officeDocument/2006/relationships/ctrlProp" Target="../ctrlProps/ctrlProp960.xml"/><Relationship Id="rId162" Type="http://schemas.openxmlformats.org/officeDocument/2006/relationships/ctrlProp" Target="../ctrlProps/ctrlProp557.xml"/><Relationship Id="rId218" Type="http://schemas.openxmlformats.org/officeDocument/2006/relationships/ctrlProp" Target="../ctrlProps/ctrlProp613.xml"/><Relationship Id="rId425" Type="http://schemas.openxmlformats.org/officeDocument/2006/relationships/ctrlProp" Target="../ctrlProps/ctrlProp820.xml"/><Relationship Id="rId467" Type="http://schemas.openxmlformats.org/officeDocument/2006/relationships/ctrlProp" Target="../ctrlProps/ctrlProp862.xml"/><Relationship Id="rId271" Type="http://schemas.openxmlformats.org/officeDocument/2006/relationships/ctrlProp" Target="../ctrlProps/ctrlProp666.xml"/><Relationship Id="rId24" Type="http://schemas.openxmlformats.org/officeDocument/2006/relationships/ctrlProp" Target="../ctrlProps/ctrlProp419.xml"/><Relationship Id="rId66" Type="http://schemas.openxmlformats.org/officeDocument/2006/relationships/ctrlProp" Target="../ctrlProps/ctrlProp461.xml"/><Relationship Id="rId131" Type="http://schemas.openxmlformats.org/officeDocument/2006/relationships/ctrlProp" Target="../ctrlProps/ctrlProp526.xml"/><Relationship Id="rId327" Type="http://schemas.openxmlformats.org/officeDocument/2006/relationships/ctrlProp" Target="../ctrlProps/ctrlProp722.xml"/><Relationship Id="rId369" Type="http://schemas.openxmlformats.org/officeDocument/2006/relationships/ctrlProp" Target="../ctrlProps/ctrlProp764.xml"/><Relationship Id="rId534" Type="http://schemas.openxmlformats.org/officeDocument/2006/relationships/ctrlProp" Target="../ctrlProps/ctrlProp929.xml"/><Relationship Id="rId576" Type="http://schemas.openxmlformats.org/officeDocument/2006/relationships/ctrlProp" Target="../ctrlProps/ctrlProp971.xml"/><Relationship Id="rId173" Type="http://schemas.openxmlformats.org/officeDocument/2006/relationships/ctrlProp" Target="../ctrlProps/ctrlProp568.xml"/><Relationship Id="rId229" Type="http://schemas.openxmlformats.org/officeDocument/2006/relationships/ctrlProp" Target="../ctrlProps/ctrlProp624.xml"/><Relationship Id="rId380" Type="http://schemas.openxmlformats.org/officeDocument/2006/relationships/ctrlProp" Target="../ctrlProps/ctrlProp775.xml"/><Relationship Id="rId436" Type="http://schemas.openxmlformats.org/officeDocument/2006/relationships/ctrlProp" Target="../ctrlProps/ctrlProp831.xml"/><Relationship Id="rId240" Type="http://schemas.openxmlformats.org/officeDocument/2006/relationships/ctrlProp" Target="../ctrlProps/ctrlProp635.xml"/><Relationship Id="rId478" Type="http://schemas.openxmlformats.org/officeDocument/2006/relationships/ctrlProp" Target="../ctrlProps/ctrlProp873.xml"/><Relationship Id="rId35" Type="http://schemas.openxmlformats.org/officeDocument/2006/relationships/ctrlProp" Target="../ctrlProps/ctrlProp430.xml"/><Relationship Id="rId77" Type="http://schemas.openxmlformats.org/officeDocument/2006/relationships/ctrlProp" Target="../ctrlProps/ctrlProp472.xml"/><Relationship Id="rId100" Type="http://schemas.openxmlformats.org/officeDocument/2006/relationships/ctrlProp" Target="../ctrlProps/ctrlProp495.xml"/><Relationship Id="rId282" Type="http://schemas.openxmlformats.org/officeDocument/2006/relationships/ctrlProp" Target="../ctrlProps/ctrlProp677.xml"/><Relationship Id="rId338" Type="http://schemas.openxmlformats.org/officeDocument/2006/relationships/ctrlProp" Target="../ctrlProps/ctrlProp733.xml"/><Relationship Id="rId503" Type="http://schemas.openxmlformats.org/officeDocument/2006/relationships/ctrlProp" Target="../ctrlProps/ctrlProp898.xml"/><Relationship Id="rId545" Type="http://schemas.openxmlformats.org/officeDocument/2006/relationships/ctrlProp" Target="../ctrlProps/ctrlProp940.xml"/><Relationship Id="rId587" Type="http://schemas.openxmlformats.org/officeDocument/2006/relationships/ctrlProp" Target="../ctrlProps/ctrlProp982.xml"/><Relationship Id="rId8" Type="http://schemas.openxmlformats.org/officeDocument/2006/relationships/ctrlProp" Target="../ctrlProps/ctrlProp403.xml"/><Relationship Id="rId142" Type="http://schemas.openxmlformats.org/officeDocument/2006/relationships/ctrlProp" Target="../ctrlProps/ctrlProp537.xml"/><Relationship Id="rId184" Type="http://schemas.openxmlformats.org/officeDocument/2006/relationships/ctrlProp" Target="../ctrlProps/ctrlProp579.xml"/><Relationship Id="rId391" Type="http://schemas.openxmlformats.org/officeDocument/2006/relationships/ctrlProp" Target="../ctrlProps/ctrlProp786.xml"/><Relationship Id="rId405" Type="http://schemas.openxmlformats.org/officeDocument/2006/relationships/ctrlProp" Target="../ctrlProps/ctrlProp800.xml"/><Relationship Id="rId447" Type="http://schemas.openxmlformats.org/officeDocument/2006/relationships/ctrlProp" Target="../ctrlProps/ctrlProp842.xml"/><Relationship Id="rId251" Type="http://schemas.openxmlformats.org/officeDocument/2006/relationships/ctrlProp" Target="../ctrlProps/ctrlProp646.xml"/><Relationship Id="rId489" Type="http://schemas.openxmlformats.org/officeDocument/2006/relationships/ctrlProp" Target="../ctrlProps/ctrlProp884.xml"/><Relationship Id="rId46" Type="http://schemas.openxmlformats.org/officeDocument/2006/relationships/ctrlProp" Target="../ctrlProps/ctrlProp441.xml"/><Relationship Id="rId293" Type="http://schemas.openxmlformats.org/officeDocument/2006/relationships/ctrlProp" Target="../ctrlProps/ctrlProp688.xml"/><Relationship Id="rId307" Type="http://schemas.openxmlformats.org/officeDocument/2006/relationships/ctrlProp" Target="../ctrlProps/ctrlProp702.xml"/><Relationship Id="rId349" Type="http://schemas.openxmlformats.org/officeDocument/2006/relationships/ctrlProp" Target="../ctrlProps/ctrlProp744.xml"/><Relationship Id="rId514" Type="http://schemas.openxmlformats.org/officeDocument/2006/relationships/ctrlProp" Target="../ctrlProps/ctrlProp909.xml"/><Relationship Id="rId556" Type="http://schemas.openxmlformats.org/officeDocument/2006/relationships/ctrlProp" Target="../ctrlProps/ctrlProp951.xml"/><Relationship Id="rId88" Type="http://schemas.openxmlformats.org/officeDocument/2006/relationships/ctrlProp" Target="../ctrlProps/ctrlProp483.xml"/><Relationship Id="rId111" Type="http://schemas.openxmlformats.org/officeDocument/2006/relationships/ctrlProp" Target="../ctrlProps/ctrlProp506.xml"/><Relationship Id="rId153" Type="http://schemas.openxmlformats.org/officeDocument/2006/relationships/ctrlProp" Target="../ctrlProps/ctrlProp548.xml"/><Relationship Id="rId195" Type="http://schemas.openxmlformats.org/officeDocument/2006/relationships/ctrlProp" Target="../ctrlProps/ctrlProp590.xml"/><Relationship Id="rId209" Type="http://schemas.openxmlformats.org/officeDocument/2006/relationships/ctrlProp" Target="../ctrlProps/ctrlProp604.xml"/><Relationship Id="rId360" Type="http://schemas.openxmlformats.org/officeDocument/2006/relationships/ctrlProp" Target="../ctrlProps/ctrlProp755.xml"/><Relationship Id="rId416" Type="http://schemas.openxmlformats.org/officeDocument/2006/relationships/ctrlProp" Target="../ctrlProps/ctrlProp811.xml"/><Relationship Id="rId598" Type="http://schemas.openxmlformats.org/officeDocument/2006/relationships/ctrlProp" Target="../ctrlProps/ctrlProp993.xml"/><Relationship Id="rId220" Type="http://schemas.openxmlformats.org/officeDocument/2006/relationships/ctrlProp" Target="../ctrlProps/ctrlProp615.xml"/><Relationship Id="rId458" Type="http://schemas.openxmlformats.org/officeDocument/2006/relationships/ctrlProp" Target="../ctrlProps/ctrlProp853.xml"/><Relationship Id="rId15" Type="http://schemas.openxmlformats.org/officeDocument/2006/relationships/ctrlProp" Target="../ctrlProps/ctrlProp410.xml"/><Relationship Id="rId57" Type="http://schemas.openxmlformats.org/officeDocument/2006/relationships/ctrlProp" Target="../ctrlProps/ctrlProp452.xml"/><Relationship Id="rId262" Type="http://schemas.openxmlformats.org/officeDocument/2006/relationships/ctrlProp" Target="../ctrlProps/ctrlProp657.xml"/><Relationship Id="rId318" Type="http://schemas.openxmlformats.org/officeDocument/2006/relationships/ctrlProp" Target="../ctrlProps/ctrlProp713.xml"/><Relationship Id="rId525" Type="http://schemas.openxmlformats.org/officeDocument/2006/relationships/ctrlProp" Target="../ctrlProps/ctrlProp920.xml"/><Relationship Id="rId567" Type="http://schemas.openxmlformats.org/officeDocument/2006/relationships/ctrlProp" Target="../ctrlProps/ctrlProp962.xml"/><Relationship Id="rId99" Type="http://schemas.openxmlformats.org/officeDocument/2006/relationships/ctrlProp" Target="../ctrlProps/ctrlProp494.xml"/><Relationship Id="rId122" Type="http://schemas.openxmlformats.org/officeDocument/2006/relationships/ctrlProp" Target="../ctrlProps/ctrlProp517.xml"/><Relationship Id="rId164" Type="http://schemas.openxmlformats.org/officeDocument/2006/relationships/ctrlProp" Target="../ctrlProps/ctrlProp559.xml"/><Relationship Id="rId371" Type="http://schemas.openxmlformats.org/officeDocument/2006/relationships/ctrlProp" Target="../ctrlProps/ctrlProp766.xml"/><Relationship Id="rId427" Type="http://schemas.openxmlformats.org/officeDocument/2006/relationships/ctrlProp" Target="../ctrlProps/ctrlProp822.xml"/><Relationship Id="rId469" Type="http://schemas.openxmlformats.org/officeDocument/2006/relationships/ctrlProp" Target="../ctrlProps/ctrlProp864.xml"/><Relationship Id="rId26" Type="http://schemas.openxmlformats.org/officeDocument/2006/relationships/ctrlProp" Target="../ctrlProps/ctrlProp421.xml"/><Relationship Id="rId231" Type="http://schemas.openxmlformats.org/officeDocument/2006/relationships/ctrlProp" Target="../ctrlProps/ctrlProp626.xml"/><Relationship Id="rId273" Type="http://schemas.openxmlformats.org/officeDocument/2006/relationships/ctrlProp" Target="../ctrlProps/ctrlProp668.xml"/><Relationship Id="rId329" Type="http://schemas.openxmlformats.org/officeDocument/2006/relationships/ctrlProp" Target="../ctrlProps/ctrlProp724.xml"/><Relationship Id="rId480" Type="http://schemas.openxmlformats.org/officeDocument/2006/relationships/ctrlProp" Target="../ctrlProps/ctrlProp875.xml"/><Relationship Id="rId536" Type="http://schemas.openxmlformats.org/officeDocument/2006/relationships/ctrlProp" Target="../ctrlProps/ctrlProp931.xml"/><Relationship Id="rId68" Type="http://schemas.openxmlformats.org/officeDocument/2006/relationships/ctrlProp" Target="../ctrlProps/ctrlProp463.xml"/><Relationship Id="rId133" Type="http://schemas.openxmlformats.org/officeDocument/2006/relationships/ctrlProp" Target="../ctrlProps/ctrlProp528.xml"/><Relationship Id="rId175" Type="http://schemas.openxmlformats.org/officeDocument/2006/relationships/ctrlProp" Target="../ctrlProps/ctrlProp570.xml"/><Relationship Id="rId340" Type="http://schemas.openxmlformats.org/officeDocument/2006/relationships/ctrlProp" Target="../ctrlProps/ctrlProp735.xml"/><Relationship Id="rId578" Type="http://schemas.openxmlformats.org/officeDocument/2006/relationships/ctrlProp" Target="../ctrlProps/ctrlProp973.xml"/><Relationship Id="rId200" Type="http://schemas.openxmlformats.org/officeDocument/2006/relationships/ctrlProp" Target="../ctrlProps/ctrlProp595.xml"/><Relationship Id="rId382" Type="http://schemas.openxmlformats.org/officeDocument/2006/relationships/ctrlProp" Target="../ctrlProps/ctrlProp777.xml"/><Relationship Id="rId438" Type="http://schemas.openxmlformats.org/officeDocument/2006/relationships/ctrlProp" Target="../ctrlProps/ctrlProp833.xml"/><Relationship Id="rId242" Type="http://schemas.openxmlformats.org/officeDocument/2006/relationships/ctrlProp" Target="../ctrlProps/ctrlProp637.xml"/><Relationship Id="rId284" Type="http://schemas.openxmlformats.org/officeDocument/2006/relationships/ctrlProp" Target="../ctrlProps/ctrlProp679.xml"/><Relationship Id="rId491" Type="http://schemas.openxmlformats.org/officeDocument/2006/relationships/ctrlProp" Target="../ctrlProps/ctrlProp886.xml"/><Relationship Id="rId505" Type="http://schemas.openxmlformats.org/officeDocument/2006/relationships/ctrlProp" Target="../ctrlProps/ctrlProp900.xml"/><Relationship Id="rId37" Type="http://schemas.openxmlformats.org/officeDocument/2006/relationships/ctrlProp" Target="../ctrlProps/ctrlProp432.xml"/><Relationship Id="rId79" Type="http://schemas.openxmlformats.org/officeDocument/2006/relationships/ctrlProp" Target="../ctrlProps/ctrlProp474.xml"/><Relationship Id="rId102" Type="http://schemas.openxmlformats.org/officeDocument/2006/relationships/ctrlProp" Target="../ctrlProps/ctrlProp497.xml"/><Relationship Id="rId144" Type="http://schemas.openxmlformats.org/officeDocument/2006/relationships/ctrlProp" Target="../ctrlProps/ctrlProp539.xml"/><Relationship Id="rId547" Type="http://schemas.openxmlformats.org/officeDocument/2006/relationships/ctrlProp" Target="../ctrlProps/ctrlProp942.xml"/><Relationship Id="rId589" Type="http://schemas.openxmlformats.org/officeDocument/2006/relationships/ctrlProp" Target="../ctrlProps/ctrlProp984.xml"/><Relationship Id="rId90" Type="http://schemas.openxmlformats.org/officeDocument/2006/relationships/ctrlProp" Target="../ctrlProps/ctrlProp485.xml"/><Relationship Id="rId186" Type="http://schemas.openxmlformats.org/officeDocument/2006/relationships/ctrlProp" Target="../ctrlProps/ctrlProp581.xml"/><Relationship Id="rId351" Type="http://schemas.openxmlformats.org/officeDocument/2006/relationships/ctrlProp" Target="../ctrlProps/ctrlProp746.xml"/><Relationship Id="rId393" Type="http://schemas.openxmlformats.org/officeDocument/2006/relationships/ctrlProp" Target="../ctrlProps/ctrlProp788.xml"/><Relationship Id="rId407" Type="http://schemas.openxmlformats.org/officeDocument/2006/relationships/ctrlProp" Target="../ctrlProps/ctrlProp802.xml"/><Relationship Id="rId449" Type="http://schemas.openxmlformats.org/officeDocument/2006/relationships/ctrlProp" Target="../ctrlProps/ctrlProp844.xml"/><Relationship Id="rId211" Type="http://schemas.openxmlformats.org/officeDocument/2006/relationships/ctrlProp" Target="../ctrlProps/ctrlProp606.xml"/><Relationship Id="rId253" Type="http://schemas.openxmlformats.org/officeDocument/2006/relationships/ctrlProp" Target="../ctrlProps/ctrlProp648.xml"/><Relationship Id="rId295" Type="http://schemas.openxmlformats.org/officeDocument/2006/relationships/ctrlProp" Target="../ctrlProps/ctrlProp690.xml"/><Relationship Id="rId309" Type="http://schemas.openxmlformats.org/officeDocument/2006/relationships/ctrlProp" Target="../ctrlProps/ctrlProp704.xml"/><Relationship Id="rId460" Type="http://schemas.openxmlformats.org/officeDocument/2006/relationships/ctrlProp" Target="../ctrlProps/ctrlProp855.xml"/><Relationship Id="rId516" Type="http://schemas.openxmlformats.org/officeDocument/2006/relationships/ctrlProp" Target="../ctrlProps/ctrlProp911.xml"/><Relationship Id="rId48" Type="http://schemas.openxmlformats.org/officeDocument/2006/relationships/ctrlProp" Target="../ctrlProps/ctrlProp443.xml"/><Relationship Id="rId113" Type="http://schemas.openxmlformats.org/officeDocument/2006/relationships/ctrlProp" Target="../ctrlProps/ctrlProp508.xml"/><Relationship Id="rId320" Type="http://schemas.openxmlformats.org/officeDocument/2006/relationships/ctrlProp" Target="../ctrlProps/ctrlProp715.xml"/><Relationship Id="rId558" Type="http://schemas.openxmlformats.org/officeDocument/2006/relationships/ctrlProp" Target="../ctrlProps/ctrlProp953.xml"/><Relationship Id="rId155" Type="http://schemas.openxmlformats.org/officeDocument/2006/relationships/ctrlProp" Target="../ctrlProps/ctrlProp550.xml"/><Relationship Id="rId197" Type="http://schemas.openxmlformats.org/officeDocument/2006/relationships/ctrlProp" Target="../ctrlProps/ctrlProp592.xml"/><Relationship Id="rId362" Type="http://schemas.openxmlformats.org/officeDocument/2006/relationships/ctrlProp" Target="../ctrlProps/ctrlProp757.xml"/><Relationship Id="rId418" Type="http://schemas.openxmlformats.org/officeDocument/2006/relationships/ctrlProp" Target="../ctrlProps/ctrlProp813.xml"/><Relationship Id="rId222" Type="http://schemas.openxmlformats.org/officeDocument/2006/relationships/ctrlProp" Target="../ctrlProps/ctrlProp617.xml"/><Relationship Id="rId264" Type="http://schemas.openxmlformats.org/officeDocument/2006/relationships/ctrlProp" Target="../ctrlProps/ctrlProp659.xml"/><Relationship Id="rId471" Type="http://schemas.openxmlformats.org/officeDocument/2006/relationships/ctrlProp" Target="../ctrlProps/ctrlProp866.xml"/><Relationship Id="rId17" Type="http://schemas.openxmlformats.org/officeDocument/2006/relationships/ctrlProp" Target="../ctrlProps/ctrlProp412.xml"/><Relationship Id="rId59" Type="http://schemas.openxmlformats.org/officeDocument/2006/relationships/ctrlProp" Target="../ctrlProps/ctrlProp454.xml"/><Relationship Id="rId124" Type="http://schemas.openxmlformats.org/officeDocument/2006/relationships/ctrlProp" Target="../ctrlProps/ctrlProp519.xml"/><Relationship Id="rId527" Type="http://schemas.openxmlformats.org/officeDocument/2006/relationships/ctrlProp" Target="../ctrlProps/ctrlProp922.xml"/><Relationship Id="rId569" Type="http://schemas.openxmlformats.org/officeDocument/2006/relationships/ctrlProp" Target="../ctrlProps/ctrlProp964.xml"/><Relationship Id="rId70" Type="http://schemas.openxmlformats.org/officeDocument/2006/relationships/ctrlProp" Target="../ctrlProps/ctrlProp465.xml"/><Relationship Id="rId166" Type="http://schemas.openxmlformats.org/officeDocument/2006/relationships/ctrlProp" Target="../ctrlProps/ctrlProp561.xml"/><Relationship Id="rId331" Type="http://schemas.openxmlformats.org/officeDocument/2006/relationships/ctrlProp" Target="../ctrlProps/ctrlProp726.xml"/><Relationship Id="rId373" Type="http://schemas.openxmlformats.org/officeDocument/2006/relationships/ctrlProp" Target="../ctrlProps/ctrlProp768.xml"/><Relationship Id="rId429" Type="http://schemas.openxmlformats.org/officeDocument/2006/relationships/ctrlProp" Target="../ctrlProps/ctrlProp824.xml"/><Relationship Id="rId580" Type="http://schemas.openxmlformats.org/officeDocument/2006/relationships/ctrlProp" Target="../ctrlProps/ctrlProp975.xml"/><Relationship Id="rId1" Type="http://schemas.openxmlformats.org/officeDocument/2006/relationships/printerSettings" Target="../printerSettings/printerSettings4.bin"/><Relationship Id="rId233" Type="http://schemas.openxmlformats.org/officeDocument/2006/relationships/ctrlProp" Target="../ctrlProps/ctrlProp628.xml"/><Relationship Id="rId440" Type="http://schemas.openxmlformats.org/officeDocument/2006/relationships/ctrlProp" Target="../ctrlProps/ctrlProp835.xml"/><Relationship Id="rId28" Type="http://schemas.openxmlformats.org/officeDocument/2006/relationships/ctrlProp" Target="../ctrlProps/ctrlProp423.xml"/><Relationship Id="rId275" Type="http://schemas.openxmlformats.org/officeDocument/2006/relationships/ctrlProp" Target="../ctrlProps/ctrlProp670.xml"/><Relationship Id="rId300" Type="http://schemas.openxmlformats.org/officeDocument/2006/relationships/ctrlProp" Target="../ctrlProps/ctrlProp695.xml"/><Relationship Id="rId482" Type="http://schemas.openxmlformats.org/officeDocument/2006/relationships/ctrlProp" Target="../ctrlProps/ctrlProp877.xml"/><Relationship Id="rId538" Type="http://schemas.openxmlformats.org/officeDocument/2006/relationships/ctrlProp" Target="../ctrlProps/ctrlProp933.xml"/><Relationship Id="rId81" Type="http://schemas.openxmlformats.org/officeDocument/2006/relationships/ctrlProp" Target="../ctrlProps/ctrlProp476.xml"/><Relationship Id="rId135" Type="http://schemas.openxmlformats.org/officeDocument/2006/relationships/ctrlProp" Target="../ctrlProps/ctrlProp530.xml"/><Relationship Id="rId177" Type="http://schemas.openxmlformats.org/officeDocument/2006/relationships/ctrlProp" Target="../ctrlProps/ctrlProp572.xml"/><Relationship Id="rId342" Type="http://schemas.openxmlformats.org/officeDocument/2006/relationships/ctrlProp" Target="../ctrlProps/ctrlProp737.xml"/><Relationship Id="rId384" Type="http://schemas.openxmlformats.org/officeDocument/2006/relationships/ctrlProp" Target="../ctrlProps/ctrlProp779.xml"/><Relationship Id="rId591" Type="http://schemas.openxmlformats.org/officeDocument/2006/relationships/ctrlProp" Target="../ctrlProps/ctrlProp986.xml"/><Relationship Id="rId202" Type="http://schemas.openxmlformats.org/officeDocument/2006/relationships/ctrlProp" Target="../ctrlProps/ctrlProp597.xml"/><Relationship Id="rId244" Type="http://schemas.openxmlformats.org/officeDocument/2006/relationships/ctrlProp" Target="../ctrlProps/ctrlProp639.xml"/><Relationship Id="rId39" Type="http://schemas.openxmlformats.org/officeDocument/2006/relationships/ctrlProp" Target="../ctrlProps/ctrlProp434.xml"/><Relationship Id="rId286" Type="http://schemas.openxmlformats.org/officeDocument/2006/relationships/ctrlProp" Target="../ctrlProps/ctrlProp681.xml"/><Relationship Id="rId451" Type="http://schemas.openxmlformats.org/officeDocument/2006/relationships/ctrlProp" Target="../ctrlProps/ctrlProp846.xml"/><Relationship Id="rId493" Type="http://schemas.openxmlformats.org/officeDocument/2006/relationships/ctrlProp" Target="../ctrlProps/ctrlProp888.xml"/><Relationship Id="rId507" Type="http://schemas.openxmlformats.org/officeDocument/2006/relationships/ctrlProp" Target="../ctrlProps/ctrlProp902.xml"/><Relationship Id="rId549" Type="http://schemas.openxmlformats.org/officeDocument/2006/relationships/ctrlProp" Target="../ctrlProps/ctrlProp944.xml"/><Relationship Id="rId50" Type="http://schemas.openxmlformats.org/officeDocument/2006/relationships/ctrlProp" Target="../ctrlProps/ctrlProp445.xml"/><Relationship Id="rId104" Type="http://schemas.openxmlformats.org/officeDocument/2006/relationships/ctrlProp" Target="../ctrlProps/ctrlProp499.xml"/><Relationship Id="rId146" Type="http://schemas.openxmlformats.org/officeDocument/2006/relationships/ctrlProp" Target="../ctrlProps/ctrlProp541.xml"/><Relationship Id="rId188" Type="http://schemas.openxmlformats.org/officeDocument/2006/relationships/ctrlProp" Target="../ctrlProps/ctrlProp583.xml"/><Relationship Id="rId311" Type="http://schemas.openxmlformats.org/officeDocument/2006/relationships/ctrlProp" Target="../ctrlProps/ctrlProp706.xml"/><Relationship Id="rId353" Type="http://schemas.openxmlformats.org/officeDocument/2006/relationships/ctrlProp" Target="../ctrlProps/ctrlProp748.xml"/><Relationship Id="rId395" Type="http://schemas.openxmlformats.org/officeDocument/2006/relationships/ctrlProp" Target="../ctrlProps/ctrlProp790.xml"/><Relationship Id="rId409" Type="http://schemas.openxmlformats.org/officeDocument/2006/relationships/ctrlProp" Target="../ctrlProps/ctrlProp804.xml"/><Relationship Id="rId560" Type="http://schemas.openxmlformats.org/officeDocument/2006/relationships/ctrlProp" Target="../ctrlProps/ctrlProp955.xml"/><Relationship Id="rId92" Type="http://schemas.openxmlformats.org/officeDocument/2006/relationships/ctrlProp" Target="../ctrlProps/ctrlProp487.xml"/><Relationship Id="rId213" Type="http://schemas.openxmlformats.org/officeDocument/2006/relationships/ctrlProp" Target="../ctrlProps/ctrlProp608.xml"/><Relationship Id="rId420" Type="http://schemas.openxmlformats.org/officeDocument/2006/relationships/ctrlProp" Target="../ctrlProps/ctrlProp815.xml"/><Relationship Id="rId255" Type="http://schemas.openxmlformats.org/officeDocument/2006/relationships/ctrlProp" Target="../ctrlProps/ctrlProp650.xml"/><Relationship Id="rId297" Type="http://schemas.openxmlformats.org/officeDocument/2006/relationships/ctrlProp" Target="../ctrlProps/ctrlProp692.xml"/><Relationship Id="rId462" Type="http://schemas.openxmlformats.org/officeDocument/2006/relationships/ctrlProp" Target="../ctrlProps/ctrlProp857.xml"/><Relationship Id="rId518" Type="http://schemas.openxmlformats.org/officeDocument/2006/relationships/ctrlProp" Target="../ctrlProps/ctrlProp913.xml"/><Relationship Id="rId115" Type="http://schemas.openxmlformats.org/officeDocument/2006/relationships/ctrlProp" Target="../ctrlProps/ctrlProp510.xml"/><Relationship Id="rId157" Type="http://schemas.openxmlformats.org/officeDocument/2006/relationships/ctrlProp" Target="../ctrlProps/ctrlProp552.xml"/><Relationship Id="rId322" Type="http://schemas.openxmlformats.org/officeDocument/2006/relationships/ctrlProp" Target="../ctrlProps/ctrlProp717.xml"/><Relationship Id="rId364" Type="http://schemas.openxmlformats.org/officeDocument/2006/relationships/ctrlProp" Target="../ctrlProps/ctrlProp759.xml"/><Relationship Id="rId61" Type="http://schemas.openxmlformats.org/officeDocument/2006/relationships/ctrlProp" Target="../ctrlProps/ctrlProp456.xml"/><Relationship Id="rId199" Type="http://schemas.openxmlformats.org/officeDocument/2006/relationships/ctrlProp" Target="../ctrlProps/ctrlProp594.xml"/><Relationship Id="rId571" Type="http://schemas.openxmlformats.org/officeDocument/2006/relationships/ctrlProp" Target="../ctrlProps/ctrlProp966.xml"/><Relationship Id="rId19" Type="http://schemas.openxmlformats.org/officeDocument/2006/relationships/ctrlProp" Target="../ctrlProps/ctrlProp414.xml"/><Relationship Id="rId224" Type="http://schemas.openxmlformats.org/officeDocument/2006/relationships/ctrlProp" Target="../ctrlProps/ctrlProp619.xml"/><Relationship Id="rId266" Type="http://schemas.openxmlformats.org/officeDocument/2006/relationships/ctrlProp" Target="../ctrlProps/ctrlProp661.xml"/><Relationship Id="rId431" Type="http://schemas.openxmlformats.org/officeDocument/2006/relationships/ctrlProp" Target="../ctrlProps/ctrlProp826.xml"/><Relationship Id="rId473" Type="http://schemas.openxmlformats.org/officeDocument/2006/relationships/ctrlProp" Target="../ctrlProps/ctrlProp868.xml"/><Relationship Id="rId529" Type="http://schemas.openxmlformats.org/officeDocument/2006/relationships/ctrlProp" Target="../ctrlProps/ctrlProp924.xml"/><Relationship Id="rId30" Type="http://schemas.openxmlformats.org/officeDocument/2006/relationships/ctrlProp" Target="../ctrlProps/ctrlProp425.xml"/><Relationship Id="rId126" Type="http://schemas.openxmlformats.org/officeDocument/2006/relationships/ctrlProp" Target="../ctrlProps/ctrlProp521.xml"/><Relationship Id="rId168" Type="http://schemas.openxmlformats.org/officeDocument/2006/relationships/ctrlProp" Target="../ctrlProps/ctrlProp563.xml"/><Relationship Id="rId333" Type="http://schemas.openxmlformats.org/officeDocument/2006/relationships/ctrlProp" Target="../ctrlProps/ctrlProp728.xml"/><Relationship Id="rId540" Type="http://schemas.openxmlformats.org/officeDocument/2006/relationships/ctrlProp" Target="../ctrlProps/ctrlProp935.xml"/><Relationship Id="rId72" Type="http://schemas.openxmlformats.org/officeDocument/2006/relationships/ctrlProp" Target="../ctrlProps/ctrlProp467.xml"/><Relationship Id="rId375" Type="http://schemas.openxmlformats.org/officeDocument/2006/relationships/ctrlProp" Target="../ctrlProps/ctrlProp770.xml"/><Relationship Id="rId582" Type="http://schemas.openxmlformats.org/officeDocument/2006/relationships/ctrlProp" Target="../ctrlProps/ctrlProp977.xml"/><Relationship Id="rId3" Type="http://schemas.openxmlformats.org/officeDocument/2006/relationships/vmlDrawing" Target="../drawings/vmlDrawing4.vml"/><Relationship Id="rId235" Type="http://schemas.openxmlformats.org/officeDocument/2006/relationships/ctrlProp" Target="../ctrlProps/ctrlProp630.xml"/><Relationship Id="rId277" Type="http://schemas.openxmlformats.org/officeDocument/2006/relationships/ctrlProp" Target="../ctrlProps/ctrlProp672.xml"/><Relationship Id="rId400" Type="http://schemas.openxmlformats.org/officeDocument/2006/relationships/ctrlProp" Target="../ctrlProps/ctrlProp795.xml"/><Relationship Id="rId442" Type="http://schemas.openxmlformats.org/officeDocument/2006/relationships/ctrlProp" Target="../ctrlProps/ctrlProp837.xml"/><Relationship Id="rId484" Type="http://schemas.openxmlformats.org/officeDocument/2006/relationships/ctrlProp" Target="../ctrlProps/ctrlProp879.xml"/><Relationship Id="rId137" Type="http://schemas.openxmlformats.org/officeDocument/2006/relationships/ctrlProp" Target="../ctrlProps/ctrlProp532.xml"/><Relationship Id="rId302" Type="http://schemas.openxmlformats.org/officeDocument/2006/relationships/ctrlProp" Target="../ctrlProps/ctrlProp697.xml"/><Relationship Id="rId344" Type="http://schemas.openxmlformats.org/officeDocument/2006/relationships/ctrlProp" Target="../ctrlProps/ctrlProp739.xml"/><Relationship Id="rId41" Type="http://schemas.openxmlformats.org/officeDocument/2006/relationships/ctrlProp" Target="../ctrlProps/ctrlProp436.xml"/><Relationship Id="rId83" Type="http://schemas.openxmlformats.org/officeDocument/2006/relationships/ctrlProp" Target="../ctrlProps/ctrlProp478.xml"/><Relationship Id="rId179" Type="http://schemas.openxmlformats.org/officeDocument/2006/relationships/ctrlProp" Target="../ctrlProps/ctrlProp574.xml"/><Relationship Id="rId386" Type="http://schemas.openxmlformats.org/officeDocument/2006/relationships/ctrlProp" Target="../ctrlProps/ctrlProp781.xml"/><Relationship Id="rId551" Type="http://schemas.openxmlformats.org/officeDocument/2006/relationships/ctrlProp" Target="../ctrlProps/ctrlProp946.xml"/><Relationship Id="rId593" Type="http://schemas.openxmlformats.org/officeDocument/2006/relationships/ctrlProp" Target="../ctrlProps/ctrlProp988.xml"/><Relationship Id="rId190" Type="http://schemas.openxmlformats.org/officeDocument/2006/relationships/ctrlProp" Target="../ctrlProps/ctrlProp585.xml"/><Relationship Id="rId204" Type="http://schemas.openxmlformats.org/officeDocument/2006/relationships/ctrlProp" Target="../ctrlProps/ctrlProp599.xml"/><Relationship Id="rId246" Type="http://schemas.openxmlformats.org/officeDocument/2006/relationships/ctrlProp" Target="../ctrlProps/ctrlProp641.xml"/><Relationship Id="rId288" Type="http://schemas.openxmlformats.org/officeDocument/2006/relationships/ctrlProp" Target="../ctrlProps/ctrlProp683.xml"/><Relationship Id="rId411" Type="http://schemas.openxmlformats.org/officeDocument/2006/relationships/ctrlProp" Target="../ctrlProps/ctrlProp806.xml"/><Relationship Id="rId453" Type="http://schemas.openxmlformats.org/officeDocument/2006/relationships/ctrlProp" Target="../ctrlProps/ctrlProp848.xml"/><Relationship Id="rId509" Type="http://schemas.openxmlformats.org/officeDocument/2006/relationships/ctrlProp" Target="../ctrlProps/ctrlProp904.xml"/><Relationship Id="rId106" Type="http://schemas.openxmlformats.org/officeDocument/2006/relationships/ctrlProp" Target="../ctrlProps/ctrlProp501.xml"/><Relationship Id="rId313" Type="http://schemas.openxmlformats.org/officeDocument/2006/relationships/ctrlProp" Target="../ctrlProps/ctrlProp708.xml"/><Relationship Id="rId495" Type="http://schemas.openxmlformats.org/officeDocument/2006/relationships/ctrlProp" Target="../ctrlProps/ctrlProp890.xml"/><Relationship Id="rId10" Type="http://schemas.openxmlformats.org/officeDocument/2006/relationships/ctrlProp" Target="../ctrlProps/ctrlProp405.xml"/><Relationship Id="rId52" Type="http://schemas.openxmlformats.org/officeDocument/2006/relationships/ctrlProp" Target="../ctrlProps/ctrlProp447.xml"/><Relationship Id="rId94" Type="http://schemas.openxmlformats.org/officeDocument/2006/relationships/ctrlProp" Target="../ctrlProps/ctrlProp489.xml"/><Relationship Id="rId148" Type="http://schemas.openxmlformats.org/officeDocument/2006/relationships/ctrlProp" Target="../ctrlProps/ctrlProp543.xml"/><Relationship Id="rId355" Type="http://schemas.openxmlformats.org/officeDocument/2006/relationships/ctrlProp" Target="../ctrlProps/ctrlProp750.xml"/><Relationship Id="rId397" Type="http://schemas.openxmlformats.org/officeDocument/2006/relationships/ctrlProp" Target="../ctrlProps/ctrlProp792.xml"/><Relationship Id="rId520" Type="http://schemas.openxmlformats.org/officeDocument/2006/relationships/ctrlProp" Target="../ctrlProps/ctrlProp915.xml"/><Relationship Id="rId562" Type="http://schemas.openxmlformats.org/officeDocument/2006/relationships/ctrlProp" Target="../ctrlProps/ctrlProp957.xml"/><Relationship Id="rId215" Type="http://schemas.openxmlformats.org/officeDocument/2006/relationships/ctrlProp" Target="../ctrlProps/ctrlProp610.xml"/><Relationship Id="rId257" Type="http://schemas.openxmlformats.org/officeDocument/2006/relationships/ctrlProp" Target="../ctrlProps/ctrlProp652.xml"/><Relationship Id="rId422" Type="http://schemas.openxmlformats.org/officeDocument/2006/relationships/ctrlProp" Target="../ctrlProps/ctrlProp817.xml"/><Relationship Id="rId464" Type="http://schemas.openxmlformats.org/officeDocument/2006/relationships/ctrlProp" Target="../ctrlProps/ctrlProp859.xml"/><Relationship Id="rId299" Type="http://schemas.openxmlformats.org/officeDocument/2006/relationships/ctrlProp" Target="../ctrlProps/ctrlProp694.xml"/><Relationship Id="rId63" Type="http://schemas.openxmlformats.org/officeDocument/2006/relationships/ctrlProp" Target="../ctrlProps/ctrlProp458.xml"/><Relationship Id="rId159" Type="http://schemas.openxmlformats.org/officeDocument/2006/relationships/ctrlProp" Target="../ctrlProps/ctrlProp554.xml"/><Relationship Id="rId366" Type="http://schemas.openxmlformats.org/officeDocument/2006/relationships/ctrlProp" Target="../ctrlProps/ctrlProp761.xml"/><Relationship Id="rId573" Type="http://schemas.openxmlformats.org/officeDocument/2006/relationships/ctrlProp" Target="../ctrlProps/ctrlProp968.xml"/><Relationship Id="rId226" Type="http://schemas.openxmlformats.org/officeDocument/2006/relationships/ctrlProp" Target="../ctrlProps/ctrlProp621.xml"/><Relationship Id="rId433" Type="http://schemas.openxmlformats.org/officeDocument/2006/relationships/ctrlProp" Target="../ctrlProps/ctrlProp828.xml"/><Relationship Id="rId74" Type="http://schemas.openxmlformats.org/officeDocument/2006/relationships/ctrlProp" Target="../ctrlProps/ctrlProp469.xml"/><Relationship Id="rId377" Type="http://schemas.openxmlformats.org/officeDocument/2006/relationships/ctrlProp" Target="../ctrlProps/ctrlProp772.xml"/><Relationship Id="rId500" Type="http://schemas.openxmlformats.org/officeDocument/2006/relationships/ctrlProp" Target="../ctrlProps/ctrlProp895.xml"/><Relationship Id="rId584" Type="http://schemas.openxmlformats.org/officeDocument/2006/relationships/ctrlProp" Target="../ctrlProps/ctrlProp979.xml"/><Relationship Id="rId5" Type="http://schemas.openxmlformats.org/officeDocument/2006/relationships/ctrlProp" Target="../ctrlProps/ctrlProp400.xml"/><Relationship Id="rId237" Type="http://schemas.openxmlformats.org/officeDocument/2006/relationships/ctrlProp" Target="../ctrlProps/ctrlProp632.xml"/><Relationship Id="rId444" Type="http://schemas.openxmlformats.org/officeDocument/2006/relationships/ctrlProp" Target="../ctrlProps/ctrlProp839.xml"/><Relationship Id="rId290" Type="http://schemas.openxmlformats.org/officeDocument/2006/relationships/ctrlProp" Target="../ctrlProps/ctrlProp685.xml"/><Relationship Id="rId304" Type="http://schemas.openxmlformats.org/officeDocument/2006/relationships/ctrlProp" Target="../ctrlProps/ctrlProp699.xml"/><Relationship Id="rId388" Type="http://schemas.openxmlformats.org/officeDocument/2006/relationships/ctrlProp" Target="../ctrlProps/ctrlProp783.xml"/><Relationship Id="rId511" Type="http://schemas.openxmlformats.org/officeDocument/2006/relationships/ctrlProp" Target="../ctrlProps/ctrlProp906.xml"/><Relationship Id="rId85" Type="http://schemas.openxmlformats.org/officeDocument/2006/relationships/ctrlProp" Target="../ctrlProps/ctrlProp480.xml"/><Relationship Id="rId150" Type="http://schemas.openxmlformats.org/officeDocument/2006/relationships/ctrlProp" Target="../ctrlProps/ctrlProp545.xml"/><Relationship Id="rId595" Type="http://schemas.openxmlformats.org/officeDocument/2006/relationships/ctrlProp" Target="../ctrlProps/ctrlProp990.xml"/><Relationship Id="rId248" Type="http://schemas.openxmlformats.org/officeDocument/2006/relationships/ctrlProp" Target="../ctrlProps/ctrlProp643.xml"/><Relationship Id="rId455" Type="http://schemas.openxmlformats.org/officeDocument/2006/relationships/ctrlProp" Target="../ctrlProps/ctrlProp850.xml"/><Relationship Id="rId12" Type="http://schemas.openxmlformats.org/officeDocument/2006/relationships/ctrlProp" Target="../ctrlProps/ctrlProp407.xml"/><Relationship Id="rId108" Type="http://schemas.openxmlformats.org/officeDocument/2006/relationships/ctrlProp" Target="../ctrlProps/ctrlProp503.xml"/><Relationship Id="rId315" Type="http://schemas.openxmlformats.org/officeDocument/2006/relationships/ctrlProp" Target="../ctrlProps/ctrlProp710.xml"/><Relationship Id="rId522" Type="http://schemas.openxmlformats.org/officeDocument/2006/relationships/ctrlProp" Target="../ctrlProps/ctrlProp917.xml"/><Relationship Id="rId96" Type="http://schemas.openxmlformats.org/officeDocument/2006/relationships/ctrlProp" Target="../ctrlProps/ctrlProp491.xml"/><Relationship Id="rId161" Type="http://schemas.openxmlformats.org/officeDocument/2006/relationships/ctrlProp" Target="../ctrlProps/ctrlProp556.xml"/><Relationship Id="rId399" Type="http://schemas.openxmlformats.org/officeDocument/2006/relationships/ctrlProp" Target="../ctrlProps/ctrlProp794.xml"/><Relationship Id="rId259" Type="http://schemas.openxmlformats.org/officeDocument/2006/relationships/ctrlProp" Target="../ctrlProps/ctrlProp654.xml"/><Relationship Id="rId466" Type="http://schemas.openxmlformats.org/officeDocument/2006/relationships/ctrlProp" Target="../ctrlProps/ctrlProp861.xml"/><Relationship Id="rId23" Type="http://schemas.openxmlformats.org/officeDocument/2006/relationships/ctrlProp" Target="../ctrlProps/ctrlProp418.xml"/><Relationship Id="rId119" Type="http://schemas.openxmlformats.org/officeDocument/2006/relationships/ctrlProp" Target="../ctrlProps/ctrlProp514.xml"/><Relationship Id="rId326" Type="http://schemas.openxmlformats.org/officeDocument/2006/relationships/ctrlProp" Target="../ctrlProps/ctrlProp721.xml"/><Relationship Id="rId533" Type="http://schemas.openxmlformats.org/officeDocument/2006/relationships/ctrlProp" Target="../ctrlProps/ctrlProp928.xml"/><Relationship Id="rId172" Type="http://schemas.openxmlformats.org/officeDocument/2006/relationships/ctrlProp" Target="../ctrlProps/ctrlProp567.xml"/><Relationship Id="rId477" Type="http://schemas.openxmlformats.org/officeDocument/2006/relationships/ctrlProp" Target="../ctrlProps/ctrlProp872.xml"/><Relationship Id="rId337" Type="http://schemas.openxmlformats.org/officeDocument/2006/relationships/ctrlProp" Target="../ctrlProps/ctrlProp732.xml"/><Relationship Id="rId34" Type="http://schemas.openxmlformats.org/officeDocument/2006/relationships/ctrlProp" Target="../ctrlProps/ctrlProp429.xml"/><Relationship Id="rId544" Type="http://schemas.openxmlformats.org/officeDocument/2006/relationships/ctrlProp" Target="../ctrlProps/ctrlProp939.xml"/><Relationship Id="rId183" Type="http://schemas.openxmlformats.org/officeDocument/2006/relationships/ctrlProp" Target="../ctrlProps/ctrlProp578.xml"/><Relationship Id="rId390" Type="http://schemas.openxmlformats.org/officeDocument/2006/relationships/ctrlProp" Target="../ctrlProps/ctrlProp785.xml"/><Relationship Id="rId404" Type="http://schemas.openxmlformats.org/officeDocument/2006/relationships/ctrlProp" Target="../ctrlProps/ctrlProp799.xml"/><Relationship Id="rId250" Type="http://schemas.openxmlformats.org/officeDocument/2006/relationships/ctrlProp" Target="../ctrlProps/ctrlProp645.xml"/><Relationship Id="rId488" Type="http://schemas.openxmlformats.org/officeDocument/2006/relationships/ctrlProp" Target="../ctrlProps/ctrlProp883.xml"/><Relationship Id="rId45" Type="http://schemas.openxmlformats.org/officeDocument/2006/relationships/ctrlProp" Target="../ctrlProps/ctrlProp440.xml"/><Relationship Id="rId110" Type="http://schemas.openxmlformats.org/officeDocument/2006/relationships/ctrlProp" Target="../ctrlProps/ctrlProp505.xml"/><Relationship Id="rId348" Type="http://schemas.openxmlformats.org/officeDocument/2006/relationships/ctrlProp" Target="../ctrlProps/ctrlProp743.xml"/><Relationship Id="rId555" Type="http://schemas.openxmlformats.org/officeDocument/2006/relationships/ctrlProp" Target="../ctrlProps/ctrlProp950.xml"/><Relationship Id="rId194" Type="http://schemas.openxmlformats.org/officeDocument/2006/relationships/ctrlProp" Target="../ctrlProps/ctrlProp589.xml"/><Relationship Id="rId208" Type="http://schemas.openxmlformats.org/officeDocument/2006/relationships/ctrlProp" Target="../ctrlProps/ctrlProp603.xml"/><Relationship Id="rId415" Type="http://schemas.openxmlformats.org/officeDocument/2006/relationships/ctrlProp" Target="../ctrlProps/ctrlProp810.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trlProp" Target="../ctrlProps/ctrlProp995.xml"/><Relationship Id="rId4" Type="http://schemas.openxmlformats.org/officeDocument/2006/relationships/ctrlProp" Target="../ctrlProps/ctrlProp99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C62E8-6109-4060-8DE6-2068A5BB56A5}">
  <sheetPr codeName="Sheet1">
    <tabColor theme="1"/>
  </sheetPr>
  <dimension ref="B1:AA63"/>
  <sheetViews>
    <sheetView tabSelected="1" zoomScale="75" zoomScaleNormal="75" workbookViewId="0">
      <selection activeCell="R2" sqref="R2:U2"/>
    </sheetView>
  </sheetViews>
  <sheetFormatPr defaultColWidth="8.7265625" defaultRowHeight="13.5"/>
  <cols>
    <col min="1" max="1" width="1.1796875" style="11" customWidth="1"/>
    <col min="2" max="2" width="8.08984375" style="11" customWidth="1"/>
    <col min="3" max="6" width="2.36328125" style="11" customWidth="1"/>
    <col min="7" max="7" width="7.6328125" style="11" customWidth="1"/>
    <col min="8" max="14" width="1.90625" style="11" customWidth="1"/>
    <col min="15" max="15" width="6.6328125" style="11" customWidth="1"/>
    <col min="16" max="16" width="2.08984375" style="11" customWidth="1"/>
    <col min="17" max="17" width="10" style="11" customWidth="1"/>
    <col min="18" max="18" width="1.90625" style="11" customWidth="1"/>
    <col min="19" max="20" width="8.7265625" style="11"/>
    <col min="21" max="21" width="4.90625" style="11" customWidth="1"/>
    <col min="22" max="22" width="8.7265625" style="11"/>
    <col min="23" max="23" width="3.36328125" style="11" customWidth="1"/>
    <col min="24" max="24" width="1.54296875" style="11" customWidth="1"/>
    <col min="25" max="16384" width="8.7265625" style="11"/>
  </cols>
  <sheetData>
    <row r="1" spans="2:27" ht="14.25" thickBot="1">
      <c r="I1" s="22"/>
    </row>
    <row r="2" spans="2:27" ht="14.25" customHeight="1" thickTop="1">
      <c r="B2" s="553" t="s">
        <v>21</v>
      </c>
      <c r="C2" s="571" t="str">
        <f>IF(R2="","",R2)</f>
        <v/>
      </c>
      <c r="D2" s="571"/>
      <c r="E2" s="571"/>
      <c r="F2" s="571"/>
      <c r="G2" s="571"/>
      <c r="H2" s="571"/>
      <c r="I2" s="571"/>
      <c r="J2" s="571"/>
      <c r="K2" s="571"/>
      <c r="L2" s="571"/>
      <c r="M2" s="571"/>
      <c r="N2" s="571"/>
      <c r="O2" s="572"/>
      <c r="Q2" s="20" t="s">
        <v>43</v>
      </c>
      <c r="R2" s="549"/>
      <c r="S2" s="549"/>
      <c r="T2" s="549"/>
      <c r="U2" s="549"/>
    </row>
    <row r="3" spans="2:27" ht="13.5" customHeight="1">
      <c r="B3" s="554"/>
      <c r="C3" s="555"/>
      <c r="D3" s="555"/>
      <c r="E3" s="555"/>
      <c r="F3" s="555"/>
      <c r="G3" s="555"/>
      <c r="H3" s="555"/>
      <c r="I3" s="555"/>
      <c r="J3" s="555"/>
      <c r="K3" s="555"/>
      <c r="L3" s="555"/>
      <c r="M3" s="555"/>
      <c r="N3" s="555"/>
      <c r="O3" s="556"/>
      <c r="Q3" s="20" t="s">
        <v>44</v>
      </c>
      <c r="R3" s="549"/>
      <c r="S3" s="549"/>
      <c r="T3" s="549"/>
      <c r="U3" s="549"/>
    </row>
    <row r="4" spans="2:27" ht="13.5" customHeight="1">
      <c r="B4" s="24"/>
      <c r="C4" s="555" t="str">
        <f>IF(R3="","",R3)</f>
        <v/>
      </c>
      <c r="D4" s="555"/>
      <c r="E4" s="555"/>
      <c r="F4" s="555"/>
      <c r="G4" s="555"/>
      <c r="H4" s="555"/>
      <c r="I4" s="555"/>
      <c r="J4" s="555"/>
      <c r="K4" s="555"/>
      <c r="L4" s="555"/>
      <c r="M4" s="555"/>
      <c r="N4" s="555"/>
      <c r="O4" s="556"/>
      <c r="Q4" s="20" t="s">
        <v>22</v>
      </c>
      <c r="R4" s="549"/>
      <c r="S4" s="549"/>
      <c r="T4" s="549"/>
      <c r="U4" s="549"/>
    </row>
    <row r="5" spans="2:27" ht="13.5" customHeight="1">
      <c r="B5" s="554" t="s">
        <v>22</v>
      </c>
      <c r="C5" s="575" t="str">
        <f>IF(R4="","",R4)</f>
        <v/>
      </c>
      <c r="D5" s="575"/>
      <c r="E5" s="575"/>
      <c r="F5" s="575"/>
      <c r="G5" s="575"/>
      <c r="H5" s="575"/>
      <c r="I5" s="575"/>
      <c r="J5" s="575"/>
      <c r="K5" s="575"/>
      <c r="L5" s="575"/>
      <c r="M5" s="575"/>
      <c r="N5" s="575"/>
      <c r="O5" s="548" t="s">
        <v>46</v>
      </c>
      <c r="Q5" s="20" t="s">
        <v>142</v>
      </c>
      <c r="R5" s="549"/>
      <c r="S5" s="549"/>
      <c r="T5" s="549"/>
      <c r="U5" s="549"/>
    </row>
    <row r="6" spans="2:27" ht="13.5" customHeight="1">
      <c r="B6" s="554"/>
      <c r="C6" s="575"/>
      <c r="D6" s="575"/>
      <c r="E6" s="575"/>
      <c r="F6" s="575"/>
      <c r="G6" s="575"/>
      <c r="H6" s="575"/>
      <c r="I6" s="575"/>
      <c r="J6" s="575"/>
      <c r="K6" s="575"/>
      <c r="L6" s="575"/>
      <c r="M6" s="575"/>
      <c r="N6" s="575"/>
      <c r="O6" s="548"/>
      <c r="Q6" s="20" t="s">
        <v>23</v>
      </c>
      <c r="R6" s="550"/>
      <c r="S6" s="550"/>
      <c r="T6" s="550"/>
      <c r="U6" s="550"/>
    </row>
    <row r="7" spans="2:27" ht="16.5" customHeight="1">
      <c r="B7" s="4"/>
      <c r="C7" s="576" t="str">
        <f>IF(R5="","",R5)</f>
        <v/>
      </c>
      <c r="D7" s="576"/>
      <c r="E7" s="576"/>
      <c r="F7" s="576"/>
      <c r="G7" s="576"/>
      <c r="H7" s="576"/>
      <c r="I7" s="576"/>
      <c r="J7" s="576"/>
      <c r="K7" s="576"/>
      <c r="L7" s="576"/>
      <c r="M7" s="576"/>
      <c r="N7" s="576"/>
      <c r="O7" s="548"/>
      <c r="Q7" s="551" t="s">
        <v>17</v>
      </c>
      <c r="R7" s="507"/>
      <c r="S7" s="507"/>
      <c r="T7" s="59"/>
    </row>
    <row r="8" spans="2:27">
      <c r="B8" s="554" t="s">
        <v>23</v>
      </c>
      <c r="C8" s="573" t="str">
        <f>IF(R6="","",R6)</f>
        <v/>
      </c>
      <c r="D8" s="573"/>
      <c r="E8" s="573"/>
      <c r="F8" s="573"/>
      <c r="G8" s="573"/>
      <c r="H8" s="573"/>
      <c r="I8" s="573"/>
      <c r="J8" s="573"/>
      <c r="K8" s="573"/>
      <c r="L8" s="573"/>
      <c r="M8" s="573"/>
      <c r="N8" s="573"/>
      <c r="O8" s="574"/>
      <c r="Q8" s="552"/>
      <c r="R8" s="6" t="s">
        <v>49</v>
      </c>
      <c r="S8" s="60"/>
      <c r="T8" s="7"/>
    </row>
    <row r="9" spans="2:27" ht="14.25" thickBot="1">
      <c r="B9" s="554"/>
      <c r="C9" s="573"/>
      <c r="D9" s="573"/>
      <c r="E9" s="573"/>
      <c r="F9" s="573"/>
      <c r="G9" s="573"/>
      <c r="H9" s="573"/>
      <c r="I9" s="573"/>
      <c r="J9" s="573"/>
      <c r="K9" s="573"/>
      <c r="L9" s="573"/>
      <c r="M9" s="573"/>
      <c r="N9" s="573"/>
      <c r="O9" s="574"/>
      <c r="Q9" s="536" t="s">
        <v>33</v>
      </c>
      <c r="R9" s="546" t="s">
        <v>34</v>
      </c>
      <c r="S9" s="542"/>
      <c r="T9" s="543"/>
    </row>
    <row r="10" spans="2:27" ht="15" customHeight="1">
      <c r="B10" s="557" t="s">
        <v>17</v>
      </c>
      <c r="C10" s="559" t="str">
        <f>IF($R$7="","",MID(TEXT($R$7,"0000"),1,1))</f>
        <v/>
      </c>
      <c r="D10" s="561" t="str">
        <f>IF($R$7="","",MID(TEXT($R$7,"0000"),2,1))</f>
        <v/>
      </c>
      <c r="E10" s="561" t="str">
        <f>IF($R$7="","",MID(TEXT($R$7,"0000"),3,1))</f>
        <v/>
      </c>
      <c r="F10" s="563" t="str">
        <f>IF($R$7="","",MID(TEXT($R$7,"0000"),4,1))</f>
        <v/>
      </c>
      <c r="G10" s="565" t="s">
        <v>18</v>
      </c>
      <c r="H10" s="567" t="str">
        <f>IF(S9&gt;0,R9&amp;S9,IF(Sheet2!B11=TRUE,"免税事業者",""))</f>
        <v/>
      </c>
      <c r="I10" s="567"/>
      <c r="J10" s="567"/>
      <c r="K10" s="567"/>
      <c r="L10" s="567"/>
      <c r="M10" s="567"/>
      <c r="N10" s="567"/>
      <c r="O10" s="568"/>
      <c r="Q10" s="537"/>
      <c r="R10" s="547"/>
      <c r="S10" s="544"/>
      <c r="T10" s="545"/>
    </row>
    <row r="11" spans="2:27" ht="14.25" customHeight="1" thickBot="1">
      <c r="B11" s="558"/>
      <c r="C11" s="560"/>
      <c r="D11" s="562"/>
      <c r="E11" s="562"/>
      <c r="F11" s="564"/>
      <c r="G11" s="566"/>
      <c r="H11" s="569"/>
      <c r="I11" s="569"/>
      <c r="J11" s="569"/>
      <c r="K11" s="569"/>
      <c r="L11" s="569"/>
      <c r="M11" s="569"/>
      <c r="N11" s="569"/>
      <c r="O11" s="570"/>
      <c r="Q11" s="538"/>
      <c r="R11" s="539" t="s">
        <v>48</v>
      </c>
      <c r="S11" s="540"/>
      <c r="T11" s="541"/>
    </row>
    <row r="12" spans="2:27" ht="25.5" customHeight="1" thickTop="1">
      <c r="R12" s="530" t="str">
        <f>IF(S9&gt;0,"","登録していない時は･･･")</f>
        <v>登録していない時は･･･</v>
      </c>
      <c r="S12" s="531"/>
      <c r="T12" s="532"/>
      <c r="U12" s="367"/>
      <c r="V12" s="533" t="str">
        <f>IF(S9&gt;0,"","←に☑してください。")</f>
        <v>←に☑してください。</v>
      </c>
      <c r="W12" s="534"/>
      <c r="X12" s="535"/>
    </row>
    <row r="13" spans="2:27" ht="25.5" customHeight="1">
      <c r="B13" s="526" t="s">
        <v>45</v>
      </c>
      <c r="C13" s="526"/>
      <c r="D13" s="527"/>
      <c r="E13" s="527"/>
      <c r="F13" s="527"/>
      <c r="G13" s="527"/>
      <c r="R13" s="12"/>
      <c r="S13" s="12"/>
      <c r="T13" s="12"/>
      <c r="U13" s="273"/>
      <c r="V13" s="25"/>
      <c r="W13" s="25"/>
      <c r="X13" s="25"/>
    </row>
    <row r="14" spans="2:27" ht="7.5" customHeight="1">
      <c r="R14" s="12"/>
      <c r="S14" s="12"/>
      <c r="T14" s="12"/>
      <c r="U14" s="273"/>
      <c r="V14" s="25"/>
      <c r="W14" s="25"/>
      <c r="X14" s="25"/>
    </row>
    <row r="15" spans="2:27" ht="22.5" customHeight="1">
      <c r="B15" s="511" t="s">
        <v>107</v>
      </c>
      <c r="C15" s="512"/>
      <c r="D15" s="512"/>
      <c r="E15" s="512"/>
      <c r="F15" s="512"/>
      <c r="G15" s="512"/>
      <c r="H15" s="512"/>
      <c r="I15" s="512"/>
      <c r="J15" s="512"/>
      <c r="K15" s="512"/>
      <c r="L15" s="512"/>
      <c r="M15" s="512"/>
      <c r="N15" s="512"/>
      <c r="O15" s="513"/>
      <c r="Q15" s="6" t="s">
        <v>292</v>
      </c>
      <c r="R15" s="429"/>
      <c r="S15" s="429"/>
      <c r="T15" s="429"/>
      <c r="U15" s="436"/>
      <c r="V15" s="430"/>
      <c r="W15" s="430"/>
      <c r="X15" s="430"/>
      <c r="Y15" s="60"/>
      <c r="Z15" s="60"/>
      <c r="AA15" s="7"/>
    </row>
    <row r="16" spans="2:27" ht="22.5" customHeight="1">
      <c r="B16" s="528" t="s">
        <v>251</v>
      </c>
      <c r="C16" s="528"/>
      <c r="D16" s="528"/>
      <c r="E16" s="528"/>
      <c r="F16" s="528"/>
      <c r="G16" s="40">
        <v>3</v>
      </c>
      <c r="H16" s="530" t="s">
        <v>253</v>
      </c>
      <c r="I16" s="531"/>
      <c r="J16" s="531"/>
      <c r="K16" s="531"/>
      <c r="L16" s="531"/>
      <c r="M16" s="531"/>
      <c r="N16" s="531"/>
      <c r="O16" s="532"/>
      <c r="Q16" s="6" t="s">
        <v>293</v>
      </c>
      <c r="R16" s="429"/>
      <c r="S16" s="429"/>
      <c r="T16" s="429"/>
      <c r="U16" s="436"/>
      <c r="V16" s="430"/>
      <c r="W16" s="430"/>
      <c r="X16" s="430"/>
      <c r="Y16" s="60"/>
      <c r="Z16" s="60"/>
      <c r="AA16" s="7"/>
    </row>
    <row r="17" spans="2:27" ht="22.5" customHeight="1">
      <c r="B17" s="528" t="s">
        <v>252</v>
      </c>
      <c r="C17" s="528"/>
      <c r="D17" s="528"/>
      <c r="E17" s="528"/>
      <c r="F17" s="528"/>
      <c r="G17" s="40">
        <v>1</v>
      </c>
      <c r="H17" s="530" t="s">
        <v>254</v>
      </c>
      <c r="I17" s="531"/>
      <c r="J17" s="531"/>
      <c r="K17" s="531"/>
      <c r="L17" s="531"/>
      <c r="M17" s="531"/>
      <c r="N17" s="531"/>
      <c r="O17" s="532"/>
      <c r="Q17" s="495" t="s">
        <v>295</v>
      </c>
      <c r="R17" s="496"/>
      <c r="S17" s="496"/>
      <c r="T17" s="496"/>
      <c r="U17" s="496"/>
      <c r="V17" s="496"/>
      <c r="W17" s="496"/>
      <c r="X17" s="496"/>
      <c r="Y17" s="496"/>
      <c r="Z17" s="496"/>
      <c r="AA17" s="497"/>
    </row>
    <row r="18" spans="2:27" ht="22.5" customHeight="1">
      <c r="B18" s="528" t="s">
        <v>152</v>
      </c>
      <c r="C18" s="528"/>
      <c r="D18" s="528"/>
      <c r="E18" s="528"/>
      <c r="F18" s="528"/>
      <c r="G18" s="40">
        <v>1</v>
      </c>
      <c r="H18" s="529"/>
      <c r="I18" s="529"/>
      <c r="J18" s="529"/>
      <c r="K18" s="529"/>
      <c r="L18" s="529"/>
      <c r="M18" s="529"/>
      <c r="N18" s="529"/>
      <c r="O18" s="529"/>
      <c r="Q18" s="6" t="s">
        <v>294</v>
      </c>
      <c r="R18" s="429"/>
      <c r="S18" s="429"/>
      <c r="T18" s="429"/>
      <c r="U18" s="436"/>
      <c r="V18" s="430"/>
      <c r="W18" s="430"/>
      <c r="X18" s="430"/>
      <c r="Y18" s="60"/>
      <c r="Z18" s="60"/>
      <c r="AA18" s="7"/>
    </row>
    <row r="19" spans="2:27" ht="7.5" customHeight="1">
      <c r="R19" s="12"/>
      <c r="S19" s="12"/>
      <c r="T19" s="12"/>
      <c r="U19" s="273"/>
      <c r="V19" s="25"/>
      <c r="W19" s="25"/>
      <c r="X19" s="25"/>
    </row>
    <row r="20" spans="2:27" ht="29.45" customHeight="1">
      <c r="B20" s="501" t="s">
        <v>263</v>
      </c>
      <c r="C20" s="502"/>
      <c r="D20" s="503"/>
      <c r="E20" s="504"/>
      <c r="F20" s="504"/>
      <c r="G20" s="505"/>
    </row>
    <row r="21" spans="2:27" ht="12.95" customHeight="1">
      <c r="B21" s="409"/>
      <c r="C21" s="410"/>
      <c r="D21" s="411"/>
      <c r="E21" s="411"/>
      <c r="F21" s="411"/>
      <c r="G21" s="411"/>
    </row>
    <row r="22" spans="2:27" ht="21.95" customHeight="1">
      <c r="B22" s="511" t="s">
        <v>287</v>
      </c>
      <c r="C22" s="512"/>
      <c r="D22" s="512"/>
      <c r="E22" s="512"/>
      <c r="F22" s="512"/>
      <c r="G22" s="512"/>
      <c r="H22" s="512"/>
      <c r="I22" s="512"/>
      <c r="J22" s="512"/>
      <c r="K22" s="512"/>
      <c r="L22" s="512"/>
      <c r="M22" s="512"/>
      <c r="N22" s="512"/>
      <c r="O22" s="513"/>
      <c r="P22" s="524" t="str" cm="1">
        <f t="array" ref="P22">IF(AND($G$24&lt;&gt;"",OR($G$23="",IF($G$23="建設事業部",COUNTIF(建設現場名,$G$24),IF($G$23="躯体事業部（東京）",COUNTIF(東京支店現場名,$G$24),IF($G$23="躯体事業部",COUNTIF(躯体現場名,$G$24),0)))=0)),"組み合わせが間違っています。請求先事業部、もしくは、現場名を確認してください。","")</f>
        <v/>
      </c>
      <c r="Q22" s="525"/>
      <c r="R22" s="525"/>
      <c r="S22" s="525"/>
      <c r="T22" s="525"/>
      <c r="U22" s="525"/>
      <c r="V22" s="525"/>
      <c r="W22" s="525"/>
      <c r="X22" s="525"/>
      <c r="Y22" s="525"/>
    </row>
    <row r="23" spans="2:27" ht="21.95" customHeight="1">
      <c r="B23" s="521" t="s">
        <v>325</v>
      </c>
      <c r="C23" s="522"/>
      <c r="D23" s="522"/>
      <c r="E23" s="522"/>
      <c r="F23" s="523"/>
      <c r="G23" s="508"/>
      <c r="H23" s="509"/>
      <c r="I23" s="509"/>
      <c r="J23" s="509"/>
      <c r="K23" s="509"/>
      <c r="L23" s="509"/>
      <c r="M23" s="509"/>
      <c r="N23" s="509"/>
      <c r="O23" s="510"/>
      <c r="P23" s="8" t="s">
        <v>326</v>
      </c>
      <c r="Q23" s="8"/>
      <c r="R23" s="8"/>
      <c r="S23" s="8"/>
      <c r="T23" s="8"/>
    </row>
    <row r="24" spans="2:27" ht="21.95" customHeight="1">
      <c r="B24" s="498" t="s">
        <v>338</v>
      </c>
      <c r="C24" s="499"/>
      <c r="D24" s="499"/>
      <c r="E24" s="499"/>
      <c r="F24" s="500"/>
      <c r="G24" s="518"/>
      <c r="H24" s="519"/>
      <c r="I24" s="519"/>
      <c r="J24" s="519"/>
      <c r="K24" s="519"/>
      <c r="L24" s="519"/>
      <c r="M24" s="519"/>
      <c r="N24" s="519"/>
      <c r="O24" s="520"/>
      <c r="P24" s="8" t="s">
        <v>340</v>
      </c>
      <c r="Q24" s="8"/>
      <c r="R24" s="8"/>
      <c r="S24" s="8"/>
      <c r="T24" s="8"/>
      <c r="U24" s="8"/>
    </row>
    <row r="25" spans="2:27" ht="21.95" customHeight="1">
      <c r="B25" s="514" t="s">
        <v>289</v>
      </c>
      <c r="C25" s="515"/>
      <c r="D25" s="515"/>
      <c r="E25" s="515"/>
      <c r="F25" s="515"/>
      <c r="G25" s="516"/>
      <c r="H25" s="517"/>
      <c r="I25" s="517"/>
      <c r="J25" s="517"/>
      <c r="K25" s="517"/>
      <c r="L25" s="517"/>
      <c r="M25" s="517"/>
      <c r="N25" s="517"/>
      <c r="O25" s="517"/>
      <c r="P25" s="517"/>
      <c r="Q25" s="517"/>
      <c r="R25" s="517"/>
    </row>
    <row r="26" spans="2:27" ht="21.6" customHeight="1">
      <c r="B26" s="502" t="s">
        <v>54</v>
      </c>
      <c r="C26" s="502"/>
      <c r="D26" s="508"/>
      <c r="E26" s="509"/>
      <c r="F26" s="509"/>
      <c r="G26" s="510"/>
      <c r="H26" s="412" t="str">
        <f>IF(G16=3,"担当者からコード番号の提示があれば入力してください。","注文書に記載の「コード番号」を参照してください。")</f>
        <v>担当者からコード番号の提示があれば入力してください。</v>
      </c>
      <c r="I26" s="8"/>
      <c r="J26" s="8"/>
      <c r="K26" s="8"/>
      <c r="L26" s="8"/>
      <c r="M26" s="8"/>
      <c r="N26" s="8"/>
      <c r="O26" s="8"/>
      <c r="P26" s="8"/>
      <c r="Q26" s="8"/>
      <c r="R26" s="8"/>
    </row>
    <row r="27" spans="2:27" ht="21.6" customHeight="1">
      <c r="B27" s="506" t="s">
        <v>233</v>
      </c>
      <c r="C27" s="506"/>
      <c r="D27" s="507"/>
      <c r="E27" s="507"/>
      <c r="F27" s="507"/>
      <c r="G27" s="507"/>
      <c r="H27" s="8" t="s">
        <v>255</v>
      </c>
      <c r="I27" s="8"/>
      <c r="J27" s="8"/>
      <c r="K27" s="8"/>
      <c r="L27" s="8"/>
      <c r="M27" s="8"/>
      <c r="N27" s="8"/>
      <c r="O27" s="8"/>
      <c r="P27" s="8"/>
      <c r="Q27" s="8"/>
      <c r="R27" s="8"/>
    </row>
    <row r="28" spans="2:27" ht="21" customHeight="1">
      <c r="D28" s="142" t="str">
        <f>IF(G24&lt;&gt;"","",IF(D26=B53,"","※進行基準に指定されたコードになっていますので、上記に入力していただいた工事コードと請求書の表記が異なっています。"))</f>
        <v/>
      </c>
      <c r="E28" s="142"/>
      <c r="F28" s="142"/>
      <c r="G28" s="142"/>
      <c r="H28" s="142"/>
      <c r="I28" s="142"/>
      <c r="J28" s="142"/>
      <c r="K28" s="142"/>
      <c r="L28" s="142"/>
      <c r="M28" s="142"/>
      <c r="N28" s="142"/>
      <c r="O28" s="142"/>
      <c r="P28" s="142"/>
      <c r="Q28" s="142"/>
      <c r="R28" s="142"/>
      <c r="S28" s="142"/>
      <c r="T28" s="142"/>
      <c r="U28" s="142"/>
      <c r="V28" s="142"/>
    </row>
    <row r="29" spans="2:27" ht="7.5" customHeight="1" thickBot="1"/>
    <row r="30" spans="2:27" ht="22.5" customHeight="1">
      <c r="B30" s="384" t="s">
        <v>261</v>
      </c>
      <c r="C30" s="385"/>
      <c r="D30" s="385"/>
      <c r="E30" s="385"/>
      <c r="F30" s="376"/>
      <c r="G30" s="376"/>
      <c r="H30" s="376"/>
      <c r="I30" s="376"/>
      <c r="J30" s="376"/>
      <c r="K30" s="376"/>
      <c r="L30" s="376"/>
      <c r="M30" s="376"/>
      <c r="N30" s="376"/>
      <c r="O30" s="376"/>
      <c r="P30" s="376"/>
      <c r="Q30" s="376"/>
      <c r="R30" s="376"/>
      <c r="S30" s="376"/>
      <c r="T30" s="376"/>
      <c r="U30" s="377"/>
    </row>
    <row r="31" spans="2:27" ht="22.5" customHeight="1">
      <c r="B31" s="378"/>
      <c r="C31" s="379"/>
      <c r="D31" s="379"/>
      <c r="E31" s="379"/>
      <c r="F31" s="379"/>
      <c r="G31" s="379"/>
      <c r="H31" s="379"/>
      <c r="I31" s="379"/>
      <c r="J31" s="379"/>
      <c r="K31" s="379"/>
      <c r="L31" s="379"/>
      <c r="M31" s="379"/>
      <c r="N31" s="379"/>
      <c r="O31" s="379"/>
      <c r="P31" s="379"/>
      <c r="Q31" s="379"/>
      <c r="R31" s="379"/>
      <c r="S31" s="379"/>
      <c r="T31" s="379"/>
      <c r="U31" s="380"/>
    </row>
    <row r="32" spans="2:27" ht="22.5" customHeight="1">
      <c r="B32" s="378"/>
      <c r="C32" s="379"/>
      <c r="D32" s="379"/>
      <c r="E32" s="379"/>
      <c r="F32" s="379"/>
      <c r="G32" s="379"/>
      <c r="H32" s="379"/>
      <c r="I32" s="379"/>
      <c r="J32" s="379"/>
      <c r="K32" s="379"/>
      <c r="L32" s="379"/>
      <c r="M32" s="379"/>
      <c r="N32" s="379"/>
      <c r="O32" s="379"/>
      <c r="P32" s="379"/>
      <c r="Q32" s="379"/>
      <c r="R32" s="379"/>
      <c r="S32" s="379"/>
      <c r="T32" s="379"/>
      <c r="U32" s="380"/>
    </row>
    <row r="33" spans="2:21" ht="21.6" customHeight="1">
      <c r="B33" s="378"/>
      <c r="C33" s="379"/>
      <c r="D33" s="379"/>
      <c r="E33" s="379"/>
      <c r="F33" s="379"/>
      <c r="G33" s="379"/>
      <c r="H33" s="379"/>
      <c r="I33" s="379"/>
      <c r="J33" s="379"/>
      <c r="K33" s="379"/>
      <c r="L33" s="379"/>
      <c r="M33" s="379"/>
      <c r="N33" s="379"/>
      <c r="O33" s="379"/>
      <c r="P33" s="379"/>
      <c r="Q33" s="379"/>
      <c r="R33" s="379"/>
      <c r="S33" s="379"/>
      <c r="T33" s="379"/>
      <c r="U33" s="380"/>
    </row>
    <row r="34" spans="2:21" ht="21.6" customHeight="1">
      <c r="B34" s="378"/>
      <c r="C34" s="379"/>
      <c r="D34" s="379"/>
      <c r="E34" s="379"/>
      <c r="F34" s="379"/>
      <c r="G34" s="379"/>
      <c r="H34" s="379"/>
      <c r="I34" s="379"/>
      <c r="J34" s="379"/>
      <c r="K34" s="379"/>
      <c r="L34" s="379"/>
      <c r="M34" s="379"/>
      <c r="N34" s="379"/>
      <c r="O34" s="379"/>
      <c r="P34" s="379"/>
      <c r="Q34" s="379"/>
      <c r="R34" s="379"/>
      <c r="S34" s="379"/>
      <c r="T34" s="379"/>
      <c r="U34" s="380"/>
    </row>
    <row r="35" spans="2:21">
      <c r="B35" s="378"/>
      <c r="C35" s="379"/>
      <c r="D35" s="379"/>
      <c r="E35" s="379"/>
      <c r="F35" s="379"/>
      <c r="G35" s="379"/>
      <c r="H35" s="379"/>
      <c r="I35" s="379"/>
      <c r="J35" s="379"/>
      <c r="K35" s="379"/>
      <c r="L35" s="379"/>
      <c r="M35" s="379"/>
      <c r="N35" s="379"/>
      <c r="O35" s="379"/>
      <c r="P35" s="379"/>
      <c r="Q35" s="379"/>
      <c r="R35" s="379"/>
      <c r="S35" s="379"/>
      <c r="T35" s="379"/>
      <c r="U35" s="380"/>
    </row>
    <row r="36" spans="2:21">
      <c r="B36" s="378"/>
      <c r="C36" s="379"/>
      <c r="D36" s="379"/>
      <c r="E36" s="379"/>
      <c r="F36" s="379"/>
      <c r="G36" s="379"/>
      <c r="H36" s="379"/>
      <c r="I36" s="379"/>
      <c r="J36" s="379"/>
      <c r="K36" s="379"/>
      <c r="L36" s="379"/>
      <c r="M36" s="379"/>
      <c r="N36" s="379"/>
      <c r="O36" s="379"/>
      <c r="P36" s="379"/>
      <c r="Q36" s="379"/>
      <c r="R36" s="379"/>
      <c r="S36" s="379"/>
      <c r="T36" s="379"/>
      <c r="U36" s="380"/>
    </row>
    <row r="37" spans="2:21">
      <c r="B37" s="378"/>
      <c r="C37" s="379"/>
      <c r="D37" s="379"/>
      <c r="E37" s="379"/>
      <c r="F37" s="379"/>
      <c r="G37" s="379"/>
      <c r="H37" s="379"/>
      <c r="I37" s="379"/>
      <c r="J37" s="379"/>
      <c r="K37" s="379"/>
      <c r="L37" s="379"/>
      <c r="M37" s="379"/>
      <c r="N37" s="379"/>
      <c r="O37" s="379"/>
      <c r="P37" s="379"/>
      <c r="Q37" s="379"/>
      <c r="R37" s="379"/>
      <c r="S37" s="379"/>
      <c r="T37" s="379"/>
      <c r="U37" s="380"/>
    </row>
    <row r="38" spans="2:21">
      <c r="B38" s="378"/>
      <c r="C38" s="379"/>
      <c r="D38" s="379"/>
      <c r="E38" s="379"/>
      <c r="F38" s="379"/>
      <c r="G38" s="379"/>
      <c r="H38" s="379"/>
      <c r="I38" s="379"/>
      <c r="J38" s="379"/>
      <c r="K38" s="379"/>
      <c r="L38" s="379"/>
      <c r="M38" s="379"/>
      <c r="N38" s="379"/>
      <c r="O38" s="379"/>
      <c r="P38" s="379"/>
      <c r="Q38" s="379"/>
      <c r="R38" s="379"/>
      <c r="S38" s="379"/>
      <c r="T38" s="379"/>
      <c r="U38" s="380"/>
    </row>
    <row r="39" spans="2:21">
      <c r="B39" s="378"/>
      <c r="C39" s="379"/>
      <c r="D39" s="379"/>
      <c r="E39" s="379"/>
      <c r="F39" s="379"/>
      <c r="G39" s="379"/>
      <c r="H39" s="379"/>
      <c r="I39" s="379"/>
      <c r="J39" s="379"/>
      <c r="K39" s="379"/>
      <c r="L39" s="379"/>
      <c r="M39" s="379"/>
      <c r="N39" s="379"/>
      <c r="O39" s="379"/>
      <c r="P39" s="379"/>
      <c r="Q39" s="379"/>
      <c r="R39" s="379"/>
      <c r="S39" s="379"/>
      <c r="T39" s="379"/>
      <c r="U39" s="380"/>
    </row>
    <row r="40" spans="2:21">
      <c r="B40" s="378"/>
      <c r="C40" s="379"/>
      <c r="D40" s="379"/>
      <c r="E40" s="379"/>
      <c r="F40" s="379"/>
      <c r="G40" s="379"/>
      <c r="H40" s="379"/>
      <c r="I40" s="379"/>
      <c r="J40" s="379"/>
      <c r="K40" s="379"/>
      <c r="L40" s="379"/>
      <c r="M40" s="379"/>
      <c r="N40" s="379"/>
      <c r="O40" s="379"/>
      <c r="P40" s="379"/>
      <c r="Q40" s="379"/>
      <c r="R40" s="379"/>
      <c r="S40" s="379"/>
      <c r="T40" s="379"/>
      <c r="U40" s="380"/>
    </row>
    <row r="41" spans="2:21">
      <c r="B41" s="378"/>
      <c r="C41" s="379"/>
      <c r="D41" s="379"/>
      <c r="E41" s="379"/>
      <c r="F41" s="379"/>
      <c r="G41" s="379"/>
      <c r="H41" s="379"/>
      <c r="I41" s="379"/>
      <c r="J41" s="379"/>
      <c r="K41" s="379"/>
      <c r="L41" s="379"/>
      <c r="M41" s="379"/>
      <c r="N41" s="379"/>
      <c r="O41" s="379"/>
      <c r="P41" s="379"/>
      <c r="Q41" s="379"/>
      <c r="R41" s="379"/>
      <c r="S41" s="379"/>
      <c r="T41" s="379"/>
      <c r="U41" s="380"/>
    </row>
    <row r="42" spans="2:21">
      <c r="B42" s="378"/>
      <c r="C42" s="379"/>
      <c r="D42" s="379"/>
      <c r="E42" s="379"/>
      <c r="F42" s="379"/>
      <c r="G42" s="379"/>
      <c r="H42" s="379"/>
      <c r="I42" s="379"/>
      <c r="J42" s="379"/>
      <c r="K42" s="379"/>
      <c r="L42" s="379"/>
      <c r="M42" s="379"/>
      <c r="N42" s="379"/>
      <c r="O42" s="379"/>
      <c r="P42" s="379"/>
      <c r="Q42" s="379"/>
      <c r="R42" s="379"/>
      <c r="S42" s="379"/>
      <c r="T42" s="379"/>
      <c r="U42" s="380"/>
    </row>
    <row r="43" spans="2:21">
      <c r="B43" s="378"/>
      <c r="C43" s="379"/>
      <c r="D43" s="379"/>
      <c r="E43" s="379"/>
      <c r="F43" s="379"/>
      <c r="G43" s="379"/>
      <c r="H43" s="379"/>
      <c r="I43" s="379"/>
      <c r="J43" s="379"/>
      <c r="K43" s="379"/>
      <c r="L43" s="379"/>
      <c r="M43" s="379"/>
      <c r="N43" s="379"/>
      <c r="O43" s="379"/>
      <c r="P43" s="379"/>
      <c r="Q43" s="379"/>
      <c r="R43" s="379"/>
      <c r="S43" s="379"/>
      <c r="T43" s="379"/>
      <c r="U43" s="380"/>
    </row>
    <row r="44" spans="2:21">
      <c r="B44" s="378"/>
      <c r="C44" s="379"/>
      <c r="D44" s="379"/>
      <c r="E44" s="379"/>
      <c r="F44" s="379"/>
      <c r="G44" s="379"/>
      <c r="H44" s="379"/>
      <c r="I44" s="379"/>
      <c r="J44" s="379"/>
      <c r="K44" s="379"/>
      <c r="L44" s="379"/>
      <c r="M44" s="379"/>
      <c r="N44" s="379"/>
      <c r="O44" s="379"/>
      <c r="P44" s="379"/>
      <c r="Q44" s="379"/>
      <c r="R44" s="379"/>
      <c r="S44" s="379"/>
      <c r="T44" s="379"/>
      <c r="U44" s="380"/>
    </row>
    <row r="45" spans="2:21">
      <c r="B45" s="378"/>
      <c r="C45" s="379"/>
      <c r="D45" s="379"/>
      <c r="E45" s="379"/>
      <c r="F45" s="379"/>
      <c r="G45" s="379"/>
      <c r="H45" s="379"/>
      <c r="I45" s="379"/>
      <c r="J45" s="379"/>
      <c r="K45" s="379"/>
      <c r="L45" s="379"/>
      <c r="M45" s="379"/>
      <c r="N45" s="379"/>
      <c r="O45" s="379"/>
      <c r="P45" s="379"/>
      <c r="Q45" s="379"/>
      <c r="R45" s="379"/>
      <c r="S45" s="379"/>
      <c r="T45" s="379"/>
      <c r="U45" s="380"/>
    </row>
    <row r="46" spans="2:21" ht="14.25" thickBot="1">
      <c r="B46" s="381"/>
      <c r="C46" s="382"/>
      <c r="D46" s="382"/>
      <c r="E46" s="382"/>
      <c r="F46" s="382"/>
      <c r="G46" s="382"/>
      <c r="H46" s="382"/>
      <c r="I46" s="382"/>
      <c r="J46" s="382"/>
      <c r="K46" s="382"/>
      <c r="L46" s="382"/>
      <c r="M46" s="382"/>
      <c r="N46" s="382"/>
      <c r="O46" s="382"/>
      <c r="P46" s="382"/>
      <c r="Q46" s="382"/>
      <c r="R46" s="382"/>
      <c r="S46" s="382"/>
      <c r="T46" s="382"/>
      <c r="U46" s="383"/>
    </row>
    <row r="52" spans="2:9" hidden="1">
      <c r="B52" s="378" t="s">
        <v>258</v>
      </c>
      <c r="C52" s="379"/>
      <c r="I52" s="11" t="s">
        <v>313</v>
      </c>
    </row>
    <row r="53" spans="2:9" hidden="1">
      <c r="B53" s="378" t="str">
        <f>IF(
IF($G$24="",
    IFERROR(VLOOKUP($D$26,進行基準取込!$D:$F,3,0),$D$26),
    IF($G$23="建設事業部",
        VLOOKUP($G$24,工事CD整形!$B:$C,2,0),
        IF($G$23="躯体事業部（東京）",
            VLOOKUP($G$24,工事CD整形!$S:$T,2,0),
            VLOOKUP($G$24,工事CD整形!$I:$J,2,0)
        )
    )
)=0,
"",
IF($G$24="",
    IFERROR(VLOOKUP($D$26,進行基準取込!$D:$F,3,0),$D$26),
    IF($G$23="建設事業部",
        VLOOKUP($G$24,工事CD整形!$B:$C,2,0),
        IF($G$23="躯体事業部（東京）",
            VLOOKUP($G$24,工事CD整形!$S:$T,2,0),
            VLOOKUP($G$24,工事CD整形!$I:$J,2,0)
        )
    )
))</f>
        <v/>
      </c>
      <c r="C53" s="379"/>
      <c r="I53" s="11" t="s">
        <v>314</v>
      </c>
    </row>
    <row r="54" spans="2:9" hidden="1">
      <c r="I54" s="11" t="s">
        <v>339</v>
      </c>
    </row>
    <row r="55" spans="2:9" hidden="1"/>
    <row r="56" spans="2:9" hidden="1">
      <c r="B56" s="11" t="s">
        <v>50</v>
      </c>
      <c r="C56" s="11" t="str">
        <f>IF(G24="",IF(G25="","",G25),G24)</f>
        <v/>
      </c>
    </row>
    <row r="57" spans="2:9" hidden="1"/>
    <row r="58" spans="2:9" hidden="1"/>
    <row r="59" spans="2:9" hidden="1"/>
    <row r="60" spans="2:9" hidden="1"/>
    <row r="61" spans="2:9" hidden="1"/>
    <row r="62" spans="2:9" hidden="1"/>
    <row r="63" spans="2:9" hidden="1"/>
  </sheetData>
  <sheetProtection algorithmName="SHA-512" hashValue="hVl0E8n5zg48E1q0n4LKTz0CMX4XwItTkA/u+A75wrYAzlYQkCx/VqUOD3Ls9TtTEp2o3EnKKtO/k59SHvxUrQ==" saltValue="BuSiSkK7Jf2phIZYfaKUPw==" spinCount="100000" sheet="1" objects="1" scenarios="1"/>
  <mergeCells count="53">
    <mergeCell ref="B2:B3"/>
    <mergeCell ref="B5:B6"/>
    <mergeCell ref="B8:B9"/>
    <mergeCell ref="C4:O4"/>
    <mergeCell ref="B10:B11"/>
    <mergeCell ref="C10:C11"/>
    <mergeCell ref="D10:D11"/>
    <mergeCell ref="E10:E11"/>
    <mergeCell ref="F10:F11"/>
    <mergeCell ref="G10:G11"/>
    <mergeCell ref="H10:O11"/>
    <mergeCell ref="C2:O3"/>
    <mergeCell ref="C8:O9"/>
    <mergeCell ref="C5:N6"/>
    <mergeCell ref="C7:N7"/>
    <mergeCell ref="R7:S7"/>
    <mergeCell ref="O5:O7"/>
    <mergeCell ref="R2:U2"/>
    <mergeCell ref="R3:U3"/>
    <mergeCell ref="R4:U4"/>
    <mergeCell ref="R6:U6"/>
    <mergeCell ref="Q7:Q8"/>
    <mergeCell ref="R5:U5"/>
    <mergeCell ref="V12:X12"/>
    <mergeCell ref="R12:T12"/>
    <mergeCell ref="Q9:Q11"/>
    <mergeCell ref="R11:T11"/>
    <mergeCell ref="S9:T10"/>
    <mergeCell ref="R9:R10"/>
    <mergeCell ref="B13:C13"/>
    <mergeCell ref="D13:G13"/>
    <mergeCell ref="B16:F16"/>
    <mergeCell ref="B17:F17"/>
    <mergeCell ref="B18:F18"/>
    <mergeCell ref="B15:O15"/>
    <mergeCell ref="H18:O18"/>
    <mergeCell ref="H16:O16"/>
    <mergeCell ref="H17:O17"/>
    <mergeCell ref="Q17:AA17"/>
    <mergeCell ref="B24:F24"/>
    <mergeCell ref="B20:C20"/>
    <mergeCell ref="D20:G20"/>
    <mergeCell ref="B27:C27"/>
    <mergeCell ref="D27:G27"/>
    <mergeCell ref="B26:C26"/>
    <mergeCell ref="D26:G26"/>
    <mergeCell ref="B22:O22"/>
    <mergeCell ref="B25:F25"/>
    <mergeCell ref="G25:R25"/>
    <mergeCell ref="G24:O24"/>
    <mergeCell ref="B23:F23"/>
    <mergeCell ref="G23:O23"/>
    <mergeCell ref="P22:Y22"/>
  </mergeCells>
  <phoneticPr fontId="1"/>
  <conditionalFormatting sqref="B25:F25">
    <cfRule type="expression" dxfId="138" priority="254">
      <formula>$G$24=""</formula>
    </cfRule>
  </conditionalFormatting>
  <conditionalFormatting sqref="B26:R26">
    <cfRule type="expression" dxfId="137" priority="2">
      <formula>$G$24&lt;&gt;""</formula>
    </cfRule>
  </conditionalFormatting>
  <conditionalFormatting sqref="B27:R27">
    <cfRule type="expression" dxfId="136" priority="255">
      <formula>$G$16=3</formula>
    </cfRule>
  </conditionalFormatting>
  <conditionalFormatting sqref="C10:F11">
    <cfRule type="expression" dxfId="135" priority="139">
      <formula>$R$7=0</formula>
    </cfRule>
  </conditionalFormatting>
  <conditionalFormatting sqref="D28:V28">
    <cfRule type="expression" dxfId="134" priority="288">
      <formula>$D28=""</formula>
    </cfRule>
  </conditionalFormatting>
  <conditionalFormatting sqref="G25:R25">
    <cfRule type="expression" dxfId="133" priority="3">
      <formula>$G$24=""</formula>
    </cfRule>
  </conditionalFormatting>
  <conditionalFormatting sqref="H10:O11">
    <cfRule type="cellIs" dxfId="132" priority="18" operator="equal">
      <formula>""</formula>
    </cfRule>
    <cfRule type="cellIs" dxfId="131" priority="19" operator="equal">
      <formula>"免税事業者"</formula>
    </cfRule>
  </conditionalFormatting>
  <conditionalFormatting sqref="P22 G23:O24">
    <cfRule type="expression" dxfId="130" priority="1">
      <formula>AND($G$24&lt;&gt;"",OR($G$23="",IF($G$23="建設事業部",COUNTIF(建設現場名,$G$24),IF($G$23="躯体事業部（東京）",COUNTIF(東京支店現場名,$G$24),IF($G$23="躯体事業部",COUNTIF(躯体現場名,$G$24),0)))=0))</formula>
    </cfRule>
  </conditionalFormatting>
  <conditionalFormatting sqref="R12:T12">
    <cfRule type="expression" dxfId="129" priority="13">
      <formula>$S$9&gt;0</formula>
    </cfRule>
  </conditionalFormatting>
  <conditionalFormatting sqref="U12:X12">
    <cfRule type="expression" dxfId="128" priority="5">
      <formula>$S$9&gt;0</formula>
    </cfRule>
  </conditionalFormatting>
  <dataValidations count="6">
    <dataValidation type="whole" allowBlank="1" showInputMessage="1" showErrorMessage="1" errorTitle="インボイス番号は13桁です。" sqref="S9" xr:uid="{FE9B5F81-D739-4D9B-BCB2-7AE937318F37}">
      <formula1>1000000000000</formula1>
      <formula2>9999999999999</formula2>
    </dataValidation>
    <dataValidation type="whole" allowBlank="1" showInputMessage="1" showErrorMessage="1" sqref="R9" xr:uid="{1836FE0E-EBFD-4D13-808B-2AC74F3A7A5C}">
      <formula1>1</formula1>
      <formula2>9999</formula2>
    </dataValidation>
    <dataValidation type="whole" allowBlank="1" showInputMessage="1" showErrorMessage="1" errorTitle="業者コードは4桁です。" error="不明な場合は担当者にご確認ください。" sqref="R7:S7" xr:uid="{65320E1B-6A72-47F9-B732-8F660C72589A}">
      <formula1>1000</formula1>
      <formula2>9999</formula2>
    </dataValidation>
    <dataValidation type="date" allowBlank="1" showInputMessage="1" showErrorMessage="1" promptTitle="請求締日の入力について" prompt="この欄には「yyyy/mm/dd」形式で日付をご入力ください_x000a_（例：2025/07/31）_x000a_同じ年内であれば、「7/31」のように月日だけの入力でもかまいません。" sqref="D13" xr:uid="{57D080F4-0EDF-42A3-A864-4C54392D8DE2}">
      <formula1>36526</formula1>
      <formula2>401768</formula2>
    </dataValidation>
    <dataValidation type="list" allowBlank="1" showInputMessage="1" showErrorMessage="1" sqref="G23:O23" xr:uid="{535059BC-C4E8-4F89-A82A-C4A8C745B978}">
      <formula1>$I$52:$I$55</formula1>
    </dataValidation>
    <dataValidation type="list" allowBlank="1" showInputMessage="1" showErrorMessage="1" sqref="G24:O24" xr:uid="{AE932D49-BB9A-4922-AAB7-AAC56A802E9D}">
      <formula1>IF($G$23="建設事業部",建設現場名,  IF($G$23="躯体事業部（東京）",東京支店現場名,  IF($G$23="躯体事業部",躯体現場名,"")))</formula1>
    </dataValidation>
  </dataValidations>
  <pageMargins left="0.7" right="0.7" top="0.75" bottom="0.75" header="0.3" footer="0.3"/>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52" r:id="rId4" name="Check Box 4">
              <controlPr locked="0" defaultSize="0" autoFill="0" autoLine="0" autoPict="0">
                <anchor moveWithCells="1">
                  <from>
                    <xdr:col>20</xdr:col>
                    <xdr:colOff>161925</xdr:colOff>
                    <xdr:row>11</xdr:row>
                    <xdr:rowOff>28575</xdr:rowOff>
                  </from>
                  <to>
                    <xdr:col>20</xdr:col>
                    <xdr:colOff>457200</xdr:colOff>
                    <xdr:row>11</xdr:row>
                    <xdr:rowOff>304800</xdr:rowOff>
                  </to>
                </anchor>
              </controlPr>
            </control>
          </mc:Choice>
        </mc:AlternateContent>
        <mc:AlternateContent xmlns:mc="http://schemas.openxmlformats.org/markup-compatibility/2006">
          <mc:Choice Requires="x14">
            <control shapeId="2067" r:id="rId5" name="Option Button 19">
              <controlPr defaultSize="0" autoFill="0" autoLine="0" autoPict="0">
                <anchor moveWithCells="1">
                  <from>
                    <xdr:col>6</xdr:col>
                    <xdr:colOff>295275</xdr:colOff>
                    <xdr:row>15</xdr:row>
                    <xdr:rowOff>47625</xdr:rowOff>
                  </from>
                  <to>
                    <xdr:col>6</xdr:col>
                    <xdr:colOff>638175</xdr:colOff>
                    <xdr:row>16</xdr:row>
                    <xdr:rowOff>28575</xdr:rowOff>
                  </to>
                </anchor>
              </controlPr>
            </control>
          </mc:Choice>
        </mc:AlternateContent>
        <mc:AlternateContent xmlns:mc="http://schemas.openxmlformats.org/markup-compatibility/2006">
          <mc:Choice Requires="x14">
            <control shapeId="2068" r:id="rId6" name="Option Button 20">
              <controlPr defaultSize="0" autoFill="0" autoLine="0" autoPict="0">
                <anchor moveWithCells="1">
                  <from>
                    <xdr:col>6</xdr:col>
                    <xdr:colOff>295275</xdr:colOff>
                    <xdr:row>16</xdr:row>
                    <xdr:rowOff>47625</xdr:rowOff>
                  </from>
                  <to>
                    <xdr:col>6</xdr:col>
                    <xdr:colOff>600075</xdr:colOff>
                    <xdr:row>17</xdr:row>
                    <xdr:rowOff>28575</xdr:rowOff>
                  </to>
                </anchor>
              </controlPr>
            </control>
          </mc:Choice>
        </mc:AlternateContent>
        <mc:AlternateContent xmlns:mc="http://schemas.openxmlformats.org/markup-compatibility/2006">
          <mc:Choice Requires="x14">
            <control shapeId="2072" r:id="rId7" name="Option Button 24">
              <controlPr defaultSize="0" autoFill="0" autoLine="0" autoPict="0">
                <anchor moveWithCells="1">
                  <from>
                    <xdr:col>6</xdr:col>
                    <xdr:colOff>295275</xdr:colOff>
                    <xdr:row>17</xdr:row>
                    <xdr:rowOff>47625</xdr:rowOff>
                  </from>
                  <to>
                    <xdr:col>6</xdr:col>
                    <xdr:colOff>600075</xdr:colOff>
                    <xdr:row>18</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custom" allowBlank="1" showInputMessage="1" showErrorMessage="1" xr:uid="{2FD75917-B693-453D-A601-8DA43B587992}">
          <x14:formula1>
            <xm:f>_xlfn._xlws.FILTER(工事CD整形!$B$4:$B$937, 工事CD整形!#REF!=#REF!, "")</xm:f>
          </x14:formula1>
          <xm:sqref>J27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51D58-A1E4-4F7F-B72D-918B0FD82316}">
  <sheetPr codeName="Sheet17"/>
  <dimension ref="A1:C19"/>
  <sheetViews>
    <sheetView workbookViewId="0">
      <selection activeCell="E16" sqref="E16"/>
    </sheetView>
  </sheetViews>
  <sheetFormatPr defaultRowHeight="13.5"/>
  <cols>
    <col min="1" max="1" width="9.36328125" bestFit="1" customWidth="1"/>
    <col min="2" max="2" width="25.81640625" bestFit="1" customWidth="1"/>
    <col min="3" max="3" width="9.54296875" bestFit="1" customWidth="1"/>
  </cols>
  <sheetData>
    <row r="1" spans="1:3">
      <c r="A1" t="s">
        <v>145</v>
      </c>
      <c r="B1" t="s">
        <v>146</v>
      </c>
      <c r="C1" t="s">
        <v>147</v>
      </c>
    </row>
    <row r="2" spans="1:3">
      <c r="A2" t="s">
        <v>413</v>
      </c>
      <c r="B2" t="s">
        <v>387</v>
      </c>
      <c r="C2" t="s">
        <v>267</v>
      </c>
    </row>
    <row r="3" spans="1:3">
      <c r="A3" t="s">
        <v>266</v>
      </c>
      <c r="B3" t="s">
        <v>407</v>
      </c>
      <c r="C3" t="s">
        <v>267</v>
      </c>
    </row>
    <row r="4" spans="1:3">
      <c r="A4" t="s">
        <v>268</v>
      </c>
      <c r="B4" t="s">
        <v>269</v>
      </c>
      <c r="C4" t="s">
        <v>267</v>
      </c>
    </row>
    <row r="5" spans="1:3">
      <c r="A5" t="s">
        <v>270</v>
      </c>
      <c r="B5" t="s">
        <v>408</v>
      </c>
      <c r="C5" t="s">
        <v>267</v>
      </c>
    </row>
    <row r="6" spans="1:3">
      <c r="A6" t="s">
        <v>271</v>
      </c>
      <c r="B6" t="s">
        <v>409</v>
      </c>
      <c r="C6" t="s">
        <v>267</v>
      </c>
    </row>
    <row r="7" spans="1:3">
      <c r="A7" t="s">
        <v>272</v>
      </c>
      <c r="B7" t="s">
        <v>410</v>
      </c>
      <c r="C7" t="s">
        <v>267</v>
      </c>
    </row>
    <row r="8" spans="1:3">
      <c r="A8" t="s">
        <v>273</v>
      </c>
      <c r="B8" t="s">
        <v>411</v>
      </c>
      <c r="C8" t="s">
        <v>267</v>
      </c>
    </row>
    <row r="9" spans="1:3">
      <c r="A9" t="s">
        <v>274</v>
      </c>
      <c r="B9" t="s">
        <v>412</v>
      </c>
      <c r="C9" t="s">
        <v>267</v>
      </c>
    </row>
    <row r="10" spans="1:3">
      <c r="A10" t="s">
        <v>275</v>
      </c>
      <c r="B10" t="s">
        <v>267</v>
      </c>
      <c r="C10" t="s">
        <v>267</v>
      </c>
    </row>
    <row r="11" spans="1:3">
      <c r="A11" t="s">
        <v>276</v>
      </c>
      <c r="B11" t="s">
        <v>267</v>
      </c>
      <c r="C11" t="s">
        <v>267</v>
      </c>
    </row>
    <row r="12" spans="1:3">
      <c r="A12" t="s">
        <v>277</v>
      </c>
      <c r="B12" t="s">
        <v>267</v>
      </c>
      <c r="C12" t="s">
        <v>267</v>
      </c>
    </row>
    <row r="13" spans="1:3">
      <c r="A13" t="s">
        <v>278</v>
      </c>
      <c r="B13" t="s">
        <v>267</v>
      </c>
      <c r="C13" t="s">
        <v>267</v>
      </c>
    </row>
    <row r="14" spans="1:3">
      <c r="A14" t="s">
        <v>279</v>
      </c>
      <c r="B14" t="s">
        <v>267</v>
      </c>
      <c r="C14" t="s">
        <v>267</v>
      </c>
    </row>
    <row r="15" spans="1:3">
      <c r="A15" t="s">
        <v>280</v>
      </c>
      <c r="B15" t="s">
        <v>267</v>
      </c>
      <c r="C15" t="s">
        <v>267</v>
      </c>
    </row>
    <row r="16" spans="1:3">
      <c r="A16" t="s">
        <v>281</v>
      </c>
      <c r="B16" t="s">
        <v>267</v>
      </c>
      <c r="C16" t="s">
        <v>267</v>
      </c>
    </row>
    <row r="17" spans="1:3">
      <c r="A17" t="s">
        <v>282</v>
      </c>
      <c r="B17" t="s">
        <v>267</v>
      </c>
      <c r="C17" t="s">
        <v>267</v>
      </c>
    </row>
    <row r="18" spans="1:3">
      <c r="A18" t="s">
        <v>283</v>
      </c>
      <c r="B18" t="s">
        <v>267</v>
      </c>
      <c r="C18" t="s">
        <v>267</v>
      </c>
    </row>
    <row r="19" spans="1:3">
      <c r="A19" t="s">
        <v>284</v>
      </c>
      <c r="B19" t="s">
        <v>267</v>
      </c>
      <c r="C19" t="s">
        <v>267</v>
      </c>
    </row>
  </sheetData>
  <phoneticPr fontId="1"/>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B8F44-B170-4FD9-9921-C53F2935C328}">
  <sheetPr codeName="Sheet18"/>
  <dimension ref="A1:B30"/>
  <sheetViews>
    <sheetView workbookViewId="0">
      <selection sqref="A1:B26"/>
    </sheetView>
  </sheetViews>
  <sheetFormatPr defaultRowHeight="13.5"/>
  <cols>
    <col min="1" max="1" width="9.36328125" bestFit="1" customWidth="1"/>
    <col min="2" max="2" width="22.36328125" bestFit="1" customWidth="1"/>
  </cols>
  <sheetData>
    <row r="1" spans="1:2">
      <c r="A1" t="s">
        <v>145</v>
      </c>
      <c r="B1" t="s">
        <v>146</v>
      </c>
    </row>
    <row r="2" spans="1:2">
      <c r="A2" t="s">
        <v>414</v>
      </c>
      <c r="B2" t="s">
        <v>415</v>
      </c>
    </row>
    <row r="3" spans="1:2">
      <c r="A3" t="s">
        <v>315</v>
      </c>
      <c r="B3" t="s">
        <v>316</v>
      </c>
    </row>
    <row r="4" spans="1:2">
      <c r="A4" t="s">
        <v>317</v>
      </c>
      <c r="B4" t="s">
        <v>318</v>
      </c>
    </row>
    <row r="5" spans="1:2">
      <c r="A5" t="s">
        <v>319</v>
      </c>
      <c r="B5" t="s">
        <v>320</v>
      </c>
    </row>
    <row r="6" spans="1:2">
      <c r="A6" t="s">
        <v>321</v>
      </c>
      <c r="B6" t="s">
        <v>344</v>
      </c>
    </row>
    <row r="7" spans="1:2">
      <c r="A7" t="s">
        <v>345</v>
      </c>
      <c r="B7" t="s">
        <v>346</v>
      </c>
    </row>
    <row r="8" spans="1:2">
      <c r="A8" t="s">
        <v>347</v>
      </c>
      <c r="B8" t="s">
        <v>348</v>
      </c>
    </row>
    <row r="9" spans="1:2">
      <c r="A9" t="s">
        <v>349</v>
      </c>
      <c r="B9" t="s">
        <v>350</v>
      </c>
    </row>
    <row r="10" spans="1:2">
      <c r="A10" t="s">
        <v>351</v>
      </c>
      <c r="B10" t="s">
        <v>352</v>
      </c>
    </row>
    <row r="11" spans="1:2">
      <c r="A11" t="s">
        <v>353</v>
      </c>
      <c r="B11" t="s">
        <v>354</v>
      </c>
    </row>
    <row r="12" spans="1:2">
      <c r="A12" t="s">
        <v>355</v>
      </c>
      <c r="B12" t="s">
        <v>356</v>
      </c>
    </row>
    <row r="13" spans="1:2">
      <c r="A13" t="s">
        <v>357</v>
      </c>
      <c r="B13" t="s">
        <v>358</v>
      </c>
    </row>
    <row r="14" spans="1:2">
      <c r="A14" t="s">
        <v>359</v>
      </c>
      <c r="B14" t="s">
        <v>360</v>
      </c>
    </row>
    <row r="15" spans="1:2">
      <c r="A15" t="s">
        <v>361</v>
      </c>
      <c r="B15" t="s">
        <v>362</v>
      </c>
    </row>
    <row r="16" spans="1:2">
      <c r="A16" t="s">
        <v>363</v>
      </c>
      <c r="B16" t="s">
        <v>308</v>
      </c>
    </row>
    <row r="17" spans="1:2">
      <c r="A17" t="s">
        <v>364</v>
      </c>
      <c r="B17" t="s">
        <v>309</v>
      </c>
    </row>
    <row r="18" spans="1:2">
      <c r="A18" t="s">
        <v>365</v>
      </c>
      <c r="B18" t="s">
        <v>310</v>
      </c>
    </row>
    <row r="19" spans="1:2">
      <c r="A19" t="s">
        <v>366</v>
      </c>
      <c r="B19" t="s">
        <v>367</v>
      </c>
    </row>
    <row r="20" spans="1:2">
      <c r="A20" t="s">
        <v>368</v>
      </c>
      <c r="B20" t="s">
        <v>312</v>
      </c>
    </row>
    <row r="21" spans="1:2">
      <c r="A21" t="s">
        <v>369</v>
      </c>
      <c r="B21" t="s">
        <v>370</v>
      </c>
    </row>
    <row r="22" spans="1:2">
      <c r="A22" t="s">
        <v>371</v>
      </c>
      <c r="B22" t="s">
        <v>372</v>
      </c>
    </row>
    <row r="23" spans="1:2">
      <c r="A23" t="s">
        <v>373</v>
      </c>
      <c r="B23" t="s">
        <v>374</v>
      </c>
    </row>
    <row r="24" spans="1:2">
      <c r="A24" t="s">
        <v>389</v>
      </c>
      <c r="B24" t="s">
        <v>390</v>
      </c>
    </row>
    <row r="25" spans="1:2">
      <c r="A25" t="s">
        <v>391</v>
      </c>
      <c r="B25" t="s">
        <v>392</v>
      </c>
    </row>
    <row r="26" spans="1:2">
      <c r="A26" t="s">
        <v>393</v>
      </c>
      <c r="B26" t="s">
        <v>394</v>
      </c>
    </row>
    <row r="27" spans="1:2">
      <c r="A27" t="s">
        <v>416</v>
      </c>
      <c r="B27" t="s">
        <v>417</v>
      </c>
    </row>
    <row r="28" spans="1:2">
      <c r="A28" t="s">
        <v>418</v>
      </c>
      <c r="B28" t="s">
        <v>419</v>
      </c>
    </row>
    <row r="29" spans="1:2">
      <c r="A29" t="s">
        <v>420</v>
      </c>
      <c r="B29" t="s">
        <v>421</v>
      </c>
    </row>
    <row r="30" spans="1:2">
      <c r="A30" t="s">
        <v>422</v>
      </c>
      <c r="B30" t="s">
        <v>423</v>
      </c>
    </row>
  </sheetData>
  <phoneticPr fontId="1"/>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0A2E4-AEE9-430C-AB5E-9CF7CE798190}">
  <sheetPr codeName="Sheet20"/>
  <dimension ref="A1:C11"/>
  <sheetViews>
    <sheetView workbookViewId="0">
      <selection sqref="A1:C12"/>
    </sheetView>
  </sheetViews>
  <sheetFormatPr defaultRowHeight="13.5"/>
  <cols>
    <col min="1" max="1" width="9.36328125" bestFit="1" customWidth="1"/>
    <col min="2" max="2" width="16.7265625" bestFit="1" customWidth="1"/>
    <col min="3" max="3" width="13.81640625" bestFit="1" customWidth="1"/>
    <col min="4" max="4" width="8.08984375" bestFit="1" customWidth="1"/>
    <col min="5" max="5" width="16.26953125" bestFit="1" customWidth="1"/>
    <col min="6" max="6" width="14.453125" bestFit="1" customWidth="1"/>
  </cols>
  <sheetData>
    <row r="1" spans="1:3">
      <c r="A1" t="s">
        <v>145</v>
      </c>
      <c r="B1" t="s">
        <v>146</v>
      </c>
      <c r="C1" t="s">
        <v>147</v>
      </c>
    </row>
    <row r="2" spans="1:3">
      <c r="A2" t="s">
        <v>395</v>
      </c>
      <c r="B2" t="s">
        <v>396</v>
      </c>
      <c r="C2" t="s">
        <v>397</v>
      </c>
    </row>
    <row r="3" spans="1:3">
      <c r="A3" t="s">
        <v>398</v>
      </c>
      <c r="B3" t="s">
        <v>247</v>
      </c>
      <c r="C3" t="s">
        <v>268</v>
      </c>
    </row>
    <row r="4" spans="1:3">
      <c r="A4" t="s">
        <v>399</v>
      </c>
      <c r="B4" t="s">
        <v>248</v>
      </c>
      <c r="C4" t="s">
        <v>271</v>
      </c>
    </row>
    <row r="5" spans="1:3">
      <c r="A5" t="s">
        <v>400</v>
      </c>
      <c r="B5" t="s">
        <v>249</v>
      </c>
      <c r="C5" t="s">
        <v>272</v>
      </c>
    </row>
    <row r="6" spans="1:3">
      <c r="A6" t="s">
        <v>401</v>
      </c>
      <c r="B6" t="s">
        <v>250</v>
      </c>
      <c r="C6" t="s">
        <v>273</v>
      </c>
    </row>
    <row r="7" spans="1:3">
      <c r="A7" t="s">
        <v>402</v>
      </c>
      <c r="B7" t="s">
        <v>308</v>
      </c>
      <c r="C7" t="s">
        <v>363</v>
      </c>
    </row>
    <row r="8" spans="1:3">
      <c r="A8" t="s">
        <v>403</v>
      </c>
      <c r="B8" t="s">
        <v>309</v>
      </c>
      <c r="C8" t="s">
        <v>364</v>
      </c>
    </row>
    <row r="9" spans="1:3">
      <c r="A9" t="s">
        <v>404</v>
      </c>
      <c r="B9" t="s">
        <v>310</v>
      </c>
      <c r="C9" t="s">
        <v>365</v>
      </c>
    </row>
    <row r="10" spans="1:3">
      <c r="A10" t="s">
        <v>405</v>
      </c>
      <c r="B10" t="s">
        <v>311</v>
      </c>
      <c r="C10" t="s">
        <v>366</v>
      </c>
    </row>
    <row r="11" spans="1:3">
      <c r="A11" t="s">
        <v>406</v>
      </c>
      <c r="B11" t="s">
        <v>312</v>
      </c>
      <c r="C11" t="s">
        <v>368</v>
      </c>
    </row>
  </sheetData>
  <phoneticPr fontId="1"/>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8855C-C6C6-49D3-A941-555584E968AE}">
  <sheetPr codeName="Sheet13"/>
  <dimension ref="A1:R27"/>
  <sheetViews>
    <sheetView topLeftCell="D1" workbookViewId="0">
      <selection activeCell="N29" sqref="N29"/>
    </sheetView>
  </sheetViews>
  <sheetFormatPr defaultRowHeight="13.5"/>
  <cols>
    <col min="1" max="1" width="15.26953125" customWidth="1"/>
    <col min="2" max="2" width="9.08984375" bestFit="1" customWidth="1"/>
    <col min="4" max="4" width="9.08984375" bestFit="1" customWidth="1"/>
    <col min="12" max="17" width="7.36328125" customWidth="1"/>
  </cols>
  <sheetData>
    <row r="1" spans="1:18" ht="14.25" thickBot="1"/>
    <row r="2" spans="1:18" ht="14.25" thickBot="1">
      <c r="A2" t="str">
        <f>IF('①見積→契約(出来高報告初回のみ）'!N1=FALSE,'②-1出来高報告書'!D10,'①見積→契約(出来高報告初回のみ）'!N6)</f>
        <v/>
      </c>
      <c r="B2">
        <f>IF('①見積→契約(出来高報告初回のみ）'!$N$1=FALSE,SUMIFS('②-1出来高報告書'!$AD$27:$AD$49,'②-1出来高報告書'!$AU$27:$AU$49,"今回"),SUMIFS('②-1出来高報告書'!$AF$27:$AF$49,'②-1出来高報告書'!$AU$27:$AU$49,"今回"))</f>
        <v>0</v>
      </c>
      <c r="C2" t="str">
        <f>IF(D2&lt;&gt;"",IFERROR(INDEX($A$2:$A$13,MATCH(LARGE($B$2:$B$13,ROW(A1)),$B$2:$B$13,0)),""),IF(ROW()=ROW($D$2)+COUNT($D$2:$D$13),$C$14,""))</f>
        <v>(別紙内訳書の通り)</v>
      </c>
      <c r="D2" t="str">
        <f>IF(LARGE($B$2:$B$13, ROW(A1))=0, "", LARGE($B$2:$B$13, ROW(A1)))</f>
        <v/>
      </c>
      <c r="I2">
        <v>11</v>
      </c>
      <c r="K2" t="s">
        <v>207</v>
      </c>
      <c r="L2" s="820" t="s">
        <v>286</v>
      </c>
      <c r="M2" s="821"/>
      <c r="N2" s="821"/>
      <c r="O2" s="821"/>
      <c r="P2" s="821"/>
      <c r="Q2" s="822"/>
    </row>
    <row r="3" spans="1:18">
      <c r="A3" t="str">
        <f>IF('①見積→契約(出来高報告初回のみ）'!$N$1=FALSE,"",'①見積→契約(出来高報告初回のみ）'!N7)</f>
        <v/>
      </c>
      <c r="B3">
        <f>IF('①見積→契約(出来高報告初回のみ）'!$N$1=FALSE,0,SUMIFS('②-1出来高報告書'!$AG$27:$AG$49,'②-1出来高報告書'!$AU$27:$AU$49,"今回"))</f>
        <v>0</v>
      </c>
      <c r="C3" t="str">
        <f t="shared" ref="C3:C13" si="0">IF(D3&lt;&gt;"",IFERROR(INDEX($A$2:$A$13,MATCH(LARGE($B$2:$B$13,ROW(A2)),$B$2:$B$13,0)),""),IF(ROW()=ROW($D$2)+COUNT($D$2:$D$13),$C$14,""))</f>
        <v/>
      </c>
      <c r="D3" t="str">
        <f t="shared" ref="D3:D13" si="1">IF(LARGE($B$2:$B$13, ROW(A2))=0, "", LARGE($B$2:$B$13, ROW(A2)))</f>
        <v/>
      </c>
      <c r="I3">
        <v>12</v>
      </c>
    </row>
    <row r="4" spans="1:18">
      <c r="A4" t="str">
        <f>IF('①見積→契約(出来高報告初回のみ）'!$N$1=FALSE,"",'①見積→契約(出来高報告初回のみ）'!N8)</f>
        <v/>
      </c>
      <c r="B4">
        <f>IF('①見積→契約(出来高報告初回のみ）'!$N$1=FALSE,0,SUMIFS('②-1出来高報告書'!$AH$27:$AH$49,'②-1出来高報告書'!$AU$27:$AU$49,"今回"))</f>
        <v>0</v>
      </c>
      <c r="C4" t="str">
        <f t="shared" si="0"/>
        <v/>
      </c>
      <c r="D4" t="str">
        <f t="shared" si="1"/>
        <v/>
      </c>
      <c r="I4">
        <v>13</v>
      </c>
      <c r="K4" s="8"/>
      <c r="L4" s="8"/>
      <c r="M4" s="8"/>
      <c r="N4" s="8"/>
      <c r="O4" s="8"/>
      <c r="P4" s="8"/>
      <c r="Q4" s="8"/>
      <c r="R4" s="8"/>
    </row>
    <row r="5" spans="1:18">
      <c r="A5" t="str">
        <f>IF('①見積→契約(出来高報告初回のみ）'!$N$1=FALSE,"",'①見積→契約(出来高報告初回のみ）'!N9)</f>
        <v/>
      </c>
      <c r="B5">
        <f>IF('①見積→契約(出来高報告初回のみ）'!$N$1=FALSE,0,SUMIFS('②-1出来高報告書'!$AI$27:$AI$49,'②-1出来高報告書'!$AU$27:$AU$49,"今回"))</f>
        <v>0</v>
      </c>
      <c r="C5" t="str">
        <f t="shared" si="0"/>
        <v/>
      </c>
      <c r="D5" t="str">
        <f t="shared" si="1"/>
        <v/>
      </c>
      <c r="I5">
        <v>14</v>
      </c>
      <c r="K5" s="8"/>
      <c r="L5" s="823" t="str">
        <f>IF(③指定請求書!A5=VALUE(③指定請求書!BF1),"","新しい請求書をダウンロードして              請求書を作成してください。")</f>
        <v/>
      </c>
      <c r="M5" s="823"/>
      <c r="N5" s="823"/>
      <c r="O5" s="823"/>
      <c r="P5" s="823"/>
      <c r="Q5" s="823"/>
      <c r="R5" s="8"/>
    </row>
    <row r="6" spans="1:18">
      <c r="A6" t="str">
        <f>IF('①見積→契約(出来高報告初回のみ）'!$N$1=FALSE,"",'①見積→契約(出来高報告初回のみ）'!N10)</f>
        <v/>
      </c>
      <c r="B6">
        <f>IF('①見積→契約(出来高報告初回のみ）'!$N$1=FALSE,0,SUMIFS('②-1出来高報告書'!$AJ$27:$AJ$49,'②-1出来高報告書'!$AU$27:$AU$49,"今回"))</f>
        <v>0</v>
      </c>
      <c r="C6" t="str">
        <f t="shared" si="0"/>
        <v/>
      </c>
      <c r="D6" t="str">
        <f t="shared" si="1"/>
        <v/>
      </c>
      <c r="I6">
        <v>15</v>
      </c>
      <c r="K6" s="8"/>
      <c r="L6" s="823"/>
      <c r="M6" s="823"/>
      <c r="N6" s="823"/>
      <c r="O6" s="823"/>
      <c r="P6" s="823"/>
      <c r="Q6" s="823"/>
      <c r="R6" s="8"/>
    </row>
    <row r="7" spans="1:18" ht="12.95" customHeight="1">
      <c r="A7" t="str">
        <f>IF('①見積→契約(出来高報告初回のみ）'!$N$1=FALSE,"",'①見積→契約(出来高報告初回のみ）'!N11)</f>
        <v/>
      </c>
      <c r="B7">
        <f>IF('①見積→契約(出来高報告初回のみ）'!$N$1=FALSE,0,SUMIFS('②-1出来高報告書'!$AK$27:$AK$49,'②-1出来高報告書'!$AU$27:$AU$49,"今回"))</f>
        <v>0</v>
      </c>
      <c r="C7" t="str">
        <f t="shared" si="0"/>
        <v/>
      </c>
      <c r="D7" t="str">
        <f t="shared" si="1"/>
        <v/>
      </c>
      <c r="I7">
        <v>16</v>
      </c>
      <c r="K7" s="8"/>
      <c r="L7" s="823"/>
      <c r="M7" s="823"/>
      <c r="N7" s="823"/>
      <c r="O7" s="823"/>
      <c r="P7" s="823"/>
      <c r="Q7" s="823"/>
      <c r="R7" s="8"/>
    </row>
    <row r="8" spans="1:18">
      <c r="A8" t="str">
        <f>IF('①見積→契約(出来高報告初回のみ）'!$N$1=FALSE,"",'①見積→契約(出来高報告初回のみ）'!N12)</f>
        <v/>
      </c>
      <c r="B8">
        <f>IF('①見積→契約(出来高報告初回のみ）'!$N$1=FALSE,0,SUMIFS('②-1出来高報告書'!$AL$27:$AL$49,'②-1出来高報告書'!$AU$27:$AU$49,"今回"))</f>
        <v>0</v>
      </c>
      <c r="C8" t="str">
        <f t="shared" si="0"/>
        <v/>
      </c>
      <c r="D8" t="str">
        <f t="shared" si="1"/>
        <v/>
      </c>
      <c r="I8">
        <v>21</v>
      </c>
      <c r="K8" s="8"/>
      <c r="L8" s="823"/>
      <c r="M8" s="823"/>
      <c r="N8" s="823"/>
      <c r="O8" s="823"/>
      <c r="P8" s="823"/>
      <c r="Q8" s="823"/>
      <c r="R8" s="8"/>
    </row>
    <row r="9" spans="1:18">
      <c r="A9" t="str">
        <f>IF('①見積→契約(出来高報告初回のみ）'!$N$1=FALSE,"",'①見積→契約(出来高報告初回のみ）'!N13)</f>
        <v/>
      </c>
      <c r="B9">
        <f>IF('①見積→契約(出来高報告初回のみ）'!$N$1=FALSE,0,SUMIFS('②-1出来高報告書'!$AM$27:$AM$49,'②-1出来高報告書'!$AU$27:$AU$49,"今回"))</f>
        <v>0</v>
      </c>
      <c r="C9" t="str">
        <f t="shared" si="0"/>
        <v/>
      </c>
      <c r="D9" t="str">
        <f t="shared" si="1"/>
        <v/>
      </c>
      <c r="I9">
        <v>22</v>
      </c>
      <c r="K9" s="8"/>
      <c r="L9" s="8"/>
      <c r="M9" s="8"/>
      <c r="N9" s="8"/>
      <c r="O9" s="8"/>
      <c r="P9" s="8"/>
      <c r="Q9" s="8"/>
      <c r="R9" s="8"/>
    </row>
    <row r="10" spans="1:18">
      <c r="A10" t="str">
        <f>IF('①見積→契約(出来高報告初回のみ）'!$N$1=FALSE,"",'①見積→契約(出来高報告初回のみ）'!N14)</f>
        <v/>
      </c>
      <c r="B10">
        <f>IF('①見積→契約(出来高報告初回のみ）'!$N$1=FALSE,0,SUMIFS('②-1出来高報告書'!$AN$27:$AN$49,'②-1出来高報告書'!$AU$27:$AU$49,"今回"))</f>
        <v>0</v>
      </c>
      <c r="C10" t="str">
        <f t="shared" si="0"/>
        <v/>
      </c>
      <c r="D10" t="str">
        <f t="shared" si="1"/>
        <v/>
      </c>
      <c r="I10">
        <v>51</v>
      </c>
      <c r="L10" s="587"/>
      <c r="M10" s="587"/>
      <c r="N10" s="587"/>
      <c r="O10" s="587"/>
      <c r="P10" s="587"/>
      <c r="Q10" s="587"/>
      <c r="R10" s="8"/>
    </row>
    <row r="11" spans="1:18">
      <c r="A11" t="str">
        <f>IF('①見積→契約(出来高報告初回のみ）'!$N$1=FALSE,"",'①見積→契約(出来高報告初回のみ）'!N15)</f>
        <v/>
      </c>
      <c r="B11">
        <f>IF('①見積→契約(出来高報告初回のみ）'!$N$1=FALSE,0,SUMIFS('②-1出来高報告書'!$AO$27:$AO$49,'②-1出来高報告書'!$AU$27:$AU$49,"今回"))</f>
        <v>0</v>
      </c>
      <c r="C11" t="str">
        <f t="shared" si="0"/>
        <v/>
      </c>
      <c r="D11" t="str">
        <f t="shared" si="1"/>
        <v/>
      </c>
      <c r="I11">
        <v>81</v>
      </c>
      <c r="L11" s="587"/>
      <c r="M11" s="587"/>
      <c r="N11" s="587"/>
      <c r="O11" s="587"/>
      <c r="P11" s="587"/>
      <c r="Q11" s="587"/>
    </row>
    <row r="12" spans="1:18">
      <c r="A12" t="str">
        <f>IF('①見積→契約(出来高報告初回のみ）'!$N$1=FALSE,"",'①見積→契約(出来高報告初回のみ）'!N16)</f>
        <v/>
      </c>
      <c r="B12">
        <f>IF('①見積→契約(出来高報告初回のみ）'!$N$1=FALSE,0,SUMIFS('②-1出来高報告書'!$AP$27:$AP$49,'②-1出来高報告書'!$AU$27:$AU$49,"今回"))</f>
        <v>0</v>
      </c>
      <c r="C12" t="str">
        <f t="shared" si="0"/>
        <v/>
      </c>
      <c r="D12" t="str">
        <f t="shared" si="1"/>
        <v/>
      </c>
      <c r="I12">
        <v>82</v>
      </c>
    </row>
    <row r="13" spans="1:18">
      <c r="A13" t="str">
        <f>IF('①見積→契約(出来高報告初回のみ）'!$N$1=FALSE,"",'①見積→契約(出来高報告初回のみ）'!N17)</f>
        <v/>
      </c>
      <c r="B13">
        <f>IF('①見積→契約(出来高報告初回のみ）'!$N$1=FALSE,0,SUMIFS('②-1出来高報告書'!$AQ$27:$AQ$49,'②-1出来高報告書'!$AU$27:$AU$49,"今回"))</f>
        <v>0</v>
      </c>
      <c r="C13" t="str">
        <f t="shared" si="0"/>
        <v/>
      </c>
      <c r="D13" t="str">
        <f t="shared" si="1"/>
        <v/>
      </c>
      <c r="I13">
        <v>83</v>
      </c>
    </row>
    <row r="14" spans="1:18">
      <c r="C14" t="str">
        <f>IF(A2=0,"","(別紙内訳書の通り)")</f>
        <v>(別紙内訳書の通り)</v>
      </c>
      <c r="I14">
        <v>85</v>
      </c>
    </row>
    <row r="18" spans="1:4">
      <c r="A18" s="142" t="str">
        <f>IF(OR(入力する前に確認するシート!$G$16=2,AND(入力する前に確認するシート!$G$16=3),AND(入力する前に確認するシート!$G$16=1,'②-1出来高報告書'!$I$5=FALSE)),IF(③指定請求書!AP20="","",③指定請求書!AP20),"")</f>
        <v/>
      </c>
      <c r="B18" t="str">
        <f>IF(AND(A18="",COUNTIF($A$18:A18,"")=1),$B$27,A18)</f>
        <v/>
      </c>
    </row>
    <row r="19" spans="1:4">
      <c r="A19" s="142" t="str">
        <f>IF(OR(入力する前に確認するシート!$G$16=2,AND(入力する前に確認するシート!$G$16=3),AND(入力する前に確認するシート!$G$16=1,'②-1出来高報告書'!$I$5=FALSE)),IF(③指定請求書!AP21="","",③指定請求書!AP21),"")</f>
        <v/>
      </c>
      <c r="B19" t="str">
        <f>IF(AND(A19="",COUNTIF($A$18:A19,"")=1),$B$27,A19)</f>
        <v/>
      </c>
    </row>
    <row r="20" spans="1:4">
      <c r="A20" s="142" t="str">
        <f>IF(OR(入力する前に確認するシート!$G$16=2,AND(入力する前に確認するシート!$G$16=3),AND(入力する前に確認するシート!$G$16=1,'②-1出来高報告書'!$I$5=FALSE)),IF(③指定請求書!AP22="","",③指定請求書!AP22),"")</f>
        <v/>
      </c>
      <c r="B20" t="str">
        <f>IF(AND(A20="",COUNTIF($A$18:A20,"")=1),$B$27,A20)</f>
        <v/>
      </c>
    </row>
    <row r="21" spans="1:4">
      <c r="A21" s="142" t="str">
        <f>IF(OR(入力する前に確認するシート!$G$16=2,AND(入力する前に確認するシート!$G$16=3),AND(入力する前に確認するシート!$G$16=1,'②-1出来高報告書'!$I$5=FALSE)),IF(③指定請求書!AP23="","",③指定請求書!AP23),"")</f>
        <v/>
      </c>
      <c r="B21" t="str">
        <f>IF(AND(A21="",COUNTIF($A$18:A21,"")=1),$B$27,A21)</f>
        <v/>
      </c>
      <c r="D21" s="343" t="s">
        <v>219</v>
      </c>
    </row>
    <row r="22" spans="1:4">
      <c r="A22" s="142" t="str">
        <f>IF(OR(入力する前に確認するシート!$G$16=2,AND(入力する前に確認するシート!$G$16=3),AND(入力する前に確認するシート!$G$16=1,'②-1出来高報告書'!$I$5=FALSE)),IF(③指定請求書!AP24="","",③指定請求書!AP24),"")</f>
        <v/>
      </c>
      <c r="B22" t="str">
        <f>IF(AND(A22="",COUNTIF($A$18:A22,"")=1),$B$27,A22)</f>
        <v/>
      </c>
    </row>
    <row r="23" spans="1:4">
      <c r="A23" s="142" t="str">
        <f>IF(OR(入力する前に確認するシート!$G$16=2,AND(入力する前に確認するシート!$G$16=3),AND(入力する前に確認するシート!$G$16=1,'②-1出来高報告書'!$I$5=FALSE)),IF(③指定請求書!AP25="","",③指定請求書!AP25),"")</f>
        <v/>
      </c>
      <c r="B23" t="str">
        <f>IF(AND(A23="",COUNTIF($A$18:A23,"")=1),$B$27,A23)</f>
        <v/>
      </c>
    </row>
    <row r="24" spans="1:4">
      <c r="A24" s="142" t="str">
        <f>IF(OR(入力する前に確認するシート!$G$16=2,AND(入力する前に確認するシート!$G$16=3),AND(入力する前に確認するシート!$G$16=1,'②-1出来高報告書'!$I$5=FALSE)),IF(③指定請求書!AP26="","",③指定請求書!AP26),"")</f>
        <v/>
      </c>
      <c r="B24" t="str">
        <f>IF(AND(A24="",COUNTIF($A$18:A24,"")=1),$B$27,A24)</f>
        <v/>
      </c>
    </row>
    <row r="25" spans="1:4">
      <c r="A25" s="142" t="str">
        <f>IF(OR(入力する前に確認するシート!$G$16=2,AND(入力する前に確認するシート!$G$16=3),AND(入力する前に確認するシート!$G$16=1,'②-1出来高報告書'!$I$5=FALSE)),IF(③指定請求書!AP27="","",③指定請求書!AP27),"")</f>
        <v/>
      </c>
      <c r="B25" t="str">
        <f>IF(AND(A25="",COUNTIF($A$18:A25,"")=1),$B$27,A25)</f>
        <v/>
      </c>
    </row>
    <row r="26" spans="1:4">
      <c r="B26" t="str">
        <f>IF(COUNTIF($B$18:$B$25,$B$27)&gt;0,"",$B$27)</f>
        <v/>
      </c>
    </row>
    <row r="27" spans="1:4">
      <c r="B27" t="str">
        <f>IF(A18="","",IF(AND(入力する前に確認するシート!G16=3,③指定請求書!AO16=FALSE),"","（別紙内訳書の通り）"))</f>
        <v/>
      </c>
    </row>
  </sheetData>
  <mergeCells count="3">
    <mergeCell ref="L2:Q2"/>
    <mergeCell ref="L10:Q11"/>
    <mergeCell ref="L5:Q8"/>
  </mergeCells>
  <phoneticPr fontId="1"/>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 id="{F55CFD14-F608-43B6-B658-A850A830EBB0}">
            <xm:f>③指定請求書!$A$5=VALUE(③指定請求書!$BF$1)</xm:f>
            <x14:dxf>
              <fill>
                <patternFill patternType="none">
                  <bgColor auto="1"/>
                </patternFill>
              </fill>
            </x14:dxf>
          </x14:cfRule>
          <xm:sqref>L5</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4FA31-141B-4608-9CC5-3D3FC0B8C9D8}">
  <sheetPr codeName="Sheet3"/>
  <dimension ref="A1:AZ69"/>
  <sheetViews>
    <sheetView topLeftCell="AJ29" workbookViewId="0">
      <selection activeCell="AQ48" sqref="AQ48"/>
    </sheetView>
  </sheetViews>
  <sheetFormatPr defaultRowHeight="13.5"/>
  <cols>
    <col min="2" max="2" width="9.1796875" customWidth="1"/>
    <col min="4" max="4" width="0.7265625" customWidth="1"/>
    <col min="5" max="5" width="8.1796875" customWidth="1"/>
    <col min="6" max="6" width="0.7265625" customWidth="1"/>
    <col min="7" max="15" width="2.26953125" customWidth="1"/>
    <col min="17" max="17" width="8.1796875" customWidth="1"/>
    <col min="18" max="26" width="2.453125" customWidth="1"/>
    <col min="27" max="28" width="5.6328125" customWidth="1"/>
    <col min="33" max="33" width="9.7265625" bestFit="1" customWidth="1"/>
    <col min="38" max="38" width="16.36328125" customWidth="1"/>
    <col min="40" max="40" width="11.90625" customWidth="1"/>
    <col min="42" max="42" width="12.08984375" customWidth="1"/>
    <col min="43" max="43" width="8.36328125" customWidth="1"/>
    <col min="44" max="45" width="10.26953125" customWidth="1"/>
    <col min="46" max="46" width="5.08984375" customWidth="1"/>
    <col min="49" max="49" width="4.1796875" customWidth="1"/>
    <col min="54" max="55" width="8.90625" customWidth="1"/>
  </cols>
  <sheetData>
    <row r="1" spans="1:38" ht="30" customHeight="1" thickBot="1">
      <c r="AC1" t="s">
        <v>207</v>
      </c>
    </row>
    <row r="2" spans="1:38" ht="30" customHeight="1" thickTop="1" thickBot="1">
      <c r="Q2" s="9" t="s">
        <v>14</v>
      </c>
      <c r="R2" s="41" t="str">
        <f>③指定請求書!AD29</f>
        <v/>
      </c>
      <c r="S2" s="41" t="str">
        <f>③指定請求書!AE29</f>
        <v/>
      </c>
      <c r="T2" s="361" t="str">
        <f>③指定請求書!AF29</f>
        <v/>
      </c>
      <c r="U2" s="360" t="str">
        <f>③指定請求書!AG29</f>
        <v/>
      </c>
      <c r="V2" s="41" t="str">
        <f>③指定請求書!AH29</f>
        <v/>
      </c>
      <c r="W2" s="361" t="str">
        <f>③指定請求書!AI29</f>
        <v/>
      </c>
      <c r="X2" s="360" t="str">
        <f>③指定請求書!AJ29</f>
        <v/>
      </c>
      <c r="Y2" s="41" t="str">
        <f>③指定請求書!AK29</f>
        <v/>
      </c>
      <c r="Z2" s="42" t="str">
        <f>③指定請求書!AL29</f>
        <v>0</v>
      </c>
      <c r="AF2">
        <f>IF(ISERROR(LEN(③指定請求書!AU20)-FIND(".",③指定請求書!AU20))=TRUE,0,LEN(③指定請求書!AU20)-FIND(".",③指定請求書!AU20))</f>
        <v>0</v>
      </c>
      <c r="AG2">
        <f>IF(ISERROR(LEN(③指定請求書!AW20)-FIND(".",③指定請求書!AW20))=TRUE,0,LEN(③指定請求書!AW20)-FIND(".",③指定請求書!AW20))</f>
        <v>0</v>
      </c>
    </row>
    <row r="3" spans="1:38" ht="14.25" thickTop="1">
      <c r="A3" s="1" t="s">
        <v>35</v>
      </c>
      <c r="B3" s="2" t="s">
        <v>51</v>
      </c>
      <c r="C3" s="2"/>
      <c r="AD3" s="5">
        <v>0.9</v>
      </c>
      <c r="AF3">
        <f>IF(ISERROR(LEN(③指定請求書!AU21)-FIND(".",③指定請求書!AU21))=TRUE,0,LEN(③指定請求書!AU21)-FIND(".",③指定請求書!AU21))</f>
        <v>0</v>
      </c>
      <c r="AG3">
        <f>IF(ISERROR(LEN(③指定請求書!AW21)-FIND(".",③指定請求書!AW21))=TRUE,0,LEN(③指定請求書!AW21)-FIND(".",③指定請求書!AW21))</f>
        <v>0</v>
      </c>
    </row>
    <row r="4" spans="1:38">
      <c r="A4" s="1" t="s">
        <v>42</v>
      </c>
      <c r="B4" s="2" t="s">
        <v>52</v>
      </c>
      <c r="C4" s="2"/>
      <c r="AD4" s="5">
        <v>1</v>
      </c>
      <c r="AF4">
        <f>IF(ISERROR(LEN(③指定請求書!AU22)-FIND(".",③指定請求書!AU22))=TRUE,0,LEN(③指定請求書!AU22)-FIND(".",③指定請求書!AU22))</f>
        <v>0</v>
      </c>
      <c r="AG4">
        <f>IF(ISERROR(LEN(③指定請求書!AW22)-FIND(".",③指定請求書!AW22))=TRUE,0,LEN(③指定請求書!AW22)-FIND(".",③指定請求書!AW22))</f>
        <v>0</v>
      </c>
      <c r="AL4" s="14" t="s">
        <v>15</v>
      </c>
    </row>
    <row r="5" spans="1:38">
      <c r="AF5">
        <f>IF(ISERROR(LEN(③指定請求書!AU23)-FIND(".",③指定請求書!AU23))=TRUE,0,LEN(③指定請求書!AU23)-FIND(".",③指定請求書!AU23))</f>
        <v>0</v>
      </c>
      <c r="AG5">
        <f>IF(ISERROR(LEN(③指定請求書!AW23)-FIND(".",③指定請求書!AW23))=TRUE,0,LEN(③指定請求書!AW23)-FIND(".",③指定請求書!AW23))</f>
        <v>0</v>
      </c>
    </row>
    <row r="6" spans="1:38">
      <c r="B6" s="470" t="str">
        <f>HP自動表示①!I3</f>
        <v>0.1</v>
      </c>
      <c r="AF6">
        <f>IF(ISERROR(LEN(③指定請求書!AU24)-FIND(".",③指定請求書!AU24))=TRUE,0,LEN(③指定請求書!AU24)-FIND(".",③指定請求書!AU24))</f>
        <v>0</v>
      </c>
      <c r="AG6">
        <f>IF(ISERROR(LEN(③指定請求書!AW24)-FIND(".",③指定請求書!AW24))=TRUE,0,LEN(③指定請求書!AW24)-FIND(".",③指定請求書!AW24))</f>
        <v>0</v>
      </c>
    </row>
    <row r="7" spans="1:38">
      <c r="B7" s="470" t="str">
        <f>HP自動表示①!I4</f>
        <v>0.08</v>
      </c>
      <c r="AF7">
        <f>IF(ISERROR(LEN(③指定請求書!AU25)-FIND(".",③指定請求書!AU25))=TRUE,0,LEN(③指定請求書!AU25)-FIND(".",③指定請求書!AU25))</f>
        <v>0</v>
      </c>
      <c r="AG7">
        <f>IF(ISERROR(LEN(③指定請求書!AW25)-FIND(".",③指定請求書!AW25))=TRUE,0,LEN(③指定請求書!AW25)-FIND(".",③指定請求書!AW25))</f>
        <v>0</v>
      </c>
    </row>
    <row r="8" spans="1:38">
      <c r="B8" s="470" t="str">
        <f>HP自動表示①!I5</f>
        <v>0</v>
      </c>
      <c r="AF8">
        <f>IF(ISERROR(LEN(③指定請求書!AU26)-FIND(".",③指定請求書!AU26))=TRUE,0,LEN(③指定請求書!AU26)-FIND(".",③指定請求書!AU26))</f>
        <v>0</v>
      </c>
      <c r="AG8">
        <f>IF(ISERROR(LEN(③指定請求書!AW26)-FIND(".",③指定請求書!AW26))=TRUE,0,LEN(③指定請求書!AW26)-FIND(".",③指定請求書!AW26))</f>
        <v>0</v>
      </c>
    </row>
    <row r="9" spans="1:38">
      <c r="B9" s="470"/>
      <c r="AF9">
        <f>IF(ISERROR(LEN(③指定請求書!AU27)-FIND(".",③指定請求書!AU27))=TRUE,0,LEN(③指定請求書!AU27)-FIND(".",③指定請求書!AU27))</f>
        <v>0</v>
      </c>
      <c r="AG9">
        <f>IF(ISERROR(LEN(③指定請求書!AW27)-FIND(".",③指定請求書!AW27))=TRUE,0,LEN(③指定請求書!AW27)-FIND(".",③指定請求書!AW27))</f>
        <v>0</v>
      </c>
    </row>
    <row r="10" spans="1:38">
      <c r="B10" s="470"/>
    </row>
    <row r="11" spans="1:38">
      <c r="B11" t="b">
        <v>0</v>
      </c>
    </row>
    <row r="12" spans="1:38" ht="24" customHeight="1">
      <c r="D12" s="6"/>
      <c r="E12" s="21" t="s">
        <v>54</v>
      </c>
      <c r="F12" s="7"/>
      <c r="G12" s="264" t="str">
        <f>IFERROR(IF(入力する前に確認するシート!$B$53=0,"",TRIM(LEFT(RIGHT(" "&amp;入力する前に確認するシート!$B$53,7-COLUMN(A1)+1)))),"")</f>
        <v/>
      </c>
      <c r="H12" s="265" t="str">
        <f>IFERROR(IF(入力する前に確認するシート!$B$53=0,"",TRIM(LEFT(RIGHT(" "&amp;入力する前に確認するシート!$B$53,7-COLUMN(B1)+1)))),"")</f>
        <v/>
      </c>
      <c r="I12" s="265" t="str">
        <f>IFERROR(IF(入力する前に確認するシート!$B$53=0,"",TRIM(LEFT(RIGHT(" "&amp;入力する前に確認するシート!$B$53,7-COLUMN(C1)+1)))),"")</f>
        <v/>
      </c>
      <c r="J12" s="265" t="str">
        <f>IFERROR(IF(入力する前に確認するシート!$B$53=0,"",TRIM(LEFT(RIGHT(" "&amp;入力する前に確認するシート!$B$53,7-COLUMN(D1)+1)))),"")</f>
        <v/>
      </c>
      <c r="K12" s="265" t="str">
        <f>IFERROR(IF(入力する前に確認するシート!$B$53=0,"",TRIM(LEFT(RIGHT(" "&amp;入力する前に確認するシート!$B$53,7-COLUMN(E1)+1)))),"")</f>
        <v/>
      </c>
      <c r="L12" s="265" t="str">
        <f>IFERROR(IF(入力する前に確認するシート!$B$53=0,"",TRIM(LEFT(RIGHT(" "&amp;入力する前に確認するシート!$B$53,7-COLUMN(F1)+1)))),"")</f>
        <v/>
      </c>
      <c r="M12" s="372" t="str">
        <f>IFERROR(IF(入力する前に確認するシート!$B$53=0,"",TRIM(LEFT(RIGHT(" "&amp;入力する前に確認するシート!$B$53,7-COLUMN(G1)+1)))),"")</f>
        <v/>
      </c>
      <c r="N12" s="262"/>
      <c r="O12" s="262"/>
      <c r="P12" s="263"/>
      <c r="AA12" s="745" t="s">
        <v>56</v>
      </c>
      <c r="AB12" s="745"/>
    </row>
    <row r="13" spans="1:38" ht="24" customHeight="1">
      <c r="D13" s="6"/>
      <c r="E13" s="21" t="s">
        <v>17</v>
      </c>
      <c r="F13" s="7"/>
      <c r="G13" s="264"/>
      <c r="H13" s="265" t="str">
        <f>IF(入力する前に確認するシート!C$10="","",入力する前に確認するシート!C$10)</f>
        <v/>
      </c>
      <c r="I13" s="265" t="str">
        <f>IF(入力する前に確認するシート!D$10="","",入力する前に確認するシート!D$10)</f>
        <v/>
      </c>
      <c r="J13" s="265" t="str">
        <f>IF(入力する前に確認するシート!E$10="","",入力する前に確認するシート!E$10)</f>
        <v/>
      </c>
      <c r="K13" s="265" t="str">
        <f>IF(入力する前に確認するシート!F$10="","",入力する前に確認するシート!F$10)</f>
        <v/>
      </c>
      <c r="L13" s="266"/>
      <c r="M13" s="267"/>
      <c r="N13" s="262"/>
      <c r="O13" s="262"/>
      <c r="P13" s="263"/>
      <c r="AA13" s="3" t="s">
        <v>57</v>
      </c>
      <c r="AB13" s="3" t="s">
        <v>58</v>
      </c>
    </row>
    <row r="14" spans="1:38" ht="24" customHeight="1">
      <c r="D14" s="6"/>
      <c r="E14" s="21" t="s">
        <v>55</v>
      </c>
      <c r="F14" s="7"/>
      <c r="G14" s="268" t="str">
        <f>IF(入力する前に確認するシート!$G$16=3,"",IF(入力する前に確認するシート!$D$27="","",TRIM(LEFT(RIGHT(" "&amp;入力する前に確認するシート!$D$27,9-COLUMN(A1)+1)))))</f>
        <v/>
      </c>
      <c r="H14" s="269" t="str">
        <f>IF(入力する前に確認するシート!$G$16=3,"",IF(入力する前に確認するシート!$D$27="","",TRIM(LEFT(RIGHT(" "&amp;入力する前に確認するシート!$D$27,9-COLUMN(B1)+1)))))</f>
        <v/>
      </c>
      <c r="I14" s="269" t="str">
        <f>IF(入力する前に確認するシート!$G$16=3,"",IF(入力する前に確認するシート!$D$27="","",TRIM(LEFT(RIGHT(" "&amp;入力する前に確認するシート!$D$27,9-COLUMN(C1)+1)))))</f>
        <v/>
      </c>
      <c r="J14" s="269" t="str">
        <f>IF(入力する前に確認するシート!$G$16=3,"",IF(入力する前に確認するシート!$D$27="","",TRIM(LEFT(RIGHT(" "&amp;入力する前に確認するシート!$D$27,9-COLUMN(D1)+1)))))</f>
        <v/>
      </c>
      <c r="K14" s="269" t="str">
        <f>IF(入力する前に確認するシート!$G$16=3,"",IF(入力する前に確認するシート!$D$27="","",TRIM(LEFT(RIGHT(" "&amp;入力する前に確認するシート!$D$27,9-COLUMN(E1)+1)))))</f>
        <v/>
      </c>
      <c r="L14" s="269" t="str">
        <f>IF(入力する前に確認するシート!$G$16=3,"",IF(入力する前に確認するシート!$D$27="","",TRIM(LEFT(RIGHT(" "&amp;入力する前に確認するシート!$D$27,9-COLUMN(F1)+1)))))</f>
        <v/>
      </c>
      <c r="M14" s="269" t="str">
        <f>IF(入力する前に確認するシート!$G$16=3,"",IF(入力する前に確認するシート!$D$27="","",TRIM(LEFT(RIGHT(" "&amp;入力する前に確認するシート!$D$27,9-COLUMN(G1)+1)))))</f>
        <v/>
      </c>
      <c r="N14" s="269" t="str">
        <f>IF(入力する前に確認するシート!$G$16=3,"",IF(入力する前に確認するシート!$D$27="","",TRIM(LEFT(RIGHT(" "&amp;入力する前に確認するシート!$D$27,9-COLUMN(H1)+1)))))</f>
        <v/>
      </c>
      <c r="O14" s="270" t="str">
        <f>IF(入力する前に確認するシート!$G$16=3,"",IF(入力する前に確認するシート!$D$27="","",TRIM(LEFT(RIGHT(" "&amp;入力する前に確認するシート!$D$27,9-COLUMN(I1)+1)))))</f>
        <v/>
      </c>
      <c r="P14" s="263"/>
      <c r="AA14" s="10" t="s">
        <v>40</v>
      </c>
      <c r="AB14" s="10" t="s">
        <v>59</v>
      </c>
    </row>
    <row r="16" spans="1:38" ht="16.5" customHeight="1">
      <c r="A16" s="466" t="s">
        <v>137</v>
      </c>
    </row>
    <row r="17" spans="1:52" ht="16.5" customHeight="1">
      <c r="A17" s="466" t="s">
        <v>217</v>
      </c>
      <c r="AF17">
        <f>IF(③指定請求書!BB20="単価誤差あり",1,0)</f>
        <v>0</v>
      </c>
      <c r="AG17">
        <f>IF(③指定請求書!BC20=TRUE,1,0)</f>
        <v>0</v>
      </c>
      <c r="AH17">
        <f>IF(AF17=1,IF(AG17=1,2,1),0)</f>
        <v>0</v>
      </c>
      <c r="AI17">
        <f>ABS(③指定請求書!AX20-③指定請求書!AU20*③指定請求書!AW20)</f>
        <v>0</v>
      </c>
      <c r="AQ17" s="826" t="str">
        <f>HP自動表示①!I3*100&amp;"％と"&amp;HP自動表示①!I4*100&amp;"％のものが混在する場合は、"</f>
        <v>10％と8％のものが混在する場合は、</v>
      </c>
      <c r="AR17" s="826"/>
      <c r="AS17" s="826"/>
      <c r="AT17" s="401"/>
    </row>
    <row r="18" spans="1:52" ht="16.5" customHeight="1">
      <c r="AF18">
        <f>IF(③指定請求書!BB21="単価誤差あり",1,0)</f>
        <v>0</v>
      </c>
      <c r="AG18">
        <f>IF(③指定請求書!BC21=TRUE,1,0)</f>
        <v>0</v>
      </c>
      <c r="AH18">
        <f t="shared" ref="AH18:AH24" si="0">IF(AF18=1,IF(AG18=1,2,1),0)</f>
        <v>0</v>
      </c>
      <c r="AQ18" s="827" t="s">
        <v>335</v>
      </c>
      <c r="AR18" s="827"/>
      <c r="AS18" s="827"/>
      <c r="AT18" s="401"/>
    </row>
    <row r="19" spans="1:52" ht="17.45" customHeight="1">
      <c r="AF19">
        <f>IF(③指定請求書!BB22="単価誤差あり",1,0)</f>
        <v>0</v>
      </c>
      <c r="AG19">
        <f>IF(③指定請求書!BC22=TRUE,1,0)</f>
        <v>0</v>
      </c>
      <c r="AH19">
        <f t="shared" si="0"/>
        <v>0</v>
      </c>
    </row>
    <row r="20" spans="1:52" ht="17.45" customHeight="1">
      <c r="AD20" s="29" t="s">
        <v>104</v>
      </c>
      <c r="AF20">
        <f>IF(③指定請求書!BB23="単価誤差あり",1,0)</f>
        <v>0</v>
      </c>
      <c r="AG20">
        <f>IF(③指定請求書!BC23=TRUE,1,0)</f>
        <v>0</v>
      </c>
      <c r="AH20">
        <f t="shared" si="0"/>
        <v>0</v>
      </c>
      <c r="AQ20" s="587"/>
      <c r="AR20" s="587"/>
      <c r="AS20" s="587"/>
      <c r="AT20" s="587"/>
    </row>
    <row r="21" spans="1:52" ht="17.100000000000001" customHeight="1">
      <c r="AF21">
        <f>IF(③指定請求書!BB24="単価誤差あり",1,0)</f>
        <v>0</v>
      </c>
      <c r="AG21">
        <f>IF(③指定請求書!BC24=TRUE,1,0)</f>
        <v>0</v>
      </c>
      <c r="AH21">
        <f t="shared" si="0"/>
        <v>0</v>
      </c>
      <c r="AQ21" s="587"/>
      <c r="AR21" s="587"/>
      <c r="AS21" s="587"/>
      <c r="AT21" s="587"/>
    </row>
    <row r="22" spans="1:52">
      <c r="AF22">
        <f>IF(③指定請求書!BB25="単価誤差あり",1,0)</f>
        <v>0</v>
      </c>
      <c r="AG22">
        <f>IF(③指定請求書!BC25=TRUE,1,0)</f>
        <v>0</v>
      </c>
      <c r="AH22">
        <f t="shared" si="0"/>
        <v>0</v>
      </c>
    </row>
    <row r="23" spans="1:52">
      <c r="AF23">
        <f>IF(③指定請求書!BB26="単価誤差あり",1,0)</f>
        <v>0</v>
      </c>
      <c r="AG23">
        <f>IF(③指定請求書!BC26=TRUE,1,0)</f>
        <v>0</v>
      </c>
      <c r="AH23">
        <f t="shared" si="0"/>
        <v>0</v>
      </c>
    </row>
    <row r="24" spans="1:52" ht="16.5">
      <c r="AF24">
        <f>IF(③指定請求書!BB27="単価誤差あり",1,0)</f>
        <v>0</v>
      </c>
      <c r="AG24">
        <f>IF(③指定請求書!BC27=TRUE,1,0)</f>
        <v>0</v>
      </c>
      <c r="AH24">
        <f t="shared" si="0"/>
        <v>0</v>
      </c>
      <c r="AQ24" s="404"/>
      <c r="AR24" s="404"/>
      <c r="AS24" s="405"/>
      <c r="AT24" s="405"/>
      <c r="AU24" s="405"/>
      <c r="AV24" s="405"/>
      <c r="AW24" s="405"/>
      <c r="AX24" s="405"/>
      <c r="AY24" s="405"/>
    </row>
    <row r="25" spans="1:52" ht="16.5">
      <c r="AR25" s="404"/>
      <c r="AS25" s="404"/>
      <c r="AT25" s="404"/>
      <c r="AU25" s="404"/>
      <c r="AV25" s="404"/>
      <c r="AW25" s="404"/>
      <c r="AX25" s="404"/>
      <c r="AY25" s="404"/>
    </row>
    <row r="27" spans="1:52" ht="16.5">
      <c r="AT27" s="386"/>
      <c r="AU27" s="471" t="s">
        <v>264</v>
      </c>
      <c r="AV27" s="472"/>
      <c r="AW27" s="472"/>
      <c r="AX27" s="472"/>
      <c r="AY27" s="472"/>
      <c r="AZ27" s="472"/>
    </row>
    <row r="28" spans="1:52" ht="14.25">
      <c r="A28" s="142" t="s">
        <v>113</v>
      </c>
      <c r="B28" s="481" t="str">
        <f>IF(③指定請求書!AQ8="","",③指定請求書!AQ8)</f>
        <v/>
      </c>
      <c r="AF28" t="s">
        <v>111</v>
      </c>
      <c r="AT28" s="388"/>
      <c r="AU28" s="471" t="s">
        <v>330</v>
      </c>
      <c r="AV28" s="471"/>
      <c r="AW28" s="471"/>
      <c r="AX28" s="471"/>
      <c r="AY28" s="471"/>
      <c r="AZ28" s="471"/>
    </row>
    <row r="29" spans="1:52">
      <c r="A29" s="142" t="s">
        <v>114</v>
      </c>
      <c r="B29" s="481" t="str">
        <f>IF(③指定請求書!AQ10="","",③指定請求書!AQ10)</f>
        <v/>
      </c>
      <c r="AF29" s="11" t="str">
        <f>IF('②-1出来高報告書'!$I$46&gt;=1000000,"1","")</f>
        <v/>
      </c>
      <c r="AG29" s="186" t="str">
        <f>IF(AF29="","",ROUNDDOWN('②-1出来高報告書'!$I$46,-5))</f>
        <v/>
      </c>
      <c r="AH29" s="11"/>
      <c r="AI29" s="11" t="str">
        <f>IF(AF29="","",IF(AG29&gt;'②-1出来高報告書'!$I$47,"×",""))</f>
        <v/>
      </c>
      <c r="AJ29" s="68" t="str">
        <f>IF(AI29="×",AG29,"")</f>
        <v/>
      </c>
    </row>
    <row r="30" spans="1:52" ht="17.100000000000001" customHeight="1">
      <c r="A30" s="142" t="s">
        <v>62</v>
      </c>
      <c r="B30" s="481" t="str">
        <f>IF(SUM(B28:B29)=0,"",SUM(B28:B29))</f>
        <v/>
      </c>
      <c r="AF30" s="11" t="str">
        <f>IF('②-1出来高報告書'!$I$46&lt;1000000,IF('②-1出来高報告書'!$I$46&gt;=100000,"2",""),"")</f>
        <v/>
      </c>
      <c r="AG30" s="26" t="str">
        <f>IF(AF30="","",ROUNDDOWN('②-1出来高報告書'!$I$46,-4))</f>
        <v/>
      </c>
      <c r="AH30" s="11"/>
      <c r="AI30" s="11" t="str">
        <f>IF(AF30="","",IF(AG30&gt;'②-1出来高報告書'!$I$47,"×",""))</f>
        <v/>
      </c>
      <c r="AJ30" s="11" t="str">
        <f>IF(AI30="×",AG30,"")</f>
        <v/>
      </c>
      <c r="AT30" s="587"/>
      <c r="AU30" s="587"/>
      <c r="AV30" s="587"/>
      <c r="AW30" s="587"/>
      <c r="AX30" s="587"/>
      <c r="AY30" s="587"/>
      <c r="AZ30" s="587"/>
    </row>
    <row r="31" spans="1:52" ht="17.100000000000001" customHeight="1">
      <c r="A31" s="142" t="s">
        <v>112</v>
      </c>
      <c r="B31" s="481" t="str">
        <f>IF(③指定請求書!AQ12=0,"",③指定請求書!AQ12)</f>
        <v/>
      </c>
      <c r="AF31" s="11" t="str">
        <f>IF('②-1出来高報告書'!$I$46&lt;100000,IF('②-1出来高報告書'!$I$46&gt;=10000,"3",""),"")</f>
        <v/>
      </c>
      <c r="AG31" s="26" t="str">
        <f>IF(AF31="","",ROUNDDOWN('②-1出来高報告書'!$I$46,-3))</f>
        <v/>
      </c>
      <c r="AH31" s="11"/>
      <c r="AI31" s="11" t="str">
        <f>IF(AF31="","",IF(AG31&gt;'②-1出来高報告書'!$I$47,"×",""))</f>
        <v/>
      </c>
      <c r="AJ31" s="11" t="str">
        <f>IF(AI31="×",AG31,"")</f>
        <v/>
      </c>
      <c r="AT31" s="587"/>
      <c r="AU31" s="587"/>
      <c r="AV31" s="587"/>
      <c r="AW31" s="587"/>
      <c r="AX31" s="587"/>
      <c r="AY31" s="587"/>
      <c r="AZ31" s="587"/>
    </row>
    <row r="32" spans="1:52">
      <c r="A32" s="142" t="s">
        <v>110</v>
      </c>
      <c r="B32" s="481" t="str">
        <f>IF(③指定請求書!AQ14="","",③指定請求書!AQ14)</f>
        <v/>
      </c>
      <c r="AF32" s="11" t="str">
        <f>IF('②-1出来高報告書'!$I$46&lt;10000,IF('②-1出来高報告書'!$I$46&gt;=1000,"4",""),"")</f>
        <v/>
      </c>
      <c r="AG32" s="26" t="str">
        <f>IF(AF32="","",ROUNDDOWN('②-1出来高報告書'!$I$46,-2))</f>
        <v/>
      </c>
      <c r="AH32" s="11"/>
      <c r="AI32" s="11" t="str">
        <f>IF(AF32="","",IF(AG32&gt;'②-1出来高報告書'!$I$47,"×",""))</f>
        <v/>
      </c>
      <c r="AJ32" s="11" t="str">
        <f>IF(AI32="×",AG32,"")</f>
        <v/>
      </c>
    </row>
    <row r="33" spans="1:36">
      <c r="A33" s="473" t="str">
        <f>IF(入力する前に確認するシート!$G$16=2,"当月迄合計","")</f>
        <v/>
      </c>
      <c r="B33" s="482" t="str">
        <f>IF(入力する前に確認するシート!G16=2,IF(SUM(③指定請求書!AQ12:AR15)=0,"",SUM(③指定請求書!AQ12:AR15)),"")</f>
        <v/>
      </c>
      <c r="C33" s="33"/>
      <c r="AF33" s="11"/>
      <c r="AG33" s="11"/>
      <c r="AH33" s="11"/>
      <c r="AI33" s="11"/>
      <c r="AJ33" s="11" t="str">
        <f>IF(AI33="×",AG33,"")</f>
        <v/>
      </c>
    </row>
    <row r="34" spans="1:36">
      <c r="A34" s="142" t="s">
        <v>6</v>
      </c>
      <c r="B34" s="481" t="str">
        <f>IF(B30="","",IF(B33="","",B30-B33))</f>
        <v/>
      </c>
    </row>
    <row r="35" spans="1:36">
      <c r="A35" s="142"/>
      <c r="B35" s="473"/>
    </row>
    <row r="37" spans="1:36">
      <c r="AC37" s="824" t="str">
        <f>IF(入力する前に確認するシート!G16=1,"出来高報告書請求額","")</f>
        <v/>
      </c>
      <c r="AD37" s="824"/>
      <c r="AE37" s="825" t="str">
        <f>IF(入力する前に確認するシート!$G$16=1,'②-1出来高報告書'!$I$47,"")</f>
        <v/>
      </c>
      <c r="AF37" s="825"/>
    </row>
    <row r="51" spans="39:44">
      <c r="AM51" s="530" t="s">
        <v>105</v>
      </c>
      <c r="AN51" s="532"/>
      <c r="AP51" s="3" t="s">
        <v>64</v>
      </c>
    </row>
    <row r="52" spans="39:44">
      <c r="AM52" s="180" t="s">
        <v>7</v>
      </c>
      <c r="AN52" s="95">
        <f>AN54-AN53</f>
        <v>0</v>
      </c>
      <c r="AP52" s="95">
        <f>ROUND(Sheet2!AN52*1.1,0)</f>
        <v>0</v>
      </c>
    </row>
    <row r="53" spans="39:44">
      <c r="AM53" s="130" t="s">
        <v>8</v>
      </c>
      <c r="AN53" s="96">
        <f>'②-1出来高報告書'!AC14</f>
        <v>0</v>
      </c>
      <c r="AP53" s="95">
        <f>ROUND(Sheet2!AN53*1.1,0)</f>
        <v>0</v>
      </c>
    </row>
    <row r="54" spans="39:44">
      <c r="AM54" s="180" t="s">
        <v>62</v>
      </c>
      <c r="AN54" s="95">
        <f>'②-1出来高報告書'!G42</f>
        <v>0</v>
      </c>
      <c r="AP54" s="95">
        <f>ROUND(Sheet2!AN54*1.1,0)</f>
        <v>0</v>
      </c>
    </row>
    <row r="55" spans="39:44">
      <c r="AM55" s="121" t="s">
        <v>60</v>
      </c>
      <c r="AN55" s="97">
        <f>'②-1出来高報告書'!I45</f>
        <v>0</v>
      </c>
      <c r="AP55" s="95">
        <f>SUMIFS('②-1出来高報告書'!$AX$27:$AX$49,'②-1出来高報告書'!$AV$27:$AV$49,"前回")</f>
        <v>0</v>
      </c>
    </row>
    <row r="56" spans="39:44">
      <c r="AM56" s="180" t="s">
        <v>61</v>
      </c>
      <c r="AN56" s="95">
        <f>'②-1出来高報告書'!I47</f>
        <v>0</v>
      </c>
      <c r="AP56" s="95">
        <f>IF(AN57=AN54,AP54-AP55,ROUND(AN56*1.1,0))</f>
        <v>0</v>
      </c>
      <c r="AR56" s="486">
        <f>AP56-AN56</f>
        <v>0</v>
      </c>
    </row>
    <row r="57" spans="39:44">
      <c r="AM57" s="3" t="s">
        <v>63</v>
      </c>
      <c r="AN57" s="95">
        <f>SUM(AN55:AN56)</f>
        <v>0</v>
      </c>
      <c r="AP57" s="95">
        <f>AP55+AP56</f>
        <v>0</v>
      </c>
    </row>
    <row r="58" spans="39:44">
      <c r="AM58" s="3" t="s">
        <v>6</v>
      </c>
      <c r="AN58" s="95">
        <f>AN54-AN57</f>
        <v>0</v>
      </c>
      <c r="AP58" s="95">
        <f>AP54-AP57</f>
        <v>0</v>
      </c>
    </row>
    <row r="61" spans="39:44">
      <c r="AM61" t="s">
        <v>342</v>
      </c>
    </row>
    <row r="62" spans="39:44">
      <c r="AM62" t="s">
        <v>343</v>
      </c>
    </row>
    <row r="67" ht="23.1" customHeight="1"/>
    <row r="68" ht="23.1" customHeight="1"/>
    <row r="69" ht="23.1" customHeight="1"/>
  </sheetData>
  <mergeCells count="8">
    <mergeCell ref="AM51:AN51"/>
    <mergeCell ref="AT30:AZ31"/>
    <mergeCell ref="AQ20:AT21"/>
    <mergeCell ref="AA12:AB12"/>
    <mergeCell ref="AC37:AD37"/>
    <mergeCell ref="AE37:AF37"/>
    <mergeCell ref="AQ17:AS17"/>
    <mergeCell ref="AQ18:AS18"/>
  </mergeCells>
  <phoneticPr fontId="1"/>
  <conditionalFormatting sqref="A33:C33">
    <cfRule type="expression" dxfId="5" priority="14">
      <formula>$AS$6=2</formula>
    </cfRule>
  </conditionalFormatting>
  <conditionalFormatting sqref="AC37:AF37">
    <cfRule type="expression" dxfId="4" priority="6">
      <formula>$AS$6=1</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F142541A-B448-42F2-B713-7D3C114AD965}">
            <xm:f>入力する前に確認するシート!$G$16&lt;3</xm:f>
            <x14:dxf>
              <fill>
                <patternFill>
                  <bgColor theme="0" tint="-0.14996795556505021"/>
                </patternFill>
              </fill>
            </x14:dxf>
          </x14:cfRule>
          <xm:sqref>AQ20</xm:sqref>
        </x14:conditionalFormatting>
        <x14:conditionalFormatting xmlns:xm="http://schemas.microsoft.com/office/excel/2006/main">
          <x14:cfRule type="expression" priority="3" id="{D5508926-6404-4F82-B425-A3ED2CAAD65A}">
            <xm:f>入力する前に確認するシート!$G$16=1</xm:f>
            <x14:dxf>
              <font>
                <color theme="0" tint="-0.14996795556505021"/>
              </font>
              <fill>
                <patternFill>
                  <bgColor theme="0" tint="-0.14996795556505021"/>
                </patternFill>
              </fill>
              <border>
                <left/>
                <right/>
                <top/>
                <bottom/>
                <vertical/>
                <horizontal/>
              </border>
            </x14:dxf>
          </x14:cfRule>
          <xm:sqref>AQ24:AY25</xm:sqref>
        </x14:conditionalFormatting>
        <x14:conditionalFormatting xmlns:xm="http://schemas.microsoft.com/office/excel/2006/main">
          <x14:cfRule type="expression" priority="4" id="{4970BF4C-C82F-4020-A1B0-45726134BC91}">
            <xm:f>入力する前に確認するシート!$G$16=1</xm:f>
            <x14:dxf>
              <fill>
                <patternFill>
                  <bgColor theme="0" tint="-0.14996795556505021"/>
                </patternFill>
              </fill>
            </x14:dxf>
          </x14:cfRule>
          <xm:sqref>AT30</xm:sqref>
        </x14:conditionalFormatting>
        <x14:conditionalFormatting xmlns:xm="http://schemas.microsoft.com/office/excel/2006/main">
          <x14:cfRule type="expression" priority="2" id="{652A318D-247D-4FEE-9ADA-0622C68B9AE4}">
            <xm:f>入力する前に確認するシート!$G$16=1</xm:f>
            <x14:dxf>
              <font>
                <color theme="0" tint="-0.14996795556505021"/>
              </font>
              <fill>
                <patternFill>
                  <bgColor theme="0" tint="-0.14996795556505021"/>
                </patternFill>
              </fill>
              <border>
                <left/>
                <right/>
                <top/>
                <bottom/>
                <vertical/>
                <horizontal/>
              </border>
            </x14:dxf>
          </x14:cfRule>
          <xm:sqref>AT27:AZ28</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7BC4F-05AB-4FCE-8D5D-24CCF3E422C9}">
  <sheetPr codeName="Sheet14"/>
  <dimension ref="A1:T101"/>
  <sheetViews>
    <sheetView workbookViewId="0">
      <selection activeCell="O3" sqref="O3:Q101"/>
    </sheetView>
  </sheetViews>
  <sheetFormatPr defaultRowHeight="13.5"/>
  <cols>
    <col min="2" max="2" width="22.26953125" customWidth="1"/>
    <col min="3" max="3" width="18.54296875" customWidth="1"/>
    <col min="5" max="5" width="16.54296875" customWidth="1"/>
    <col min="9" max="9" width="19.90625" customWidth="1"/>
    <col min="12" max="12" width="16" customWidth="1"/>
  </cols>
  <sheetData>
    <row r="1" spans="1:20">
      <c r="A1" t="s">
        <v>322</v>
      </c>
      <c r="H1" t="s">
        <v>323</v>
      </c>
      <c r="O1" t="s">
        <v>331</v>
      </c>
    </row>
    <row r="2" spans="1:20">
      <c r="A2" t="s">
        <v>285</v>
      </c>
      <c r="E2" t="s">
        <v>288</v>
      </c>
      <c r="H2" t="s">
        <v>324</v>
      </c>
      <c r="L2" t="s">
        <v>288</v>
      </c>
      <c r="O2" t="s">
        <v>285</v>
      </c>
      <c r="S2" t="s">
        <v>288</v>
      </c>
    </row>
    <row r="3" spans="1:20">
      <c r="A3" t="str">
        <f>建設工事コード取込!A3</f>
        <v>2125006</v>
      </c>
      <c r="B3" t="str">
        <f>建設工事コード取込!B3</f>
        <v>エルムの木陰新築整備工事</v>
      </c>
      <c r="C3" t="str">
        <f>A3</f>
        <v>2125006</v>
      </c>
      <c r="E3" t="str" cm="1">
        <f t="array" ref="E3">IFERROR(INDEX($B$3:$B$101,_xlfn.AGGREGATE(15,6,(ROW($B$3:$B$101)-ROW($B$3)+1)/(($A$3:$A$101&lt;&gt;"")*($A$3:$A$101&lt;&gt;0)*($B$3:$B$101&lt;&gt;"")*($B$3:$B$101&lt;&gt;0)),ROWS(E$3:E3))),"")</f>
        <v>エルムの木陰新築整備工事</v>
      </c>
      <c r="F3" t="str">
        <f t="shared" ref="F3:F34" si="0">IFERROR(VLOOKUP(E3,B:C,2,0),"")</f>
        <v>2125006</v>
      </c>
      <c r="H3" t="str">
        <f>躯体工事CD取込!A3</f>
        <v>1125016</v>
      </c>
      <c r="I3" t="str">
        <f>躯体工事CD取込!B3</f>
        <v>新琴似北中学校</v>
      </c>
      <c r="J3" t="str">
        <f>H3</f>
        <v>1125016</v>
      </c>
      <c r="L3" t="str" cm="1">
        <f t="array" ref="L3">IFERROR(INDEX($I$3:$I$101,_xlfn.AGGREGATE(15,6,(ROW($I$3:$I$101)-ROW($I$3)+1)/(($H$3:$H$101&lt;&gt;"")*($H$3:$H$101&lt;&gt;0)*($I$3:$I$101&lt;&gt;"")*($I$3:$I$101&lt;&gt;0)),ROWS(L$3:L3))),"")</f>
        <v>新琴似北中学校</v>
      </c>
      <c r="M3" t="str">
        <f t="shared" ref="M3:M34" si="1">IFERROR(VLOOKUP(L3,I:J,2,0),"")</f>
        <v>1125016</v>
      </c>
      <c r="O3" t="str">
        <f>東京支店CD取込!A3</f>
        <v>1625711</v>
      </c>
      <c r="P3" t="str">
        <f>東京支店CD取込!B3</f>
        <v>東京海上丸の内新社屋</v>
      </c>
      <c r="Q3" t="str">
        <f>O3</f>
        <v>1625711</v>
      </c>
      <c r="S3" t="str" cm="1">
        <f t="array" ref="S3">IFERROR(INDEX($P$3:$P$101,_xlfn.AGGREGATE(15,6,(ROW($P$3:$P$101)-ROW($P$3)+1)/(($O$3:$O$101&lt;&gt;"")*($O$3:$O$101&lt;&gt;0)*($P$3:$P$101&lt;&gt;"")*($P$3:$P$101&lt;&gt;0)),ROWS(S$3:S3))),"")</f>
        <v>東京海上丸の内新社屋</v>
      </c>
      <c r="T3" t="str">
        <f t="shared" ref="T3" si="2">IFERROR(VLOOKUP(S3,P:Q,2,0),"")</f>
        <v>1625711</v>
      </c>
    </row>
    <row r="4" spans="1:20">
      <c r="A4" t="str">
        <f>建設工事コード取込!A4</f>
        <v>2126001</v>
      </c>
      <c r="B4" t="str">
        <f>建設工事コード取込!B4</f>
        <v>市営住宅発寒5号棟Ⅲ</v>
      </c>
      <c r="C4" t="str">
        <f t="shared" ref="C4:C67" si="3">A4</f>
        <v>2126001</v>
      </c>
      <c r="E4" t="str" cm="1">
        <f t="array" ref="E4">IFERROR(INDEX($B$3:$B$101,_xlfn.AGGREGATE(15,6,(ROW($B$3:$B$101)-ROW($B$3)+1)/(($A$3:$A$101&lt;&gt;"")*($A$3:$A$101&lt;&gt;0)*($B$3:$B$101&lt;&gt;"")*($B$3:$B$101&lt;&gt;0)),ROWS(E$3:E4))),"")</f>
        <v>市営住宅発寒5号棟Ⅲ</v>
      </c>
      <c r="F4" t="str">
        <f t="shared" si="0"/>
        <v>2126001</v>
      </c>
      <c r="H4" t="str">
        <f>躯体工事CD取込!A4</f>
        <v>1125032</v>
      </c>
      <c r="I4" t="str">
        <f>躯体工事CD取込!B4</f>
        <v>長沼義務教育学校</v>
      </c>
      <c r="J4" t="str">
        <f t="shared" ref="J4:J67" si="4">H4</f>
        <v>1125032</v>
      </c>
      <c r="L4" t="str" cm="1">
        <f t="array" ref="L4">IFERROR(INDEX($I$3:$I$101,_xlfn.AGGREGATE(15,6,(ROW($I$3:$I$101)-ROW($I$3)+1)/(($H$3:$H$101&lt;&gt;"")*($H$3:$H$101&lt;&gt;0)*($I$3:$I$101&lt;&gt;"")*($I$3:$I$101&lt;&gt;0)),ROWS(L$3:L4))),"")</f>
        <v>長沼義務教育学校</v>
      </c>
      <c r="M4" t="str">
        <f t="shared" si="1"/>
        <v>1125032</v>
      </c>
      <c r="O4" t="str">
        <f>東京支店CD取込!A4</f>
        <v>1625713</v>
      </c>
      <c r="P4" t="str">
        <f>東京支店CD取込!B4</f>
        <v>UR愛宕地区再開発</v>
      </c>
      <c r="Q4" t="str">
        <f t="shared" ref="Q4:Q67" si="5">O4</f>
        <v>1625713</v>
      </c>
      <c r="S4" t="str" cm="1">
        <f t="array" ref="S4">IFERROR(INDEX($P$3:$P$101,_xlfn.AGGREGATE(15,6,(ROW($P$3:$P$101)-ROW($P$3)+1)/(($O$3:$O$101&lt;&gt;"")*($O$3:$O$101&lt;&gt;0)*($P$3:$P$101&lt;&gt;"")*($P$3:$P$101&lt;&gt;0)),ROWS(S$3:S4))),"")</f>
        <v>UR愛宕地区再開発</v>
      </c>
      <c r="T4" t="str">
        <f t="shared" ref="T4:T67" si="6">IFERROR(VLOOKUP(S4,P:Q,2,0),"")</f>
        <v>1625713</v>
      </c>
    </row>
    <row r="5" spans="1:20">
      <c r="A5" t="str">
        <f>建設工事コード取込!A5</f>
        <v>2126002</v>
      </c>
      <c r="B5" t="str">
        <f>建設工事コード取込!B5</f>
        <v>JA北いしかりビル新築工事</v>
      </c>
      <c r="C5" t="str">
        <f t="shared" si="3"/>
        <v>2126002</v>
      </c>
      <c r="E5" t="str" cm="1">
        <f t="array" ref="E5">IFERROR(INDEX($B$3:$B$101,_xlfn.AGGREGATE(15,6,(ROW($B$3:$B$101)-ROW($B$3)+1)/(($A$3:$A$101&lt;&gt;"")*($A$3:$A$101&lt;&gt;0)*($B$3:$B$101&lt;&gt;"")*($B$3:$B$101&lt;&gt;0)),ROWS(E$3:E5))),"")</f>
        <v>JA北いしかりビル新築工事</v>
      </c>
      <c r="F5" t="str">
        <f t="shared" si="0"/>
        <v>2126002</v>
      </c>
      <c r="H5" t="str">
        <f>躯体工事CD取込!A5</f>
        <v>1125036</v>
      </c>
      <c r="I5" t="str">
        <f>躯体工事CD取込!B5</f>
        <v>函館航空基地格納庫</v>
      </c>
      <c r="J5" t="str">
        <f t="shared" si="4"/>
        <v>1125036</v>
      </c>
      <c r="L5" t="str" cm="1">
        <f t="array" ref="L5">IFERROR(INDEX($I$3:$I$101,_xlfn.AGGREGATE(15,6,(ROW($I$3:$I$101)-ROW($I$3)+1)/(($H$3:$H$101&lt;&gt;"")*($H$3:$H$101&lt;&gt;0)*($I$3:$I$101&lt;&gt;"")*($I$3:$I$101&lt;&gt;0)),ROWS(L$3:L5))),"")</f>
        <v>函館航空基地格納庫</v>
      </c>
      <c r="M5" t="str">
        <f t="shared" si="1"/>
        <v>1125036</v>
      </c>
      <c r="O5" t="str">
        <f>東京支店CD取込!A5</f>
        <v>1625714</v>
      </c>
      <c r="P5" t="str">
        <f>東京支店CD取込!B5</f>
        <v>上尾CC改修工事</v>
      </c>
      <c r="Q5" t="str">
        <f t="shared" si="5"/>
        <v>1625714</v>
      </c>
      <c r="S5" t="str" cm="1">
        <f t="array" ref="S5">IFERROR(INDEX($P$3:$P$101,_xlfn.AGGREGATE(15,6,(ROW($P$3:$P$101)-ROW($P$3)+1)/(($O$3:$O$101&lt;&gt;"")*($O$3:$O$101&lt;&gt;0)*($P$3:$P$101&lt;&gt;"")*($P$3:$P$101&lt;&gt;0)),ROWS(S$3:S5))),"")</f>
        <v>上尾CC改修工事</v>
      </c>
      <c r="T5" t="str">
        <f t="shared" si="6"/>
        <v>1625714</v>
      </c>
    </row>
    <row r="6" spans="1:20">
      <c r="A6" t="str">
        <f>建設工事コード取込!A6</f>
        <v>2126003</v>
      </c>
      <c r="B6" t="str">
        <f>建設工事コード取込!B6</f>
        <v>千歳市幸町5丁目新築工事Ⅱ</v>
      </c>
      <c r="C6" t="str">
        <f t="shared" si="3"/>
        <v>2126003</v>
      </c>
      <c r="E6" t="str" cm="1">
        <f t="array" ref="E6">IFERROR(INDEX($B$3:$B$101,_xlfn.AGGREGATE(15,6,(ROW($B$3:$B$101)-ROW($B$3)+1)/(($A$3:$A$101&lt;&gt;"")*($A$3:$A$101&lt;&gt;0)*($B$3:$B$101&lt;&gt;"")*($B$3:$B$101&lt;&gt;0)),ROWS(E$3:E6))),"")</f>
        <v>千歳市幸町5丁目新築工事Ⅱ</v>
      </c>
      <c r="F6" t="str">
        <f t="shared" si="0"/>
        <v>2126003</v>
      </c>
      <c r="H6" t="str">
        <f>躯体工事CD取込!A6</f>
        <v>1125040</v>
      </c>
      <c r="I6" t="str">
        <f>躯体工事CD取込!B6</f>
        <v>余市町大川町３</v>
      </c>
      <c r="J6" t="str">
        <f t="shared" si="4"/>
        <v>1125040</v>
      </c>
      <c r="L6" t="str" cm="1">
        <f t="array" ref="L6">IFERROR(INDEX($I$3:$I$101,_xlfn.AGGREGATE(15,6,(ROW($I$3:$I$101)-ROW($I$3)+1)/(($H$3:$H$101&lt;&gt;"")*($H$3:$H$101&lt;&gt;0)*($I$3:$I$101&lt;&gt;"")*($I$3:$I$101&lt;&gt;0)),ROWS(L$3:L6))),"")</f>
        <v>余市町大川町３</v>
      </c>
      <c r="M6" t="str">
        <f t="shared" si="1"/>
        <v>1125040</v>
      </c>
      <c r="O6" t="str">
        <f>東京支店CD取込!A6</f>
        <v>1626100</v>
      </c>
      <c r="P6" t="str">
        <f>東京支店CD取込!B6</f>
        <v>江戸川清掃　雑工事</v>
      </c>
      <c r="Q6" t="str">
        <f t="shared" si="5"/>
        <v>1626100</v>
      </c>
      <c r="S6" t="str" cm="1">
        <f t="array" ref="S6">IFERROR(INDEX($P$3:$P$101,_xlfn.AGGREGATE(15,6,(ROW($P$3:$P$101)-ROW($P$3)+1)/(($O$3:$O$101&lt;&gt;"")*($O$3:$O$101&lt;&gt;0)*($P$3:$P$101&lt;&gt;"")*($P$3:$P$101&lt;&gt;0)),ROWS(S$3:S6))),"")</f>
        <v>江戸川清掃　雑工事</v>
      </c>
      <c r="T6" t="str">
        <f t="shared" si="6"/>
        <v>1626100</v>
      </c>
    </row>
    <row r="7" spans="1:20">
      <c r="A7" t="str">
        <f>建設工事コード取込!A7</f>
        <v>2126004</v>
      </c>
      <c r="B7" t="str">
        <f>建設工事コード取込!B7</f>
        <v>北9西2マンション新築工事Ⅱ</v>
      </c>
      <c r="C7" t="str">
        <f t="shared" si="3"/>
        <v>2126004</v>
      </c>
      <c r="E7" t="str" cm="1">
        <f t="array" ref="E7">IFERROR(INDEX($B$3:$B$101,_xlfn.AGGREGATE(15,6,(ROW($B$3:$B$101)-ROW($B$3)+1)/(($A$3:$A$101&lt;&gt;"")*($A$3:$A$101&lt;&gt;0)*($B$3:$B$101&lt;&gt;"")*($B$3:$B$101&lt;&gt;0)),ROWS(E$3:E7))),"")</f>
        <v>北9西2マンション新築工事Ⅱ</v>
      </c>
      <c r="F7" t="str">
        <f t="shared" si="0"/>
        <v>2126004</v>
      </c>
      <c r="H7" t="str">
        <f>躯体工事CD取込!A7</f>
        <v>1125044</v>
      </c>
      <c r="I7" t="str">
        <f>躯体工事CD取込!B7</f>
        <v>岩見沢病院</v>
      </c>
      <c r="J7" t="str">
        <f t="shared" si="4"/>
        <v>1125044</v>
      </c>
      <c r="L7" t="str" cm="1">
        <f t="array" ref="L7">IFERROR(INDEX($I$3:$I$101,_xlfn.AGGREGATE(15,6,(ROW($I$3:$I$101)-ROW($I$3)+1)/(($H$3:$H$101&lt;&gt;"")*($H$3:$H$101&lt;&gt;0)*($I$3:$I$101&lt;&gt;"")*($I$3:$I$101&lt;&gt;0)),ROWS(L$3:L7))),"")</f>
        <v>岩見沢病院</v>
      </c>
      <c r="M7" t="str">
        <f t="shared" si="1"/>
        <v>1125044</v>
      </c>
      <c r="O7">
        <f>東京支店CD取込!A7</f>
        <v>0</v>
      </c>
      <c r="P7">
        <f>東京支店CD取込!B7</f>
        <v>0</v>
      </c>
      <c r="Q7">
        <f t="shared" si="5"/>
        <v>0</v>
      </c>
      <c r="S7" t="str" cm="1">
        <f t="array" ref="S7">IFERROR(INDEX($P$3:$P$101,_xlfn.AGGREGATE(15,6,(ROW($P$3:$P$101)-ROW($P$3)+1)/(($O$3:$O$101&lt;&gt;"")*($O$3:$O$101&lt;&gt;0)*($P$3:$P$101&lt;&gt;"")*($P$3:$P$101&lt;&gt;0)),ROWS(S$3:S7))),"")</f>
        <v/>
      </c>
      <c r="T7" t="str">
        <f t="shared" si="6"/>
        <v/>
      </c>
    </row>
    <row r="8" spans="1:20">
      <c r="A8" t="str">
        <f>建設工事コード取込!A8</f>
        <v>2126005</v>
      </c>
      <c r="B8" t="str">
        <f>建設工事コード取込!B8</f>
        <v>ふくずみ幼稚園改築工事Ⅱ</v>
      </c>
      <c r="C8" t="str">
        <f t="shared" si="3"/>
        <v>2126005</v>
      </c>
      <c r="E8" t="str" cm="1">
        <f t="array" ref="E8">IFERROR(INDEX($B$3:$B$101,_xlfn.AGGREGATE(15,6,(ROW($B$3:$B$101)-ROW($B$3)+1)/(($A$3:$A$101&lt;&gt;"")*($A$3:$A$101&lt;&gt;0)*($B$3:$B$101&lt;&gt;"")*($B$3:$B$101&lt;&gt;0)),ROWS(E$3:E8))),"")</f>
        <v>ふくずみ幼稚園改築工事Ⅱ</v>
      </c>
      <c r="F8" t="str">
        <f t="shared" si="0"/>
        <v>2126005</v>
      </c>
      <c r="H8" t="str">
        <f>躯体工事CD取込!A8</f>
        <v>1125045</v>
      </c>
      <c r="I8" t="str">
        <f>躯体工事CD取込!B8</f>
        <v>藻岩発電所</v>
      </c>
      <c r="J8" t="str">
        <f t="shared" si="4"/>
        <v>1125045</v>
      </c>
      <c r="L8" t="str" cm="1">
        <f t="array" ref="L8">IFERROR(INDEX($I$3:$I$101,_xlfn.AGGREGATE(15,6,(ROW($I$3:$I$101)-ROW($I$3)+1)/(($H$3:$H$101&lt;&gt;"")*($H$3:$H$101&lt;&gt;0)*($I$3:$I$101&lt;&gt;"")*($I$3:$I$101&lt;&gt;0)),ROWS(L$3:L8))),"")</f>
        <v>藻岩発電所</v>
      </c>
      <c r="M8" t="str">
        <f t="shared" si="1"/>
        <v>1125045</v>
      </c>
      <c r="O8">
        <f>東京支店CD取込!A8</f>
        <v>0</v>
      </c>
      <c r="P8">
        <f>東京支店CD取込!B8</f>
        <v>0</v>
      </c>
      <c r="Q8">
        <f t="shared" si="5"/>
        <v>0</v>
      </c>
      <c r="S8" t="str" cm="1">
        <f t="array" ref="S8">IFERROR(INDEX($P$3:$P$101,_xlfn.AGGREGATE(15,6,(ROW($P$3:$P$101)-ROW($P$3)+1)/(($O$3:$O$101&lt;&gt;"")*($O$3:$O$101&lt;&gt;0)*($P$3:$P$101&lt;&gt;"")*($P$3:$P$101&lt;&gt;0)),ROWS(S$3:S8))),"")</f>
        <v/>
      </c>
      <c r="T8" t="str">
        <f t="shared" si="6"/>
        <v/>
      </c>
    </row>
    <row r="9" spans="1:20">
      <c r="A9" t="str">
        <f>建設工事コード取込!A9</f>
        <v>2126006</v>
      </c>
      <c r="B9" t="str">
        <f>建設工事コード取込!B9</f>
        <v>北陸銀行東篠路外壁改修工事</v>
      </c>
      <c r="C9" t="str">
        <f t="shared" si="3"/>
        <v>2126006</v>
      </c>
      <c r="E9" t="str" cm="1">
        <f t="array" ref="E9">IFERROR(INDEX($B$3:$B$101,_xlfn.AGGREGATE(15,6,(ROW($B$3:$B$101)-ROW($B$3)+1)/(($A$3:$A$101&lt;&gt;"")*($A$3:$A$101&lt;&gt;0)*($B$3:$B$101&lt;&gt;"")*($B$3:$B$101&lt;&gt;0)),ROWS(E$3:E9))),"")</f>
        <v>北陸銀行東篠路外壁改修工事</v>
      </c>
      <c r="F9" t="str">
        <f t="shared" si="0"/>
        <v>2126006</v>
      </c>
      <c r="H9" t="str">
        <f>躯体工事CD取込!A9</f>
        <v>1125046</v>
      </c>
      <c r="I9" t="str">
        <f>躯体工事CD取込!B9</f>
        <v>グランメール北3西22</v>
      </c>
      <c r="J9" t="str">
        <f t="shared" si="4"/>
        <v>1125046</v>
      </c>
      <c r="L9" t="str" cm="1">
        <f t="array" ref="L9">IFERROR(INDEX($I$3:$I$101,_xlfn.AGGREGATE(15,6,(ROW($I$3:$I$101)-ROW($I$3)+1)/(($H$3:$H$101&lt;&gt;"")*($H$3:$H$101&lt;&gt;0)*($I$3:$I$101&lt;&gt;"")*($I$3:$I$101&lt;&gt;0)),ROWS(L$3:L9))),"")</f>
        <v>グランメール北3西22</v>
      </c>
      <c r="M9" t="str">
        <f t="shared" si="1"/>
        <v>1125046</v>
      </c>
      <c r="O9">
        <f>東京支店CD取込!A9</f>
        <v>0</v>
      </c>
      <c r="P9">
        <f>東京支店CD取込!B9</f>
        <v>0</v>
      </c>
      <c r="Q9">
        <f t="shared" si="5"/>
        <v>0</v>
      </c>
      <c r="S9" t="str" cm="1">
        <f t="array" ref="S9">IFERROR(INDEX($P$3:$P$101,_xlfn.AGGREGATE(15,6,(ROW($P$3:$P$101)-ROW($P$3)+1)/(($O$3:$O$101&lt;&gt;"")*($O$3:$O$101&lt;&gt;0)*($P$3:$P$101&lt;&gt;"")*($P$3:$P$101&lt;&gt;0)),ROWS(S$3:S9))),"")</f>
        <v/>
      </c>
      <c r="T9" t="str">
        <f t="shared" si="6"/>
        <v/>
      </c>
    </row>
    <row r="10" spans="1:20">
      <c r="A10" t="str">
        <f>建設工事コード取込!A10</f>
        <v>2126007</v>
      </c>
      <c r="B10" t="str">
        <f>建設工事コード取込!B10</f>
        <v/>
      </c>
      <c r="C10" t="str">
        <f t="shared" si="3"/>
        <v>2126007</v>
      </c>
      <c r="E10" t="str" cm="1">
        <f t="array" ref="E10">IFERROR(INDEX($B$3:$B$101,_xlfn.AGGREGATE(15,6,(ROW($B$3:$B$101)-ROW($B$3)+1)/(($A$3:$A$101&lt;&gt;"")*($A$3:$A$101&lt;&gt;0)*($B$3:$B$101&lt;&gt;"")*($B$3:$B$101&lt;&gt;0)),ROWS(E$3:E10))),"")</f>
        <v/>
      </c>
      <c r="F10" t="str">
        <f t="shared" si="0"/>
        <v>2126007</v>
      </c>
      <c r="H10" t="str">
        <f>躯体工事CD取込!A10</f>
        <v>1125047</v>
      </c>
      <c r="I10" t="str">
        <f>躯体工事CD取込!B10</f>
        <v>ニセコひらふPJ</v>
      </c>
      <c r="J10" t="str">
        <f t="shared" si="4"/>
        <v>1125047</v>
      </c>
      <c r="L10" t="str" cm="1">
        <f t="array" ref="L10">IFERROR(INDEX($I$3:$I$101,_xlfn.AGGREGATE(15,6,(ROW($I$3:$I$101)-ROW($I$3)+1)/(($H$3:$H$101&lt;&gt;"")*($H$3:$H$101&lt;&gt;0)*($I$3:$I$101&lt;&gt;"")*($I$3:$I$101&lt;&gt;0)),ROWS(L$3:L10))),"")</f>
        <v>ニセコひらふPJ</v>
      </c>
      <c r="M10" t="str">
        <f t="shared" si="1"/>
        <v>1125047</v>
      </c>
      <c r="O10">
        <f>東京支店CD取込!A10</f>
        <v>0</v>
      </c>
      <c r="P10">
        <f>東京支店CD取込!B10</f>
        <v>0</v>
      </c>
      <c r="Q10">
        <f t="shared" si="5"/>
        <v>0</v>
      </c>
      <c r="S10" t="str" cm="1">
        <f t="array" ref="S10">IFERROR(INDEX($P$3:$P$101,_xlfn.AGGREGATE(15,6,(ROW($P$3:$P$101)-ROW($P$3)+1)/(($O$3:$O$101&lt;&gt;"")*($O$3:$O$101&lt;&gt;0)*($P$3:$P$101&lt;&gt;"")*($P$3:$P$101&lt;&gt;0)),ROWS(S$3:S10))),"")</f>
        <v/>
      </c>
      <c r="T10" t="str">
        <f t="shared" si="6"/>
        <v/>
      </c>
    </row>
    <row r="11" spans="1:20">
      <c r="A11" t="str">
        <f>建設工事コード取込!A11</f>
        <v>2126008</v>
      </c>
      <c r="B11" t="str">
        <f>建設工事コード取込!B11</f>
        <v/>
      </c>
      <c r="C11" t="str">
        <f t="shared" si="3"/>
        <v>2126008</v>
      </c>
      <c r="E11" t="str" cm="1">
        <f t="array" ref="E11">IFERROR(INDEX($B$3:$B$101,_xlfn.AGGREGATE(15,6,(ROW($B$3:$B$101)-ROW($B$3)+1)/(($A$3:$A$101&lt;&gt;"")*($A$3:$A$101&lt;&gt;0)*($B$3:$B$101&lt;&gt;"")*($B$3:$B$101&lt;&gt;0)),ROWS(E$3:E11))),"")</f>
        <v/>
      </c>
      <c r="F11" t="str">
        <f t="shared" si="0"/>
        <v>2126007</v>
      </c>
      <c r="H11" t="str">
        <f>躯体工事CD取込!A11</f>
        <v>1125048</v>
      </c>
      <c r="I11" t="str">
        <f>躯体工事CD取込!B11</f>
        <v>ロイズ特高</v>
      </c>
      <c r="J11" t="str">
        <f t="shared" si="4"/>
        <v>1125048</v>
      </c>
      <c r="L11" t="str" cm="1">
        <f t="array" ref="L11">IFERROR(INDEX($I$3:$I$101,_xlfn.AGGREGATE(15,6,(ROW($I$3:$I$101)-ROW($I$3)+1)/(($H$3:$H$101&lt;&gt;"")*($H$3:$H$101&lt;&gt;0)*($I$3:$I$101&lt;&gt;"")*($I$3:$I$101&lt;&gt;0)),ROWS(L$3:L11))),"")</f>
        <v>ロイズ特高</v>
      </c>
      <c r="M11" t="str">
        <f t="shared" si="1"/>
        <v>1125048</v>
      </c>
      <c r="O11">
        <f>東京支店CD取込!A11</f>
        <v>0</v>
      </c>
      <c r="P11">
        <f>東京支店CD取込!B11</f>
        <v>0</v>
      </c>
      <c r="Q11">
        <f t="shared" si="5"/>
        <v>0</v>
      </c>
      <c r="S11" t="str" cm="1">
        <f t="array" ref="S11">IFERROR(INDEX($P$3:$P$101,_xlfn.AGGREGATE(15,6,(ROW($P$3:$P$101)-ROW($P$3)+1)/(($O$3:$O$101&lt;&gt;"")*($O$3:$O$101&lt;&gt;0)*($P$3:$P$101&lt;&gt;"")*($P$3:$P$101&lt;&gt;0)),ROWS(S$3:S11))),"")</f>
        <v/>
      </c>
      <c r="T11" t="str">
        <f t="shared" si="6"/>
        <v/>
      </c>
    </row>
    <row r="12" spans="1:20">
      <c r="A12" t="str">
        <f>建設工事コード取込!A12</f>
        <v>2126009</v>
      </c>
      <c r="B12" t="str">
        <f>建設工事コード取込!B12</f>
        <v/>
      </c>
      <c r="C12" t="str">
        <f t="shared" si="3"/>
        <v>2126009</v>
      </c>
      <c r="E12" t="str" cm="1">
        <f t="array" ref="E12">IFERROR(INDEX($B$3:$B$101,_xlfn.AGGREGATE(15,6,(ROW($B$3:$B$101)-ROW($B$3)+1)/(($A$3:$A$101&lt;&gt;"")*($A$3:$A$101&lt;&gt;0)*($B$3:$B$101&lt;&gt;"")*($B$3:$B$101&lt;&gt;0)),ROWS(E$3:E12))),"")</f>
        <v/>
      </c>
      <c r="F12" t="str">
        <f t="shared" si="0"/>
        <v>2126007</v>
      </c>
      <c r="H12" t="str">
        <f>躯体工事CD取込!A12</f>
        <v>1125080</v>
      </c>
      <c r="I12" t="str">
        <f>躯体工事CD取込!B12</f>
        <v>京王プラザ改修（スラブ）</v>
      </c>
      <c r="J12" t="str">
        <f t="shared" si="4"/>
        <v>1125080</v>
      </c>
      <c r="L12" t="str" cm="1">
        <f t="array" ref="L12">IFERROR(INDEX($I$3:$I$101,_xlfn.AGGREGATE(15,6,(ROW($I$3:$I$101)-ROW($I$3)+1)/(($H$3:$H$101&lt;&gt;"")*($H$3:$H$101&lt;&gt;0)*($I$3:$I$101&lt;&gt;"")*($I$3:$I$101&lt;&gt;0)),ROWS(L$3:L12))),"")</f>
        <v>京王プラザ改修（スラブ）</v>
      </c>
      <c r="M12" t="str">
        <f t="shared" si="1"/>
        <v>1125080</v>
      </c>
      <c r="O12">
        <f>東京支店CD取込!A12</f>
        <v>0</v>
      </c>
      <c r="P12">
        <f>東京支店CD取込!B12</f>
        <v>0</v>
      </c>
      <c r="Q12">
        <f t="shared" si="5"/>
        <v>0</v>
      </c>
      <c r="S12" t="str" cm="1">
        <f t="array" ref="S12">IFERROR(INDEX($P$3:$P$101,_xlfn.AGGREGATE(15,6,(ROW($P$3:$P$101)-ROW($P$3)+1)/(($O$3:$O$101&lt;&gt;"")*($O$3:$O$101&lt;&gt;0)*($P$3:$P$101&lt;&gt;"")*($P$3:$P$101&lt;&gt;0)),ROWS(S$3:S12))),"")</f>
        <v/>
      </c>
      <c r="T12" t="str">
        <f t="shared" si="6"/>
        <v/>
      </c>
    </row>
    <row r="13" spans="1:20">
      <c r="A13" t="str">
        <f>建設工事コード取込!A13</f>
        <v>2126010</v>
      </c>
      <c r="B13" t="str">
        <f>建設工事コード取込!B13</f>
        <v/>
      </c>
      <c r="C13" t="str">
        <f t="shared" si="3"/>
        <v>2126010</v>
      </c>
      <c r="E13" t="str" cm="1">
        <f t="array" ref="E13">IFERROR(INDEX($B$3:$B$101,_xlfn.AGGREGATE(15,6,(ROW($B$3:$B$101)-ROW($B$3)+1)/(($A$3:$A$101&lt;&gt;"")*($A$3:$A$101&lt;&gt;0)*($B$3:$B$101&lt;&gt;"")*($B$3:$B$101&lt;&gt;0)),ROWS(E$3:E13))),"")</f>
        <v/>
      </c>
      <c r="F13" t="str">
        <f t="shared" si="0"/>
        <v>2126007</v>
      </c>
      <c r="H13" t="str">
        <f>躯体工事CD取込!A13</f>
        <v>1125083</v>
      </c>
      <c r="I13" t="str">
        <f>躯体工事CD取込!B13</f>
        <v>千歳防衛（五洋）</v>
      </c>
      <c r="J13" t="str">
        <f t="shared" si="4"/>
        <v>1125083</v>
      </c>
      <c r="L13" t="str" cm="1">
        <f t="array" ref="L13">IFERROR(INDEX($I$3:$I$101,_xlfn.AGGREGATE(15,6,(ROW($I$3:$I$101)-ROW($I$3)+1)/(($H$3:$H$101&lt;&gt;"")*($H$3:$H$101&lt;&gt;0)*($I$3:$I$101&lt;&gt;"")*($I$3:$I$101&lt;&gt;0)),ROWS(L$3:L13))),"")</f>
        <v>千歳防衛（五洋）</v>
      </c>
      <c r="M13" t="str">
        <f t="shared" si="1"/>
        <v>1125083</v>
      </c>
      <c r="O13">
        <f>東京支店CD取込!A13</f>
        <v>0</v>
      </c>
      <c r="P13">
        <f>東京支店CD取込!B13</f>
        <v>0</v>
      </c>
      <c r="Q13">
        <f t="shared" si="5"/>
        <v>0</v>
      </c>
      <c r="S13" t="str" cm="1">
        <f t="array" ref="S13">IFERROR(INDEX($P$3:$P$101,_xlfn.AGGREGATE(15,6,(ROW($P$3:$P$101)-ROW($P$3)+1)/(($O$3:$O$101&lt;&gt;"")*($O$3:$O$101&lt;&gt;0)*($P$3:$P$101&lt;&gt;"")*($P$3:$P$101&lt;&gt;0)),ROWS(S$3:S13))),"")</f>
        <v/>
      </c>
      <c r="T13" t="str">
        <f t="shared" si="6"/>
        <v/>
      </c>
    </row>
    <row r="14" spans="1:20">
      <c r="A14" t="str">
        <f>建設工事コード取込!A14</f>
        <v>2126011</v>
      </c>
      <c r="B14" t="str">
        <f>建設工事コード取込!B14</f>
        <v/>
      </c>
      <c r="C14" t="str">
        <f t="shared" si="3"/>
        <v>2126011</v>
      </c>
      <c r="E14" t="str" cm="1">
        <f t="array" ref="E14">IFERROR(INDEX($B$3:$B$101,_xlfn.AGGREGATE(15,6,(ROW($B$3:$B$101)-ROW($B$3)+1)/(($A$3:$A$101&lt;&gt;"")*($A$3:$A$101&lt;&gt;0)*($B$3:$B$101&lt;&gt;"")*($B$3:$B$101&lt;&gt;0)),ROWS(E$3:E14))),"")</f>
        <v/>
      </c>
      <c r="F14" t="str">
        <f t="shared" si="0"/>
        <v>2126007</v>
      </c>
      <c r="H14" t="str">
        <f>躯体工事CD取込!A14</f>
        <v>1125084</v>
      </c>
      <c r="I14" t="str">
        <f>躯体工事CD取込!B14</f>
        <v>共和町義務教育学校</v>
      </c>
      <c r="J14" t="str">
        <f t="shared" si="4"/>
        <v>1125084</v>
      </c>
      <c r="L14" t="str" cm="1">
        <f t="array" ref="L14">IFERROR(INDEX($I$3:$I$101,_xlfn.AGGREGATE(15,6,(ROW($I$3:$I$101)-ROW($I$3)+1)/(($H$3:$H$101&lt;&gt;"")*($H$3:$H$101&lt;&gt;0)*($I$3:$I$101&lt;&gt;"")*($I$3:$I$101&lt;&gt;0)),ROWS(L$3:L14))),"")</f>
        <v>共和町義務教育学校</v>
      </c>
      <c r="M14" t="str">
        <f t="shared" si="1"/>
        <v>1125084</v>
      </c>
      <c r="O14">
        <f>東京支店CD取込!A14</f>
        <v>0</v>
      </c>
      <c r="P14">
        <f>東京支店CD取込!B14</f>
        <v>0</v>
      </c>
      <c r="Q14">
        <f t="shared" si="5"/>
        <v>0</v>
      </c>
      <c r="S14" t="str" cm="1">
        <f t="array" ref="S14">IFERROR(INDEX($P$3:$P$101,_xlfn.AGGREGATE(15,6,(ROW($P$3:$P$101)-ROW($P$3)+1)/(($O$3:$O$101&lt;&gt;"")*($O$3:$O$101&lt;&gt;0)*($P$3:$P$101&lt;&gt;"")*($P$3:$P$101&lt;&gt;0)),ROWS(S$3:S14))),"")</f>
        <v/>
      </c>
      <c r="T14" t="str">
        <f t="shared" si="6"/>
        <v/>
      </c>
    </row>
    <row r="15" spans="1:20">
      <c r="A15" t="str">
        <f>建設工事コード取込!A15</f>
        <v>2126012</v>
      </c>
      <c r="B15" t="str">
        <f>建設工事コード取込!B15</f>
        <v/>
      </c>
      <c r="C15" t="str">
        <f t="shared" si="3"/>
        <v>2126012</v>
      </c>
      <c r="E15" t="str" cm="1">
        <f t="array" ref="E15">IFERROR(INDEX($B$3:$B$101,_xlfn.AGGREGATE(15,6,(ROW($B$3:$B$101)-ROW($B$3)+1)/(($A$3:$A$101&lt;&gt;"")*($A$3:$A$101&lt;&gt;0)*($B$3:$B$101&lt;&gt;"")*($B$3:$B$101&lt;&gt;0)),ROWS(E$3:E15))),"")</f>
        <v/>
      </c>
      <c r="F15" t="str">
        <f t="shared" si="0"/>
        <v>2126007</v>
      </c>
      <c r="H15" t="str">
        <f>躯体工事CD取込!A15</f>
        <v>1125085</v>
      </c>
      <c r="I15" t="str">
        <f>躯体工事CD取込!B15</f>
        <v>Fビレッジ複合施設</v>
      </c>
      <c r="J15" t="str">
        <f t="shared" si="4"/>
        <v>1125085</v>
      </c>
      <c r="L15" t="str" cm="1">
        <f t="array" ref="L15">IFERROR(INDEX($I$3:$I$101,_xlfn.AGGREGATE(15,6,(ROW($I$3:$I$101)-ROW($I$3)+1)/(($H$3:$H$101&lt;&gt;"")*($H$3:$H$101&lt;&gt;0)*($I$3:$I$101&lt;&gt;"")*($I$3:$I$101&lt;&gt;0)),ROWS(L$3:L15))),"")</f>
        <v>Fビレッジ複合施設</v>
      </c>
      <c r="M15" t="str">
        <f t="shared" si="1"/>
        <v>1125085</v>
      </c>
      <c r="O15">
        <f>東京支店CD取込!A15</f>
        <v>0</v>
      </c>
      <c r="P15">
        <f>東京支店CD取込!B15</f>
        <v>0</v>
      </c>
      <c r="Q15">
        <f t="shared" si="5"/>
        <v>0</v>
      </c>
      <c r="S15" t="str" cm="1">
        <f t="array" ref="S15">IFERROR(INDEX($P$3:$P$101,_xlfn.AGGREGATE(15,6,(ROW($P$3:$P$101)-ROW($P$3)+1)/(($O$3:$O$101&lt;&gt;"")*($O$3:$O$101&lt;&gt;0)*($P$3:$P$101&lt;&gt;"")*($P$3:$P$101&lt;&gt;0)),ROWS(S$3:S15))),"")</f>
        <v/>
      </c>
      <c r="T15" t="str">
        <f t="shared" si="6"/>
        <v/>
      </c>
    </row>
    <row r="16" spans="1:20">
      <c r="A16" t="str">
        <f>建設工事コード取込!A16</f>
        <v>2126013</v>
      </c>
      <c r="B16" t="str">
        <f>建設工事コード取込!B16</f>
        <v/>
      </c>
      <c r="C16" t="str">
        <f t="shared" si="3"/>
        <v>2126013</v>
      </c>
      <c r="E16" t="str" cm="1">
        <f t="array" ref="E16">IFERROR(INDEX($B$3:$B$101,_xlfn.AGGREGATE(15,6,(ROW($B$3:$B$101)-ROW($B$3)+1)/(($A$3:$A$101&lt;&gt;"")*($A$3:$A$101&lt;&gt;0)*($B$3:$B$101&lt;&gt;"")*($B$3:$B$101&lt;&gt;0)),ROWS(E$3:E16))),"")</f>
        <v/>
      </c>
      <c r="F16" t="str">
        <f t="shared" si="0"/>
        <v>2126007</v>
      </c>
      <c r="H16" t="str">
        <f>躯体工事CD取込!A16</f>
        <v>1126001</v>
      </c>
      <c r="I16" t="str">
        <f>躯体工事CD取込!B16</f>
        <v>美々汚水中継ポンプ場Ⅱ</v>
      </c>
      <c r="J16" t="str">
        <f t="shared" si="4"/>
        <v>1126001</v>
      </c>
      <c r="L16" t="str" cm="1">
        <f t="array" ref="L16">IFERROR(INDEX($I$3:$I$101,_xlfn.AGGREGATE(15,6,(ROW($I$3:$I$101)-ROW($I$3)+1)/(($H$3:$H$101&lt;&gt;"")*($H$3:$H$101&lt;&gt;0)*($I$3:$I$101&lt;&gt;"")*($I$3:$I$101&lt;&gt;0)),ROWS(L$3:L16))),"")</f>
        <v>美々汚水中継ポンプ場Ⅱ</v>
      </c>
      <c r="M16" t="str">
        <f t="shared" si="1"/>
        <v>1126001</v>
      </c>
      <c r="O16">
        <f>東京支店CD取込!A16</f>
        <v>0</v>
      </c>
      <c r="P16">
        <f>東京支店CD取込!B16</f>
        <v>0</v>
      </c>
      <c r="Q16">
        <f t="shared" si="5"/>
        <v>0</v>
      </c>
      <c r="S16" t="str" cm="1">
        <f t="array" ref="S16">IFERROR(INDEX($P$3:$P$101,_xlfn.AGGREGATE(15,6,(ROW($P$3:$P$101)-ROW($P$3)+1)/(($O$3:$O$101&lt;&gt;"")*($O$3:$O$101&lt;&gt;0)*($P$3:$P$101&lt;&gt;"")*($P$3:$P$101&lt;&gt;0)),ROWS(S$3:S16))),"")</f>
        <v/>
      </c>
      <c r="T16" t="str">
        <f t="shared" si="6"/>
        <v/>
      </c>
    </row>
    <row r="17" spans="1:20">
      <c r="A17" t="str">
        <f>建設工事コード取込!A17</f>
        <v>2126014</v>
      </c>
      <c r="B17" t="str">
        <f>建設工事コード取込!B17</f>
        <v/>
      </c>
      <c r="C17" t="str">
        <f t="shared" si="3"/>
        <v>2126014</v>
      </c>
      <c r="E17" t="str" cm="1">
        <f t="array" ref="E17">IFERROR(INDEX($B$3:$B$101,_xlfn.AGGREGATE(15,6,(ROW($B$3:$B$101)-ROW($B$3)+1)/(($A$3:$A$101&lt;&gt;"")*($A$3:$A$101&lt;&gt;0)*($B$3:$B$101&lt;&gt;"")*($B$3:$B$101&lt;&gt;0)),ROWS(E$3:E17))),"")</f>
        <v/>
      </c>
      <c r="F17" t="str">
        <f t="shared" si="0"/>
        <v>2126007</v>
      </c>
      <c r="H17" t="str">
        <f>躯体工事CD取込!A17</f>
        <v>1126002</v>
      </c>
      <c r="I17" t="str">
        <f>躯体工事CD取込!B17</f>
        <v>科学大手稲駅前Ⅱ</v>
      </c>
      <c r="J17" t="str">
        <f t="shared" si="4"/>
        <v>1126002</v>
      </c>
      <c r="L17" t="str" cm="1">
        <f t="array" ref="L17">IFERROR(INDEX($I$3:$I$101,_xlfn.AGGREGATE(15,6,(ROW($I$3:$I$101)-ROW($I$3)+1)/(($H$3:$H$101&lt;&gt;"")*($H$3:$H$101&lt;&gt;0)*($I$3:$I$101&lt;&gt;"")*($I$3:$I$101&lt;&gt;0)),ROWS(L$3:L17))),"")</f>
        <v>科学大手稲駅前Ⅱ</v>
      </c>
      <c r="M17" t="str">
        <f t="shared" si="1"/>
        <v>1126002</v>
      </c>
      <c r="O17">
        <f>東京支店CD取込!A17</f>
        <v>0</v>
      </c>
      <c r="P17">
        <f>東京支店CD取込!B17</f>
        <v>0</v>
      </c>
      <c r="Q17">
        <f t="shared" si="5"/>
        <v>0</v>
      </c>
      <c r="S17" t="str" cm="1">
        <f t="array" ref="S17">IFERROR(INDEX($P$3:$P$101,_xlfn.AGGREGATE(15,6,(ROW($P$3:$P$101)-ROW($P$3)+1)/(($O$3:$O$101&lt;&gt;"")*($O$3:$O$101&lt;&gt;0)*($P$3:$P$101&lt;&gt;"")*($P$3:$P$101&lt;&gt;0)),ROWS(S$3:S17))),"")</f>
        <v/>
      </c>
      <c r="T17" t="str">
        <f t="shared" si="6"/>
        <v/>
      </c>
    </row>
    <row r="18" spans="1:20">
      <c r="A18" t="str">
        <f>建設工事コード取込!A18</f>
        <v>2126015</v>
      </c>
      <c r="B18" t="str">
        <f>建設工事コード取込!B18</f>
        <v/>
      </c>
      <c r="C18" t="str">
        <f t="shared" si="3"/>
        <v>2126015</v>
      </c>
      <c r="E18" t="str" cm="1">
        <f t="array" ref="E18">IFERROR(INDEX($B$3:$B$101,_xlfn.AGGREGATE(15,6,(ROW($B$3:$B$101)-ROW($B$3)+1)/(($A$3:$A$101&lt;&gt;"")*($A$3:$A$101&lt;&gt;0)*($B$3:$B$101&lt;&gt;"")*($B$3:$B$101&lt;&gt;0)),ROWS(E$3:E18))),"")</f>
        <v/>
      </c>
      <c r="F18" t="str">
        <f t="shared" si="0"/>
        <v>2126007</v>
      </c>
      <c r="H18" t="str">
        <f>躯体工事CD取込!A18</f>
        <v>1126003</v>
      </c>
      <c r="I18" t="str">
        <f>躯体工事CD取込!B18</f>
        <v>レーベン北9東1Ⅱ</v>
      </c>
      <c r="J18" t="str">
        <f t="shared" si="4"/>
        <v>1126003</v>
      </c>
      <c r="L18" t="str" cm="1">
        <f t="array" ref="L18">IFERROR(INDEX($I$3:$I$101,_xlfn.AGGREGATE(15,6,(ROW($I$3:$I$101)-ROW($I$3)+1)/(($H$3:$H$101&lt;&gt;"")*($H$3:$H$101&lt;&gt;0)*($I$3:$I$101&lt;&gt;"")*($I$3:$I$101&lt;&gt;0)),ROWS(L$3:L18))),"")</f>
        <v>レーベン北9東1Ⅱ</v>
      </c>
      <c r="M18" t="str">
        <f t="shared" si="1"/>
        <v>1126003</v>
      </c>
      <c r="O18">
        <f>東京支店CD取込!A18</f>
        <v>0</v>
      </c>
      <c r="P18">
        <f>東京支店CD取込!B18</f>
        <v>0</v>
      </c>
      <c r="Q18">
        <f t="shared" si="5"/>
        <v>0</v>
      </c>
      <c r="S18" t="str" cm="1">
        <f t="array" ref="S18">IFERROR(INDEX($P$3:$P$101,_xlfn.AGGREGATE(15,6,(ROW($P$3:$P$101)-ROW($P$3)+1)/(($O$3:$O$101&lt;&gt;"")*($O$3:$O$101&lt;&gt;0)*($P$3:$P$101&lt;&gt;"")*($P$3:$P$101&lt;&gt;0)),ROWS(S$3:S18))),"")</f>
        <v/>
      </c>
      <c r="T18" t="str">
        <f t="shared" si="6"/>
        <v/>
      </c>
    </row>
    <row r="19" spans="1:20">
      <c r="A19" t="str">
        <f>建設工事コード取込!A19</f>
        <v>2126016</v>
      </c>
      <c r="B19" t="str">
        <f>建設工事コード取込!B19</f>
        <v/>
      </c>
      <c r="C19" t="str">
        <f t="shared" si="3"/>
        <v>2126016</v>
      </c>
      <c r="E19" t="str" cm="1">
        <f t="array" ref="E19">IFERROR(INDEX($B$3:$B$101,_xlfn.AGGREGATE(15,6,(ROW($B$3:$B$101)-ROW($B$3)+1)/(($A$3:$A$101&lt;&gt;"")*($A$3:$A$101&lt;&gt;0)*($B$3:$B$101&lt;&gt;"")*($B$3:$B$101&lt;&gt;0)),ROWS(E$3:E19))),"")</f>
        <v/>
      </c>
      <c r="F19" t="str">
        <f t="shared" si="0"/>
        <v>2126007</v>
      </c>
      <c r="H19" t="str">
        <f>躯体工事CD取込!A19</f>
        <v>1126004</v>
      </c>
      <c r="I19" t="str">
        <f>躯体工事CD取込!B19</f>
        <v>千歳窒素プラントⅡ</v>
      </c>
      <c r="J19" t="str">
        <f t="shared" si="4"/>
        <v>1126004</v>
      </c>
      <c r="L19" t="str" cm="1">
        <f t="array" ref="L19">IFERROR(INDEX($I$3:$I$101,_xlfn.AGGREGATE(15,6,(ROW($I$3:$I$101)-ROW($I$3)+1)/(($H$3:$H$101&lt;&gt;"")*($H$3:$H$101&lt;&gt;0)*($I$3:$I$101&lt;&gt;"")*($I$3:$I$101&lt;&gt;0)),ROWS(L$3:L19))),"")</f>
        <v>千歳窒素プラントⅡ</v>
      </c>
      <c r="M19" t="str">
        <f t="shared" si="1"/>
        <v>1126004</v>
      </c>
      <c r="O19">
        <f>東京支店CD取込!A19</f>
        <v>0</v>
      </c>
      <c r="P19">
        <f>東京支店CD取込!B19</f>
        <v>0</v>
      </c>
      <c r="Q19">
        <f t="shared" si="5"/>
        <v>0</v>
      </c>
      <c r="S19" t="str" cm="1">
        <f t="array" ref="S19">IFERROR(INDEX($P$3:$P$101,_xlfn.AGGREGATE(15,6,(ROW($P$3:$P$101)-ROW($P$3)+1)/(($O$3:$O$101&lt;&gt;"")*($O$3:$O$101&lt;&gt;0)*($P$3:$P$101&lt;&gt;"")*($P$3:$P$101&lt;&gt;0)),ROWS(S$3:S19))),"")</f>
        <v/>
      </c>
      <c r="T19" t="str">
        <f t="shared" si="6"/>
        <v/>
      </c>
    </row>
    <row r="20" spans="1:20">
      <c r="A20">
        <f>建設工事コード取込!A20</f>
        <v>0</v>
      </c>
      <c r="B20">
        <f>建設工事コード取込!B20</f>
        <v>0</v>
      </c>
      <c r="C20">
        <f t="shared" si="3"/>
        <v>0</v>
      </c>
      <c r="E20" t="str" cm="1">
        <f t="array" ref="E20">IFERROR(INDEX($B$3:$B$101,_xlfn.AGGREGATE(15,6,(ROW($B$3:$B$101)-ROW($B$3)+1)/(($A$3:$A$101&lt;&gt;"")*($A$3:$A$101&lt;&gt;0)*($B$3:$B$101&lt;&gt;"")*($B$3:$B$101&lt;&gt;0)),ROWS(E$3:E20))),"")</f>
        <v/>
      </c>
      <c r="F20" t="str">
        <f t="shared" si="0"/>
        <v>2126007</v>
      </c>
      <c r="H20" t="str">
        <f>躯体工事CD取込!A20</f>
        <v>1126005</v>
      </c>
      <c r="I20" t="str">
        <f>躯体工事CD取込!B20</f>
        <v>苫小牧ﾃﾞｰﾀｾﾝﾀｰⅡ</v>
      </c>
      <c r="J20" t="str">
        <f t="shared" si="4"/>
        <v>1126005</v>
      </c>
      <c r="L20" t="str" cm="1">
        <f t="array" ref="L20">IFERROR(INDEX($I$3:$I$101,_xlfn.AGGREGATE(15,6,(ROW($I$3:$I$101)-ROW($I$3)+1)/(($H$3:$H$101&lt;&gt;"")*($H$3:$H$101&lt;&gt;0)*($I$3:$I$101&lt;&gt;"")*($I$3:$I$101&lt;&gt;0)),ROWS(L$3:L20))),"")</f>
        <v>苫小牧ﾃﾞｰﾀｾﾝﾀｰⅡ</v>
      </c>
      <c r="M20" t="str">
        <f t="shared" si="1"/>
        <v>1126005</v>
      </c>
      <c r="O20">
        <f>東京支店CD取込!A20</f>
        <v>0</v>
      </c>
      <c r="P20">
        <f>東京支店CD取込!B20</f>
        <v>0</v>
      </c>
      <c r="Q20">
        <f t="shared" si="5"/>
        <v>0</v>
      </c>
      <c r="S20" t="str" cm="1">
        <f t="array" ref="S20">IFERROR(INDEX($P$3:$P$101,_xlfn.AGGREGATE(15,6,(ROW($P$3:$P$101)-ROW($P$3)+1)/(($O$3:$O$101&lt;&gt;"")*($O$3:$O$101&lt;&gt;0)*($P$3:$P$101&lt;&gt;"")*($P$3:$P$101&lt;&gt;0)),ROWS(S$3:S20))),"")</f>
        <v/>
      </c>
      <c r="T20" t="str">
        <f t="shared" si="6"/>
        <v/>
      </c>
    </row>
    <row r="21" spans="1:20">
      <c r="A21">
        <f>建設工事コード取込!A21</f>
        <v>0</v>
      </c>
      <c r="B21">
        <f>建設工事コード取込!B21</f>
        <v>0</v>
      </c>
      <c r="C21">
        <f t="shared" si="3"/>
        <v>0</v>
      </c>
      <c r="E21" t="str" cm="1">
        <f t="array" ref="E21">IFERROR(INDEX($B$3:$B$101,_xlfn.AGGREGATE(15,6,(ROW($B$3:$B$101)-ROW($B$3)+1)/(($A$3:$A$101&lt;&gt;"")*($A$3:$A$101&lt;&gt;0)*($B$3:$B$101&lt;&gt;"")*($B$3:$B$101&lt;&gt;0)),ROWS(E$3:E21))),"")</f>
        <v/>
      </c>
      <c r="F21" t="str">
        <f t="shared" si="0"/>
        <v>2126007</v>
      </c>
      <c r="H21" t="str">
        <f>躯体工事CD取込!A21</f>
        <v>1126006</v>
      </c>
      <c r="I21" t="str">
        <f>躯体工事CD取込!B21</f>
        <v>今金給食センター</v>
      </c>
      <c r="J21" t="str">
        <f t="shared" si="4"/>
        <v>1126006</v>
      </c>
      <c r="L21" t="str" cm="1">
        <f t="array" ref="L21">IFERROR(INDEX($I$3:$I$101,_xlfn.AGGREGATE(15,6,(ROW($I$3:$I$101)-ROW($I$3)+1)/(($H$3:$H$101&lt;&gt;"")*($H$3:$H$101&lt;&gt;0)*($I$3:$I$101&lt;&gt;"")*($I$3:$I$101&lt;&gt;0)),ROWS(L$3:L21))),"")</f>
        <v>今金給食センター</v>
      </c>
      <c r="M21" t="str">
        <f t="shared" si="1"/>
        <v>1126006</v>
      </c>
      <c r="O21">
        <f>東京支店CD取込!A21</f>
        <v>0</v>
      </c>
      <c r="P21">
        <f>東京支店CD取込!B21</f>
        <v>0</v>
      </c>
      <c r="Q21">
        <f t="shared" si="5"/>
        <v>0</v>
      </c>
      <c r="S21" t="str" cm="1">
        <f t="array" ref="S21">IFERROR(INDEX($P$3:$P$101,_xlfn.AGGREGATE(15,6,(ROW($P$3:$P$101)-ROW($P$3)+1)/(($O$3:$O$101&lt;&gt;"")*($O$3:$O$101&lt;&gt;0)*($P$3:$P$101&lt;&gt;"")*($P$3:$P$101&lt;&gt;0)),ROWS(S$3:S21))),"")</f>
        <v/>
      </c>
      <c r="T21" t="str">
        <f t="shared" si="6"/>
        <v/>
      </c>
    </row>
    <row r="22" spans="1:20">
      <c r="A22">
        <f>建設工事コード取込!A22</f>
        <v>0</v>
      </c>
      <c r="B22">
        <f>建設工事コード取込!B22</f>
        <v>0</v>
      </c>
      <c r="C22">
        <f t="shared" si="3"/>
        <v>0</v>
      </c>
      <c r="E22" t="str" cm="1">
        <f t="array" ref="E22">IFERROR(INDEX($B$3:$B$101,_xlfn.AGGREGATE(15,6,(ROW($B$3:$B$101)-ROW($B$3)+1)/(($A$3:$A$101&lt;&gt;"")*($A$3:$A$101&lt;&gt;0)*($B$3:$B$101&lt;&gt;"")*($B$3:$B$101&lt;&gt;0)),ROWS(E$3:E22))),"")</f>
        <v/>
      </c>
      <c r="F22" t="str">
        <f t="shared" si="0"/>
        <v>2126007</v>
      </c>
      <c r="H22" t="str">
        <f>躯体工事CD取込!A22</f>
        <v>1126007</v>
      </c>
      <c r="I22" t="str">
        <f>躯体工事CD取込!B22</f>
        <v>厚真庁舎</v>
      </c>
      <c r="J22" t="str">
        <f t="shared" si="4"/>
        <v>1126007</v>
      </c>
      <c r="L22" t="str" cm="1">
        <f t="array" ref="L22">IFERROR(INDEX($I$3:$I$101,_xlfn.AGGREGATE(15,6,(ROW($I$3:$I$101)-ROW($I$3)+1)/(($H$3:$H$101&lt;&gt;"")*($H$3:$H$101&lt;&gt;0)*($I$3:$I$101&lt;&gt;"")*($I$3:$I$101&lt;&gt;0)),ROWS(L$3:L22))),"")</f>
        <v>厚真庁舎</v>
      </c>
      <c r="M22" t="str">
        <f t="shared" si="1"/>
        <v>1126007</v>
      </c>
      <c r="O22">
        <f>東京支店CD取込!A22</f>
        <v>0</v>
      </c>
      <c r="P22">
        <f>東京支店CD取込!B22</f>
        <v>0</v>
      </c>
      <c r="Q22">
        <f t="shared" si="5"/>
        <v>0</v>
      </c>
      <c r="S22" t="str" cm="1">
        <f t="array" ref="S22">IFERROR(INDEX($P$3:$P$101,_xlfn.AGGREGATE(15,6,(ROW($P$3:$P$101)-ROW($P$3)+1)/(($O$3:$O$101&lt;&gt;"")*($O$3:$O$101&lt;&gt;0)*($P$3:$P$101&lt;&gt;"")*($P$3:$P$101&lt;&gt;0)),ROWS(S$3:S22))),"")</f>
        <v/>
      </c>
      <c r="T22" t="str">
        <f t="shared" si="6"/>
        <v/>
      </c>
    </row>
    <row r="23" spans="1:20">
      <c r="A23">
        <f>建設工事コード取込!A23</f>
        <v>0</v>
      </c>
      <c r="B23">
        <f>建設工事コード取込!B23</f>
        <v>0</v>
      </c>
      <c r="C23">
        <f t="shared" si="3"/>
        <v>0</v>
      </c>
      <c r="E23" t="str" cm="1">
        <f t="array" ref="E23">IFERROR(INDEX($B$3:$B$101,_xlfn.AGGREGATE(15,6,(ROW($B$3:$B$101)-ROW($B$3)+1)/(($A$3:$A$101&lt;&gt;"")*($A$3:$A$101&lt;&gt;0)*($B$3:$B$101&lt;&gt;"")*($B$3:$B$101&lt;&gt;0)),ROWS(E$3:E23))),"")</f>
        <v/>
      </c>
      <c r="F23" t="str">
        <f t="shared" si="0"/>
        <v>2126007</v>
      </c>
      <c r="H23" t="str">
        <f>躯体工事CD取込!A23</f>
        <v>1126008</v>
      </c>
      <c r="I23" t="str">
        <f>躯体工事CD取込!B23</f>
        <v>新富良野プリンスホテル</v>
      </c>
      <c r="J23" t="str">
        <f t="shared" si="4"/>
        <v>1126008</v>
      </c>
      <c r="L23" t="str" cm="1">
        <f t="array" ref="L23">IFERROR(INDEX($I$3:$I$101,_xlfn.AGGREGATE(15,6,(ROW($I$3:$I$101)-ROW($I$3)+1)/(($H$3:$H$101&lt;&gt;"")*($H$3:$H$101&lt;&gt;0)*($I$3:$I$101&lt;&gt;"")*($I$3:$I$101&lt;&gt;0)),ROWS(L$3:L23))),"")</f>
        <v>新富良野プリンスホテル</v>
      </c>
      <c r="M23" t="str">
        <f t="shared" si="1"/>
        <v>1126008</v>
      </c>
      <c r="O23">
        <f>東京支店CD取込!A23</f>
        <v>0</v>
      </c>
      <c r="P23">
        <f>東京支店CD取込!B23</f>
        <v>0</v>
      </c>
      <c r="Q23">
        <f t="shared" si="5"/>
        <v>0</v>
      </c>
      <c r="S23" t="str" cm="1">
        <f t="array" ref="S23">IFERROR(INDEX($P$3:$P$101,_xlfn.AGGREGATE(15,6,(ROW($P$3:$P$101)-ROW($P$3)+1)/(($O$3:$O$101&lt;&gt;"")*($O$3:$O$101&lt;&gt;0)*($P$3:$P$101&lt;&gt;"")*($P$3:$P$101&lt;&gt;0)),ROWS(S$3:S23))),"")</f>
        <v/>
      </c>
      <c r="T23" t="str">
        <f t="shared" si="6"/>
        <v/>
      </c>
    </row>
    <row r="24" spans="1:20">
      <c r="A24">
        <f>建設工事コード取込!A24</f>
        <v>0</v>
      </c>
      <c r="B24">
        <f>建設工事コード取込!B24</f>
        <v>0</v>
      </c>
      <c r="C24">
        <f t="shared" si="3"/>
        <v>0</v>
      </c>
      <c r="E24" t="str" cm="1">
        <f t="array" ref="E24">IFERROR(INDEX($B$3:$B$101,_xlfn.AGGREGATE(15,6,(ROW($B$3:$B$101)-ROW($B$3)+1)/(($A$3:$A$101&lt;&gt;"")*($A$3:$A$101&lt;&gt;0)*($B$3:$B$101&lt;&gt;"")*($B$3:$B$101&lt;&gt;0)),ROWS(E$3:E24))),"")</f>
        <v/>
      </c>
      <c r="F24" t="str">
        <f t="shared" si="0"/>
        <v>2126007</v>
      </c>
      <c r="H24" t="str">
        <f>躯体工事CD取込!A24</f>
        <v>1126009</v>
      </c>
      <c r="I24" t="str">
        <f>躯体工事CD取込!B24</f>
        <v>アパホテル 札幌駅西口</v>
      </c>
      <c r="J24" t="str">
        <f t="shared" si="4"/>
        <v>1126009</v>
      </c>
      <c r="L24" t="str" cm="1">
        <f t="array" ref="L24">IFERROR(INDEX($I$3:$I$101,_xlfn.AGGREGATE(15,6,(ROW($I$3:$I$101)-ROW($I$3)+1)/(($H$3:$H$101&lt;&gt;"")*($H$3:$H$101&lt;&gt;0)*($I$3:$I$101&lt;&gt;"")*($I$3:$I$101&lt;&gt;0)),ROWS(L$3:L24))),"")</f>
        <v>アパホテル 札幌駅西口</v>
      </c>
      <c r="M24" t="str">
        <f t="shared" si="1"/>
        <v>1126009</v>
      </c>
      <c r="O24">
        <f>東京支店CD取込!A24</f>
        <v>0</v>
      </c>
      <c r="P24">
        <f>東京支店CD取込!B24</f>
        <v>0</v>
      </c>
      <c r="Q24">
        <f t="shared" si="5"/>
        <v>0</v>
      </c>
      <c r="S24" t="str" cm="1">
        <f t="array" ref="S24">IFERROR(INDEX($P$3:$P$101,_xlfn.AGGREGATE(15,6,(ROW($P$3:$P$101)-ROW($P$3)+1)/(($O$3:$O$101&lt;&gt;"")*($O$3:$O$101&lt;&gt;0)*($P$3:$P$101&lt;&gt;"")*($P$3:$P$101&lt;&gt;0)),ROWS(S$3:S24))),"")</f>
        <v/>
      </c>
      <c r="T24" t="str">
        <f t="shared" si="6"/>
        <v/>
      </c>
    </row>
    <row r="25" spans="1:20">
      <c r="A25">
        <f>建設工事コード取込!A25</f>
        <v>0</v>
      </c>
      <c r="B25">
        <f>建設工事コード取込!B25</f>
        <v>0</v>
      </c>
      <c r="C25">
        <f t="shared" si="3"/>
        <v>0</v>
      </c>
      <c r="E25" t="str" cm="1">
        <f t="array" ref="E25">IFERROR(INDEX($B$3:$B$101,_xlfn.AGGREGATE(15,6,(ROW($B$3:$B$101)-ROW($B$3)+1)/(($A$3:$A$101&lt;&gt;"")*($A$3:$A$101&lt;&gt;0)*($B$3:$B$101&lt;&gt;"")*($B$3:$B$101&lt;&gt;0)),ROWS(E$3:E25))),"")</f>
        <v/>
      </c>
      <c r="F25" t="str">
        <f t="shared" si="0"/>
        <v>2126007</v>
      </c>
      <c r="H25" t="str">
        <f>躯体工事CD取込!A25</f>
        <v>1126010</v>
      </c>
      <c r="I25" t="str">
        <f>躯体工事CD取込!B25</f>
        <v>三日月エリアPJ</v>
      </c>
      <c r="J25" t="str">
        <f t="shared" si="4"/>
        <v>1126010</v>
      </c>
      <c r="L25" t="str" cm="1">
        <f t="array" ref="L25">IFERROR(INDEX($I$3:$I$101,_xlfn.AGGREGATE(15,6,(ROW($I$3:$I$101)-ROW($I$3)+1)/(($H$3:$H$101&lt;&gt;"")*($H$3:$H$101&lt;&gt;0)*($I$3:$I$101&lt;&gt;"")*($I$3:$I$101&lt;&gt;0)),ROWS(L$3:L25))),"")</f>
        <v>三日月エリアPJ</v>
      </c>
      <c r="M25" t="str">
        <f t="shared" si="1"/>
        <v>1126010</v>
      </c>
      <c r="O25">
        <f>東京支店CD取込!A25</f>
        <v>0</v>
      </c>
      <c r="P25">
        <f>東京支店CD取込!B25</f>
        <v>0</v>
      </c>
      <c r="Q25">
        <f t="shared" si="5"/>
        <v>0</v>
      </c>
      <c r="S25" t="str" cm="1">
        <f t="array" ref="S25">IFERROR(INDEX($P$3:$P$101,_xlfn.AGGREGATE(15,6,(ROW($P$3:$P$101)-ROW($P$3)+1)/(($O$3:$O$101&lt;&gt;"")*($O$3:$O$101&lt;&gt;0)*($P$3:$P$101&lt;&gt;"")*($P$3:$P$101&lt;&gt;0)),ROWS(S$3:S25))),"")</f>
        <v/>
      </c>
      <c r="T25" t="str">
        <f t="shared" si="6"/>
        <v/>
      </c>
    </row>
    <row r="26" spans="1:20">
      <c r="A26">
        <f>建設工事コード取込!A26</f>
        <v>0</v>
      </c>
      <c r="B26">
        <f>建設工事コード取込!B26</f>
        <v>0</v>
      </c>
      <c r="C26">
        <f t="shared" si="3"/>
        <v>0</v>
      </c>
      <c r="E26" t="str" cm="1">
        <f t="array" ref="E26">IFERROR(INDEX($B$3:$B$101,_xlfn.AGGREGATE(15,6,(ROW($B$3:$B$101)-ROW($B$3)+1)/(($A$3:$A$101&lt;&gt;"")*($A$3:$A$101&lt;&gt;0)*($B$3:$B$101&lt;&gt;"")*($B$3:$B$101&lt;&gt;0)),ROWS(E$3:E26))),"")</f>
        <v/>
      </c>
      <c r="F26" t="str">
        <f t="shared" si="0"/>
        <v>2126007</v>
      </c>
      <c r="H26" t="str">
        <f>躯体工事CD取込!A30</f>
        <v>1126015</v>
      </c>
      <c r="I26" t="str">
        <f>躯体工事CD取込!B30</f>
        <v>北広島変電所</v>
      </c>
      <c r="J26" t="str">
        <f t="shared" si="4"/>
        <v>1126015</v>
      </c>
      <c r="L26" t="str" cm="1">
        <f t="array" ref="L26">IFERROR(INDEX($I$3:$I$101,_xlfn.AGGREGATE(15,6,(ROW($I$3:$I$101)-ROW($I$3)+1)/(($H$3:$H$101&lt;&gt;"")*($H$3:$H$101&lt;&gt;0)*($I$3:$I$101&lt;&gt;"")*($I$3:$I$101&lt;&gt;0)),ROWS(L$3:L26))),"")</f>
        <v>北広島変電所</v>
      </c>
      <c r="M26" t="str">
        <f t="shared" si="1"/>
        <v>1126015</v>
      </c>
      <c r="O26">
        <f>東京支店CD取込!A26</f>
        <v>0</v>
      </c>
      <c r="P26">
        <f>東京支店CD取込!B26</f>
        <v>0</v>
      </c>
      <c r="Q26">
        <f t="shared" si="5"/>
        <v>0</v>
      </c>
      <c r="S26" t="str" cm="1">
        <f t="array" ref="S26">IFERROR(INDEX($P$3:$P$101,_xlfn.AGGREGATE(15,6,(ROW($P$3:$P$101)-ROW($P$3)+1)/(($O$3:$O$101&lt;&gt;"")*($O$3:$O$101&lt;&gt;0)*($P$3:$P$101&lt;&gt;"")*($P$3:$P$101&lt;&gt;0)),ROWS(S$3:S26))),"")</f>
        <v/>
      </c>
      <c r="T26" t="str">
        <f t="shared" si="6"/>
        <v/>
      </c>
    </row>
    <row r="27" spans="1:20">
      <c r="A27">
        <f>建設工事コード取込!A27</f>
        <v>0</v>
      </c>
      <c r="B27">
        <f>建設工事コード取込!B27</f>
        <v>0</v>
      </c>
      <c r="C27">
        <f t="shared" si="3"/>
        <v>0</v>
      </c>
      <c r="E27" t="str" cm="1">
        <f t="array" ref="E27">IFERROR(INDEX($B$3:$B$101,_xlfn.AGGREGATE(15,6,(ROW($B$3:$B$101)-ROW($B$3)+1)/(($A$3:$A$101&lt;&gt;"")*($A$3:$A$101&lt;&gt;0)*($B$3:$B$101&lt;&gt;"")*($B$3:$B$101&lt;&gt;0)),ROWS(E$3:E27))),"")</f>
        <v/>
      </c>
      <c r="F27" t="str">
        <f t="shared" si="0"/>
        <v>2126007</v>
      </c>
      <c r="H27">
        <f>躯体工事CD取込!A31</f>
        <v>0</v>
      </c>
      <c r="I27">
        <f>躯体工事CD取込!B31</f>
        <v>0</v>
      </c>
      <c r="J27">
        <f t="shared" si="4"/>
        <v>0</v>
      </c>
      <c r="L27" t="str" cm="1">
        <f t="array" ref="L27">IFERROR(INDEX($I$3:$I$101,_xlfn.AGGREGATE(15,6,(ROW($I$3:$I$101)-ROW($I$3)+1)/(($H$3:$H$101&lt;&gt;"")*($H$3:$H$101&lt;&gt;0)*($I$3:$I$101&lt;&gt;"")*($I$3:$I$101&lt;&gt;0)),ROWS(L$3:L27))),"")</f>
        <v/>
      </c>
      <c r="M27" t="str">
        <f t="shared" si="1"/>
        <v/>
      </c>
      <c r="O27">
        <f>東京支店CD取込!A27</f>
        <v>0</v>
      </c>
      <c r="P27">
        <f>東京支店CD取込!B27</f>
        <v>0</v>
      </c>
      <c r="Q27">
        <f t="shared" si="5"/>
        <v>0</v>
      </c>
      <c r="S27" t="str" cm="1">
        <f t="array" ref="S27">IFERROR(INDEX($P$3:$P$101,_xlfn.AGGREGATE(15,6,(ROW($P$3:$P$101)-ROW($P$3)+1)/(($O$3:$O$101&lt;&gt;"")*($O$3:$O$101&lt;&gt;0)*($P$3:$P$101&lt;&gt;"")*($P$3:$P$101&lt;&gt;0)),ROWS(S$3:S27))),"")</f>
        <v/>
      </c>
      <c r="T27" t="str">
        <f t="shared" si="6"/>
        <v/>
      </c>
    </row>
    <row r="28" spans="1:20">
      <c r="A28">
        <f>建設工事コード取込!A28</f>
        <v>0</v>
      </c>
      <c r="B28">
        <f>建設工事コード取込!B28</f>
        <v>0</v>
      </c>
      <c r="C28">
        <f t="shared" si="3"/>
        <v>0</v>
      </c>
      <c r="E28" t="str" cm="1">
        <f t="array" ref="E28">IFERROR(INDEX($B$3:$B$101,_xlfn.AGGREGATE(15,6,(ROW($B$3:$B$101)-ROW($B$3)+1)/(($A$3:$A$101&lt;&gt;"")*($A$3:$A$101&lt;&gt;0)*($B$3:$B$101&lt;&gt;"")*($B$3:$B$101&lt;&gt;0)),ROWS(E$3:E28))),"")</f>
        <v/>
      </c>
      <c r="F28" t="str">
        <f t="shared" si="0"/>
        <v>2126007</v>
      </c>
      <c r="H28">
        <f>躯体工事CD取込!A32</f>
        <v>0</v>
      </c>
      <c r="I28">
        <f>躯体工事CD取込!B32</f>
        <v>0</v>
      </c>
      <c r="J28">
        <f t="shared" si="4"/>
        <v>0</v>
      </c>
      <c r="L28" t="str" cm="1">
        <f t="array" ref="L28">IFERROR(INDEX($I$3:$I$101,_xlfn.AGGREGATE(15,6,(ROW($I$3:$I$101)-ROW($I$3)+1)/(($H$3:$H$101&lt;&gt;"")*($H$3:$H$101&lt;&gt;0)*($I$3:$I$101&lt;&gt;"")*($I$3:$I$101&lt;&gt;0)),ROWS(L$3:L28))),"")</f>
        <v/>
      </c>
      <c r="M28" t="str">
        <f t="shared" si="1"/>
        <v/>
      </c>
      <c r="O28">
        <f>東京支店CD取込!A28</f>
        <v>0</v>
      </c>
      <c r="P28">
        <f>東京支店CD取込!B28</f>
        <v>0</v>
      </c>
      <c r="Q28">
        <f t="shared" si="5"/>
        <v>0</v>
      </c>
      <c r="S28" t="str" cm="1">
        <f t="array" ref="S28">IFERROR(INDEX($P$3:$P$101,_xlfn.AGGREGATE(15,6,(ROW($P$3:$P$101)-ROW($P$3)+1)/(($O$3:$O$101&lt;&gt;"")*($O$3:$O$101&lt;&gt;0)*($P$3:$P$101&lt;&gt;"")*($P$3:$P$101&lt;&gt;0)),ROWS(S$3:S28))),"")</f>
        <v/>
      </c>
      <c r="T28" t="str">
        <f t="shared" si="6"/>
        <v/>
      </c>
    </row>
    <row r="29" spans="1:20">
      <c r="A29">
        <f>建設工事コード取込!A29</f>
        <v>0</v>
      </c>
      <c r="B29">
        <f>建設工事コード取込!B29</f>
        <v>0</v>
      </c>
      <c r="C29">
        <f t="shared" si="3"/>
        <v>0</v>
      </c>
      <c r="E29" t="str" cm="1">
        <f t="array" ref="E29">IFERROR(INDEX($B$3:$B$101,_xlfn.AGGREGATE(15,6,(ROW($B$3:$B$101)-ROW($B$3)+1)/(($A$3:$A$101&lt;&gt;"")*($A$3:$A$101&lt;&gt;0)*($B$3:$B$101&lt;&gt;"")*($B$3:$B$101&lt;&gt;0)),ROWS(E$3:E29))),"")</f>
        <v/>
      </c>
      <c r="F29" t="str">
        <f t="shared" si="0"/>
        <v>2126007</v>
      </c>
      <c r="H29">
        <f>躯体工事CD取込!A33</f>
        <v>0</v>
      </c>
      <c r="I29">
        <f>躯体工事CD取込!B33</f>
        <v>0</v>
      </c>
      <c r="J29">
        <f t="shared" si="4"/>
        <v>0</v>
      </c>
      <c r="L29" t="str" cm="1">
        <f t="array" ref="L29">IFERROR(INDEX($I$3:$I$101,_xlfn.AGGREGATE(15,6,(ROW($I$3:$I$101)-ROW($I$3)+1)/(($H$3:$H$101&lt;&gt;"")*($H$3:$H$101&lt;&gt;0)*($I$3:$I$101&lt;&gt;"")*($I$3:$I$101&lt;&gt;0)),ROWS(L$3:L29))),"")</f>
        <v/>
      </c>
      <c r="M29" t="str">
        <f t="shared" si="1"/>
        <v/>
      </c>
      <c r="O29">
        <f>東京支店CD取込!A29</f>
        <v>0</v>
      </c>
      <c r="P29">
        <f>東京支店CD取込!B29</f>
        <v>0</v>
      </c>
      <c r="Q29">
        <f t="shared" si="5"/>
        <v>0</v>
      </c>
      <c r="S29" t="str" cm="1">
        <f t="array" ref="S29">IFERROR(INDEX($P$3:$P$101,_xlfn.AGGREGATE(15,6,(ROW($P$3:$P$101)-ROW($P$3)+1)/(($O$3:$O$101&lt;&gt;"")*($O$3:$O$101&lt;&gt;0)*($P$3:$P$101&lt;&gt;"")*($P$3:$P$101&lt;&gt;0)),ROWS(S$3:S29))),"")</f>
        <v/>
      </c>
      <c r="T29" t="str">
        <f t="shared" si="6"/>
        <v/>
      </c>
    </row>
    <row r="30" spans="1:20">
      <c r="A30">
        <f>建設工事コード取込!A30</f>
        <v>0</v>
      </c>
      <c r="B30">
        <f>建設工事コード取込!B30</f>
        <v>0</v>
      </c>
      <c r="C30">
        <f t="shared" si="3"/>
        <v>0</v>
      </c>
      <c r="E30" t="str" cm="1">
        <f t="array" ref="E30">IFERROR(INDEX($B$3:$B$101,_xlfn.AGGREGATE(15,6,(ROW($B$3:$B$101)-ROW($B$3)+1)/(($A$3:$A$101&lt;&gt;"")*($A$3:$A$101&lt;&gt;0)*($B$3:$B$101&lt;&gt;"")*($B$3:$B$101&lt;&gt;0)),ROWS(E$3:E30))),"")</f>
        <v/>
      </c>
      <c r="F30" t="str">
        <f t="shared" si="0"/>
        <v>2126007</v>
      </c>
      <c r="H30">
        <f>躯体工事CD取込!A34</f>
        <v>0</v>
      </c>
      <c r="I30">
        <f>躯体工事CD取込!B34</f>
        <v>0</v>
      </c>
      <c r="J30">
        <f t="shared" si="4"/>
        <v>0</v>
      </c>
      <c r="L30" t="str" cm="1">
        <f t="array" ref="L30">IFERROR(INDEX($I$3:$I$101,_xlfn.AGGREGATE(15,6,(ROW($I$3:$I$101)-ROW($I$3)+1)/(($H$3:$H$101&lt;&gt;"")*($H$3:$H$101&lt;&gt;0)*($I$3:$I$101&lt;&gt;"")*($I$3:$I$101&lt;&gt;0)),ROWS(L$3:L30))),"")</f>
        <v/>
      </c>
      <c r="M30" t="str">
        <f t="shared" si="1"/>
        <v/>
      </c>
      <c r="O30">
        <f>東京支店CD取込!A30</f>
        <v>0</v>
      </c>
      <c r="P30">
        <f>東京支店CD取込!B30</f>
        <v>0</v>
      </c>
      <c r="Q30">
        <f t="shared" si="5"/>
        <v>0</v>
      </c>
      <c r="S30" t="str" cm="1">
        <f t="array" ref="S30">IFERROR(INDEX($P$3:$P$101,_xlfn.AGGREGATE(15,6,(ROW($P$3:$P$101)-ROW($P$3)+1)/(($O$3:$O$101&lt;&gt;"")*($O$3:$O$101&lt;&gt;0)*($P$3:$P$101&lt;&gt;"")*($P$3:$P$101&lt;&gt;0)),ROWS(S$3:S30))),"")</f>
        <v/>
      </c>
      <c r="T30" t="str">
        <f t="shared" si="6"/>
        <v/>
      </c>
    </row>
    <row r="31" spans="1:20">
      <c r="A31">
        <f>建設工事コード取込!A31</f>
        <v>0</v>
      </c>
      <c r="B31">
        <f>建設工事コード取込!B31</f>
        <v>0</v>
      </c>
      <c r="C31">
        <f t="shared" si="3"/>
        <v>0</v>
      </c>
      <c r="E31" t="str" cm="1">
        <f t="array" ref="E31">IFERROR(INDEX($B$3:$B$101,_xlfn.AGGREGATE(15,6,(ROW($B$3:$B$101)-ROW($B$3)+1)/(($A$3:$A$101&lt;&gt;"")*($A$3:$A$101&lt;&gt;0)*($B$3:$B$101&lt;&gt;"")*($B$3:$B$101&lt;&gt;0)),ROWS(E$3:E31))),"")</f>
        <v/>
      </c>
      <c r="F31" t="str">
        <f t="shared" si="0"/>
        <v>2126007</v>
      </c>
      <c r="H31">
        <f>躯体工事CD取込!A35</f>
        <v>0</v>
      </c>
      <c r="I31">
        <f>躯体工事CD取込!B35</f>
        <v>0</v>
      </c>
      <c r="J31">
        <f t="shared" si="4"/>
        <v>0</v>
      </c>
      <c r="L31" t="str" cm="1">
        <f t="array" ref="L31">IFERROR(INDEX($I$3:$I$101,_xlfn.AGGREGATE(15,6,(ROW($I$3:$I$101)-ROW($I$3)+1)/(($H$3:$H$101&lt;&gt;"")*($H$3:$H$101&lt;&gt;0)*($I$3:$I$101&lt;&gt;"")*($I$3:$I$101&lt;&gt;0)),ROWS(L$3:L31))),"")</f>
        <v/>
      </c>
      <c r="M31" t="str">
        <f t="shared" si="1"/>
        <v/>
      </c>
      <c r="O31">
        <f>東京支店CD取込!A31</f>
        <v>0</v>
      </c>
      <c r="P31">
        <f>東京支店CD取込!B31</f>
        <v>0</v>
      </c>
      <c r="Q31">
        <f t="shared" si="5"/>
        <v>0</v>
      </c>
      <c r="S31" t="str" cm="1">
        <f t="array" ref="S31">IFERROR(INDEX($P$3:$P$101,_xlfn.AGGREGATE(15,6,(ROW($P$3:$P$101)-ROW($P$3)+1)/(($O$3:$O$101&lt;&gt;"")*($O$3:$O$101&lt;&gt;0)*($P$3:$P$101&lt;&gt;"")*($P$3:$P$101&lt;&gt;0)),ROWS(S$3:S31))),"")</f>
        <v/>
      </c>
      <c r="T31" t="str">
        <f t="shared" si="6"/>
        <v/>
      </c>
    </row>
    <row r="32" spans="1:20">
      <c r="A32">
        <f>建設工事コード取込!A32</f>
        <v>0</v>
      </c>
      <c r="B32">
        <f>建設工事コード取込!B32</f>
        <v>0</v>
      </c>
      <c r="C32">
        <f t="shared" si="3"/>
        <v>0</v>
      </c>
      <c r="E32" t="str" cm="1">
        <f t="array" ref="E32">IFERROR(INDEX($B$3:$B$101,_xlfn.AGGREGATE(15,6,(ROW($B$3:$B$101)-ROW($B$3)+1)/(($A$3:$A$101&lt;&gt;"")*($A$3:$A$101&lt;&gt;0)*($B$3:$B$101&lt;&gt;"")*($B$3:$B$101&lt;&gt;0)),ROWS(E$3:E32))),"")</f>
        <v/>
      </c>
      <c r="F32" t="str">
        <f t="shared" si="0"/>
        <v>2126007</v>
      </c>
      <c r="H32">
        <f>躯体工事CD取込!A36</f>
        <v>0</v>
      </c>
      <c r="I32">
        <f>躯体工事CD取込!B36</f>
        <v>0</v>
      </c>
      <c r="J32">
        <f t="shared" si="4"/>
        <v>0</v>
      </c>
      <c r="L32" t="str" cm="1">
        <f t="array" ref="L32">IFERROR(INDEX($I$3:$I$101,_xlfn.AGGREGATE(15,6,(ROW($I$3:$I$101)-ROW($I$3)+1)/(($H$3:$H$101&lt;&gt;"")*($H$3:$H$101&lt;&gt;0)*($I$3:$I$101&lt;&gt;"")*($I$3:$I$101&lt;&gt;0)),ROWS(L$3:L32))),"")</f>
        <v/>
      </c>
      <c r="M32" t="str">
        <f t="shared" si="1"/>
        <v/>
      </c>
      <c r="O32">
        <f>東京支店CD取込!A32</f>
        <v>0</v>
      </c>
      <c r="P32">
        <f>東京支店CD取込!B32</f>
        <v>0</v>
      </c>
      <c r="Q32">
        <f t="shared" si="5"/>
        <v>0</v>
      </c>
      <c r="S32" t="str" cm="1">
        <f t="array" ref="S32">IFERROR(INDEX($P$3:$P$101,_xlfn.AGGREGATE(15,6,(ROW($P$3:$P$101)-ROW($P$3)+1)/(($O$3:$O$101&lt;&gt;"")*($O$3:$O$101&lt;&gt;0)*($P$3:$P$101&lt;&gt;"")*($P$3:$P$101&lt;&gt;0)),ROWS(S$3:S32))),"")</f>
        <v/>
      </c>
      <c r="T32" t="str">
        <f t="shared" si="6"/>
        <v/>
      </c>
    </row>
    <row r="33" spans="1:20">
      <c r="A33">
        <f>建設工事コード取込!A33</f>
        <v>0</v>
      </c>
      <c r="B33">
        <f>建設工事コード取込!B33</f>
        <v>0</v>
      </c>
      <c r="C33">
        <f t="shared" si="3"/>
        <v>0</v>
      </c>
      <c r="E33" t="str" cm="1">
        <f t="array" ref="E33">IFERROR(INDEX($B$3:$B$101,_xlfn.AGGREGATE(15,6,(ROW($B$3:$B$101)-ROW($B$3)+1)/(($A$3:$A$101&lt;&gt;"")*($A$3:$A$101&lt;&gt;0)*($B$3:$B$101&lt;&gt;"")*($B$3:$B$101&lt;&gt;0)),ROWS(E$3:E33))),"")</f>
        <v/>
      </c>
      <c r="F33" t="str">
        <f t="shared" si="0"/>
        <v>2126007</v>
      </c>
      <c r="H33">
        <f>躯体工事CD取込!A37</f>
        <v>0</v>
      </c>
      <c r="I33">
        <f>躯体工事CD取込!B37</f>
        <v>0</v>
      </c>
      <c r="J33">
        <f t="shared" si="4"/>
        <v>0</v>
      </c>
      <c r="L33" t="str" cm="1">
        <f t="array" ref="L33">IFERROR(INDEX($I$3:$I$101,_xlfn.AGGREGATE(15,6,(ROW($I$3:$I$101)-ROW($I$3)+1)/(($H$3:$H$101&lt;&gt;"")*($H$3:$H$101&lt;&gt;0)*($I$3:$I$101&lt;&gt;"")*($I$3:$I$101&lt;&gt;0)),ROWS(L$3:L33))),"")</f>
        <v/>
      </c>
      <c r="M33" t="str">
        <f t="shared" si="1"/>
        <v/>
      </c>
      <c r="O33">
        <f>東京支店CD取込!A33</f>
        <v>0</v>
      </c>
      <c r="P33">
        <f>東京支店CD取込!B33</f>
        <v>0</v>
      </c>
      <c r="Q33">
        <f t="shared" si="5"/>
        <v>0</v>
      </c>
      <c r="S33" t="str" cm="1">
        <f t="array" ref="S33">IFERROR(INDEX($P$3:$P$101,_xlfn.AGGREGATE(15,6,(ROW($P$3:$P$101)-ROW($P$3)+1)/(($O$3:$O$101&lt;&gt;"")*($O$3:$O$101&lt;&gt;0)*($P$3:$P$101&lt;&gt;"")*($P$3:$P$101&lt;&gt;0)),ROWS(S$3:S33))),"")</f>
        <v/>
      </c>
      <c r="T33" t="str">
        <f t="shared" si="6"/>
        <v/>
      </c>
    </row>
    <row r="34" spans="1:20">
      <c r="A34">
        <f>建設工事コード取込!A34</f>
        <v>0</v>
      </c>
      <c r="B34">
        <f>建設工事コード取込!B34</f>
        <v>0</v>
      </c>
      <c r="C34">
        <f t="shared" si="3"/>
        <v>0</v>
      </c>
      <c r="E34" t="str" cm="1">
        <f t="array" ref="E34">IFERROR(INDEX($B$3:$B$101,_xlfn.AGGREGATE(15,6,(ROW($B$3:$B$101)-ROW($B$3)+1)/(($A$3:$A$101&lt;&gt;"")*($A$3:$A$101&lt;&gt;0)*($B$3:$B$101&lt;&gt;"")*($B$3:$B$101&lt;&gt;0)),ROWS(E$3:E34))),"")</f>
        <v/>
      </c>
      <c r="F34" t="str">
        <f t="shared" si="0"/>
        <v>2126007</v>
      </c>
      <c r="H34">
        <f>躯体工事CD取込!A38</f>
        <v>0</v>
      </c>
      <c r="I34">
        <f>躯体工事CD取込!B38</f>
        <v>0</v>
      </c>
      <c r="J34">
        <f t="shared" si="4"/>
        <v>0</v>
      </c>
      <c r="L34" t="str" cm="1">
        <f t="array" ref="L34">IFERROR(INDEX($I$3:$I$101,_xlfn.AGGREGATE(15,6,(ROW($I$3:$I$101)-ROW($I$3)+1)/(($H$3:$H$101&lt;&gt;"")*($H$3:$H$101&lt;&gt;0)*($I$3:$I$101&lt;&gt;"")*($I$3:$I$101&lt;&gt;0)),ROWS(L$3:L34))),"")</f>
        <v/>
      </c>
      <c r="M34" t="str">
        <f t="shared" si="1"/>
        <v/>
      </c>
      <c r="O34">
        <f>東京支店CD取込!A34</f>
        <v>0</v>
      </c>
      <c r="P34">
        <f>東京支店CD取込!B34</f>
        <v>0</v>
      </c>
      <c r="Q34">
        <f t="shared" si="5"/>
        <v>0</v>
      </c>
      <c r="S34" t="str" cm="1">
        <f t="array" ref="S34">IFERROR(INDEX($P$3:$P$101,_xlfn.AGGREGATE(15,6,(ROW($P$3:$P$101)-ROW($P$3)+1)/(($O$3:$O$101&lt;&gt;"")*($O$3:$O$101&lt;&gt;0)*($P$3:$P$101&lt;&gt;"")*($P$3:$P$101&lt;&gt;0)),ROWS(S$3:S34))),"")</f>
        <v/>
      </c>
      <c r="T34" t="str">
        <f t="shared" si="6"/>
        <v/>
      </c>
    </row>
    <row r="35" spans="1:20">
      <c r="A35">
        <f>建設工事コード取込!A35</f>
        <v>0</v>
      </c>
      <c r="B35">
        <f>建設工事コード取込!B35</f>
        <v>0</v>
      </c>
      <c r="C35">
        <f t="shared" si="3"/>
        <v>0</v>
      </c>
      <c r="E35" t="str" cm="1">
        <f t="array" ref="E35">IFERROR(INDEX($B$3:$B$101,_xlfn.AGGREGATE(15,6,(ROW($B$3:$B$101)-ROW($B$3)+1)/(($A$3:$A$101&lt;&gt;"")*($A$3:$A$101&lt;&gt;0)*($B$3:$B$101&lt;&gt;"")*($B$3:$B$101&lt;&gt;0)),ROWS(E$3:E35))),"")</f>
        <v/>
      </c>
      <c r="F35" t="str">
        <f t="shared" ref="F35:F66" si="7">IFERROR(VLOOKUP(E35,B:C,2,0),"")</f>
        <v>2126007</v>
      </c>
      <c r="H35">
        <f>躯体工事CD取込!A39</f>
        <v>0</v>
      </c>
      <c r="I35">
        <f>躯体工事CD取込!B39</f>
        <v>0</v>
      </c>
      <c r="J35">
        <f t="shared" si="4"/>
        <v>0</v>
      </c>
      <c r="L35" t="str" cm="1">
        <f t="array" ref="L35">IFERROR(INDEX($I$3:$I$101,_xlfn.AGGREGATE(15,6,(ROW($I$3:$I$101)-ROW($I$3)+1)/(($H$3:$H$101&lt;&gt;"")*($H$3:$H$101&lt;&gt;0)*($I$3:$I$101&lt;&gt;"")*($I$3:$I$101&lt;&gt;0)),ROWS(L$3:L35))),"")</f>
        <v/>
      </c>
      <c r="M35" t="str">
        <f t="shared" ref="M35:M66" si="8">IFERROR(VLOOKUP(L35,I:J,2,0),"")</f>
        <v/>
      </c>
      <c r="O35">
        <f>東京支店CD取込!A35</f>
        <v>0</v>
      </c>
      <c r="P35">
        <f>東京支店CD取込!B35</f>
        <v>0</v>
      </c>
      <c r="Q35">
        <f t="shared" si="5"/>
        <v>0</v>
      </c>
      <c r="S35" t="str" cm="1">
        <f t="array" ref="S35">IFERROR(INDEX($P$3:$P$101,_xlfn.AGGREGATE(15,6,(ROW($P$3:$P$101)-ROW($P$3)+1)/(($O$3:$O$101&lt;&gt;"")*($O$3:$O$101&lt;&gt;0)*($P$3:$P$101&lt;&gt;"")*($P$3:$P$101&lt;&gt;0)),ROWS(S$3:S35))),"")</f>
        <v/>
      </c>
      <c r="T35" t="str">
        <f t="shared" si="6"/>
        <v/>
      </c>
    </row>
    <row r="36" spans="1:20">
      <c r="A36">
        <f>建設工事コード取込!A36</f>
        <v>0</v>
      </c>
      <c r="B36">
        <f>建設工事コード取込!B36</f>
        <v>0</v>
      </c>
      <c r="C36">
        <f t="shared" si="3"/>
        <v>0</v>
      </c>
      <c r="E36" t="str" cm="1">
        <f t="array" ref="E36">IFERROR(INDEX($B$3:$B$101,_xlfn.AGGREGATE(15,6,(ROW($B$3:$B$101)-ROW($B$3)+1)/(($A$3:$A$101&lt;&gt;"")*($A$3:$A$101&lt;&gt;0)*($B$3:$B$101&lt;&gt;"")*($B$3:$B$101&lt;&gt;0)),ROWS(E$3:E36))),"")</f>
        <v/>
      </c>
      <c r="F36" t="str">
        <f t="shared" si="7"/>
        <v>2126007</v>
      </c>
      <c r="H36">
        <f>躯体工事CD取込!A40</f>
        <v>0</v>
      </c>
      <c r="I36">
        <f>躯体工事CD取込!B40</f>
        <v>0</v>
      </c>
      <c r="J36">
        <f t="shared" si="4"/>
        <v>0</v>
      </c>
      <c r="L36" t="str" cm="1">
        <f t="array" ref="L36">IFERROR(INDEX($I$3:$I$101,_xlfn.AGGREGATE(15,6,(ROW($I$3:$I$101)-ROW($I$3)+1)/(($H$3:$H$101&lt;&gt;"")*($H$3:$H$101&lt;&gt;0)*($I$3:$I$101&lt;&gt;"")*($I$3:$I$101&lt;&gt;0)),ROWS(L$3:L36))),"")</f>
        <v/>
      </c>
      <c r="M36" t="str">
        <f t="shared" si="8"/>
        <v/>
      </c>
      <c r="O36">
        <f>東京支店CD取込!A36</f>
        <v>0</v>
      </c>
      <c r="P36">
        <f>東京支店CD取込!B36</f>
        <v>0</v>
      </c>
      <c r="Q36">
        <f t="shared" si="5"/>
        <v>0</v>
      </c>
      <c r="S36" t="str" cm="1">
        <f t="array" ref="S36">IFERROR(INDEX($P$3:$P$101,_xlfn.AGGREGATE(15,6,(ROW($P$3:$P$101)-ROW($P$3)+1)/(($O$3:$O$101&lt;&gt;"")*($O$3:$O$101&lt;&gt;0)*($P$3:$P$101&lt;&gt;"")*($P$3:$P$101&lt;&gt;0)),ROWS(S$3:S36))),"")</f>
        <v/>
      </c>
      <c r="T36" t="str">
        <f t="shared" si="6"/>
        <v/>
      </c>
    </row>
    <row r="37" spans="1:20">
      <c r="A37">
        <f>建設工事コード取込!A37</f>
        <v>0</v>
      </c>
      <c r="B37">
        <f>建設工事コード取込!B37</f>
        <v>0</v>
      </c>
      <c r="C37">
        <f t="shared" si="3"/>
        <v>0</v>
      </c>
      <c r="E37" t="str" cm="1">
        <f t="array" ref="E37">IFERROR(INDEX($B$3:$B$101,_xlfn.AGGREGATE(15,6,(ROW($B$3:$B$101)-ROW($B$3)+1)/(($A$3:$A$101&lt;&gt;"")*($A$3:$A$101&lt;&gt;0)*($B$3:$B$101&lt;&gt;"")*($B$3:$B$101&lt;&gt;0)),ROWS(E$3:E37))),"")</f>
        <v/>
      </c>
      <c r="F37" t="str">
        <f t="shared" si="7"/>
        <v>2126007</v>
      </c>
      <c r="H37">
        <f>躯体工事CD取込!A41</f>
        <v>0</v>
      </c>
      <c r="I37">
        <f>躯体工事CD取込!B41</f>
        <v>0</v>
      </c>
      <c r="J37">
        <f t="shared" si="4"/>
        <v>0</v>
      </c>
      <c r="L37" t="str" cm="1">
        <f t="array" ref="L37">IFERROR(INDEX($I$3:$I$101,_xlfn.AGGREGATE(15,6,(ROW($I$3:$I$101)-ROW($I$3)+1)/(($H$3:$H$101&lt;&gt;"")*($H$3:$H$101&lt;&gt;0)*($I$3:$I$101&lt;&gt;"")*($I$3:$I$101&lt;&gt;0)),ROWS(L$3:L37))),"")</f>
        <v/>
      </c>
      <c r="M37" t="str">
        <f t="shared" si="8"/>
        <v/>
      </c>
      <c r="O37">
        <f>東京支店CD取込!A37</f>
        <v>0</v>
      </c>
      <c r="P37">
        <f>東京支店CD取込!B37</f>
        <v>0</v>
      </c>
      <c r="Q37">
        <f t="shared" si="5"/>
        <v>0</v>
      </c>
      <c r="S37" t="str" cm="1">
        <f t="array" ref="S37">IFERROR(INDEX($P$3:$P$101,_xlfn.AGGREGATE(15,6,(ROW($P$3:$P$101)-ROW($P$3)+1)/(($O$3:$O$101&lt;&gt;"")*($O$3:$O$101&lt;&gt;0)*($P$3:$P$101&lt;&gt;"")*($P$3:$P$101&lt;&gt;0)),ROWS(S$3:S37))),"")</f>
        <v/>
      </c>
      <c r="T37" t="str">
        <f t="shared" si="6"/>
        <v/>
      </c>
    </row>
    <row r="38" spans="1:20">
      <c r="A38">
        <f>建設工事コード取込!A38</f>
        <v>0</v>
      </c>
      <c r="B38">
        <f>建設工事コード取込!B38</f>
        <v>0</v>
      </c>
      <c r="C38">
        <f t="shared" si="3"/>
        <v>0</v>
      </c>
      <c r="E38" t="str" cm="1">
        <f t="array" ref="E38">IFERROR(INDEX($B$3:$B$101,_xlfn.AGGREGATE(15,6,(ROW($B$3:$B$101)-ROW($B$3)+1)/(($A$3:$A$101&lt;&gt;"")*($A$3:$A$101&lt;&gt;0)*($B$3:$B$101&lt;&gt;"")*($B$3:$B$101&lt;&gt;0)),ROWS(E$3:E38))),"")</f>
        <v/>
      </c>
      <c r="F38" t="str">
        <f t="shared" si="7"/>
        <v>2126007</v>
      </c>
      <c r="H38">
        <f>躯体工事CD取込!A42</f>
        <v>0</v>
      </c>
      <c r="I38">
        <f>躯体工事CD取込!B42</f>
        <v>0</v>
      </c>
      <c r="J38">
        <f t="shared" si="4"/>
        <v>0</v>
      </c>
      <c r="L38" t="str" cm="1">
        <f t="array" ref="L38">IFERROR(INDEX($I$3:$I$101,_xlfn.AGGREGATE(15,6,(ROW($I$3:$I$101)-ROW($I$3)+1)/(($H$3:$H$101&lt;&gt;"")*($H$3:$H$101&lt;&gt;0)*($I$3:$I$101&lt;&gt;"")*($I$3:$I$101&lt;&gt;0)),ROWS(L$3:L38))),"")</f>
        <v/>
      </c>
      <c r="M38" t="str">
        <f t="shared" si="8"/>
        <v/>
      </c>
      <c r="O38">
        <f>東京支店CD取込!A38</f>
        <v>0</v>
      </c>
      <c r="P38">
        <f>東京支店CD取込!B38</f>
        <v>0</v>
      </c>
      <c r="Q38">
        <f t="shared" si="5"/>
        <v>0</v>
      </c>
      <c r="S38" t="str" cm="1">
        <f t="array" ref="S38">IFERROR(INDEX($P$3:$P$101,_xlfn.AGGREGATE(15,6,(ROW($P$3:$P$101)-ROW($P$3)+1)/(($O$3:$O$101&lt;&gt;"")*($O$3:$O$101&lt;&gt;0)*($P$3:$P$101&lt;&gt;"")*($P$3:$P$101&lt;&gt;0)),ROWS(S$3:S38))),"")</f>
        <v/>
      </c>
      <c r="T38" t="str">
        <f t="shared" si="6"/>
        <v/>
      </c>
    </row>
    <row r="39" spans="1:20">
      <c r="A39">
        <f>建設工事コード取込!A39</f>
        <v>0</v>
      </c>
      <c r="B39">
        <f>建設工事コード取込!B39</f>
        <v>0</v>
      </c>
      <c r="C39">
        <f t="shared" si="3"/>
        <v>0</v>
      </c>
      <c r="E39" t="str" cm="1">
        <f t="array" ref="E39">IFERROR(INDEX($B$3:$B$101,_xlfn.AGGREGATE(15,6,(ROW($B$3:$B$101)-ROW($B$3)+1)/(($A$3:$A$101&lt;&gt;"")*($A$3:$A$101&lt;&gt;0)*($B$3:$B$101&lt;&gt;"")*($B$3:$B$101&lt;&gt;0)),ROWS(E$3:E39))),"")</f>
        <v/>
      </c>
      <c r="F39" t="str">
        <f t="shared" si="7"/>
        <v>2126007</v>
      </c>
      <c r="H39">
        <f>躯体工事CD取込!A43</f>
        <v>0</v>
      </c>
      <c r="I39">
        <f>躯体工事CD取込!B43</f>
        <v>0</v>
      </c>
      <c r="J39">
        <f t="shared" si="4"/>
        <v>0</v>
      </c>
      <c r="L39" t="str" cm="1">
        <f t="array" ref="L39">IFERROR(INDEX($I$3:$I$101,_xlfn.AGGREGATE(15,6,(ROW($I$3:$I$101)-ROW($I$3)+1)/(($H$3:$H$101&lt;&gt;"")*($H$3:$H$101&lt;&gt;0)*($I$3:$I$101&lt;&gt;"")*($I$3:$I$101&lt;&gt;0)),ROWS(L$3:L39))),"")</f>
        <v/>
      </c>
      <c r="M39" t="str">
        <f t="shared" si="8"/>
        <v/>
      </c>
      <c r="O39">
        <f>東京支店CD取込!A39</f>
        <v>0</v>
      </c>
      <c r="P39">
        <f>東京支店CD取込!B39</f>
        <v>0</v>
      </c>
      <c r="Q39">
        <f t="shared" si="5"/>
        <v>0</v>
      </c>
      <c r="S39" t="str" cm="1">
        <f t="array" ref="S39">IFERROR(INDEX($P$3:$P$101,_xlfn.AGGREGATE(15,6,(ROW($P$3:$P$101)-ROW($P$3)+1)/(($O$3:$O$101&lt;&gt;"")*($O$3:$O$101&lt;&gt;0)*($P$3:$P$101&lt;&gt;"")*($P$3:$P$101&lt;&gt;0)),ROWS(S$3:S39))),"")</f>
        <v/>
      </c>
      <c r="T39" t="str">
        <f t="shared" si="6"/>
        <v/>
      </c>
    </row>
    <row r="40" spans="1:20">
      <c r="A40">
        <f>建設工事コード取込!A40</f>
        <v>0</v>
      </c>
      <c r="B40">
        <f>建設工事コード取込!B40</f>
        <v>0</v>
      </c>
      <c r="C40">
        <f t="shared" si="3"/>
        <v>0</v>
      </c>
      <c r="E40" t="str" cm="1">
        <f t="array" ref="E40">IFERROR(INDEX($B$3:$B$101,_xlfn.AGGREGATE(15,6,(ROW($B$3:$B$101)-ROW($B$3)+1)/(($A$3:$A$101&lt;&gt;"")*($A$3:$A$101&lt;&gt;0)*($B$3:$B$101&lt;&gt;"")*($B$3:$B$101&lt;&gt;0)),ROWS(E$3:E40))),"")</f>
        <v/>
      </c>
      <c r="F40" t="str">
        <f t="shared" si="7"/>
        <v>2126007</v>
      </c>
      <c r="H40">
        <f>躯体工事CD取込!A44</f>
        <v>0</v>
      </c>
      <c r="I40">
        <f>躯体工事CD取込!B44</f>
        <v>0</v>
      </c>
      <c r="J40">
        <f t="shared" si="4"/>
        <v>0</v>
      </c>
      <c r="L40" t="str" cm="1">
        <f t="array" ref="L40">IFERROR(INDEX($I$3:$I$101,_xlfn.AGGREGATE(15,6,(ROW($I$3:$I$101)-ROW($I$3)+1)/(($H$3:$H$101&lt;&gt;"")*($H$3:$H$101&lt;&gt;0)*($I$3:$I$101&lt;&gt;"")*($I$3:$I$101&lt;&gt;0)),ROWS(L$3:L40))),"")</f>
        <v/>
      </c>
      <c r="M40" t="str">
        <f t="shared" si="8"/>
        <v/>
      </c>
      <c r="O40">
        <f>東京支店CD取込!A40</f>
        <v>0</v>
      </c>
      <c r="P40">
        <f>東京支店CD取込!B40</f>
        <v>0</v>
      </c>
      <c r="Q40">
        <f t="shared" si="5"/>
        <v>0</v>
      </c>
      <c r="S40" t="str" cm="1">
        <f t="array" ref="S40">IFERROR(INDEX($P$3:$P$101,_xlfn.AGGREGATE(15,6,(ROW($P$3:$P$101)-ROW($P$3)+1)/(($O$3:$O$101&lt;&gt;"")*($O$3:$O$101&lt;&gt;0)*($P$3:$P$101&lt;&gt;"")*($P$3:$P$101&lt;&gt;0)),ROWS(S$3:S40))),"")</f>
        <v/>
      </c>
      <c r="T40" t="str">
        <f t="shared" si="6"/>
        <v/>
      </c>
    </row>
    <row r="41" spans="1:20">
      <c r="A41">
        <f>建設工事コード取込!A41</f>
        <v>0</v>
      </c>
      <c r="B41">
        <f>建設工事コード取込!B41</f>
        <v>0</v>
      </c>
      <c r="C41">
        <f t="shared" si="3"/>
        <v>0</v>
      </c>
      <c r="E41" t="str" cm="1">
        <f t="array" ref="E41">IFERROR(INDEX($B$3:$B$101,_xlfn.AGGREGATE(15,6,(ROW($B$3:$B$101)-ROW($B$3)+1)/(($A$3:$A$101&lt;&gt;"")*($A$3:$A$101&lt;&gt;0)*($B$3:$B$101&lt;&gt;"")*($B$3:$B$101&lt;&gt;0)),ROWS(E$3:E41))),"")</f>
        <v/>
      </c>
      <c r="F41" t="str">
        <f t="shared" si="7"/>
        <v>2126007</v>
      </c>
      <c r="H41">
        <f>躯体工事CD取込!A45</f>
        <v>0</v>
      </c>
      <c r="I41">
        <f>躯体工事CD取込!B45</f>
        <v>0</v>
      </c>
      <c r="J41">
        <f t="shared" si="4"/>
        <v>0</v>
      </c>
      <c r="L41" t="str" cm="1">
        <f t="array" ref="L41">IFERROR(INDEX($I$3:$I$101,_xlfn.AGGREGATE(15,6,(ROW($I$3:$I$101)-ROW($I$3)+1)/(($H$3:$H$101&lt;&gt;"")*($H$3:$H$101&lt;&gt;0)*($I$3:$I$101&lt;&gt;"")*($I$3:$I$101&lt;&gt;0)),ROWS(L$3:L41))),"")</f>
        <v/>
      </c>
      <c r="M41" t="str">
        <f t="shared" si="8"/>
        <v/>
      </c>
      <c r="O41">
        <f>東京支店CD取込!A41</f>
        <v>0</v>
      </c>
      <c r="P41">
        <f>東京支店CD取込!B41</f>
        <v>0</v>
      </c>
      <c r="Q41">
        <f t="shared" si="5"/>
        <v>0</v>
      </c>
      <c r="S41" t="str" cm="1">
        <f t="array" ref="S41">IFERROR(INDEX($P$3:$P$101,_xlfn.AGGREGATE(15,6,(ROW($P$3:$P$101)-ROW($P$3)+1)/(($O$3:$O$101&lt;&gt;"")*($O$3:$O$101&lt;&gt;0)*($P$3:$P$101&lt;&gt;"")*($P$3:$P$101&lt;&gt;0)),ROWS(S$3:S41))),"")</f>
        <v/>
      </c>
      <c r="T41" t="str">
        <f t="shared" si="6"/>
        <v/>
      </c>
    </row>
    <row r="42" spans="1:20">
      <c r="A42">
        <f>建設工事コード取込!A42</f>
        <v>0</v>
      </c>
      <c r="B42">
        <f>建設工事コード取込!B42</f>
        <v>0</v>
      </c>
      <c r="C42">
        <f t="shared" si="3"/>
        <v>0</v>
      </c>
      <c r="E42" t="str" cm="1">
        <f t="array" ref="E42">IFERROR(INDEX($B$3:$B$101,_xlfn.AGGREGATE(15,6,(ROW($B$3:$B$101)-ROW($B$3)+1)/(($A$3:$A$101&lt;&gt;"")*($A$3:$A$101&lt;&gt;0)*($B$3:$B$101&lt;&gt;"")*($B$3:$B$101&lt;&gt;0)),ROWS(E$3:E42))),"")</f>
        <v/>
      </c>
      <c r="F42" t="str">
        <f t="shared" si="7"/>
        <v>2126007</v>
      </c>
      <c r="H42">
        <f>躯体工事CD取込!A46</f>
        <v>0</v>
      </c>
      <c r="I42">
        <f>躯体工事CD取込!B46</f>
        <v>0</v>
      </c>
      <c r="J42">
        <f t="shared" si="4"/>
        <v>0</v>
      </c>
      <c r="L42" t="str" cm="1">
        <f t="array" ref="L42">IFERROR(INDEX($I$3:$I$101,_xlfn.AGGREGATE(15,6,(ROW($I$3:$I$101)-ROW($I$3)+1)/(($H$3:$H$101&lt;&gt;"")*($H$3:$H$101&lt;&gt;0)*($I$3:$I$101&lt;&gt;"")*($I$3:$I$101&lt;&gt;0)),ROWS(L$3:L42))),"")</f>
        <v/>
      </c>
      <c r="M42" t="str">
        <f t="shared" si="8"/>
        <v/>
      </c>
      <c r="O42">
        <f>東京支店CD取込!A42</f>
        <v>0</v>
      </c>
      <c r="P42">
        <f>東京支店CD取込!B42</f>
        <v>0</v>
      </c>
      <c r="Q42">
        <f t="shared" si="5"/>
        <v>0</v>
      </c>
      <c r="S42" t="str" cm="1">
        <f t="array" ref="S42">IFERROR(INDEX($P$3:$P$101,_xlfn.AGGREGATE(15,6,(ROW($P$3:$P$101)-ROW($P$3)+1)/(($O$3:$O$101&lt;&gt;"")*($O$3:$O$101&lt;&gt;0)*($P$3:$P$101&lt;&gt;"")*($P$3:$P$101&lt;&gt;0)),ROWS(S$3:S42))),"")</f>
        <v/>
      </c>
      <c r="T42" t="str">
        <f t="shared" si="6"/>
        <v/>
      </c>
    </row>
    <row r="43" spans="1:20">
      <c r="A43">
        <f>建設工事コード取込!A43</f>
        <v>0</v>
      </c>
      <c r="B43">
        <f>建設工事コード取込!B43</f>
        <v>0</v>
      </c>
      <c r="C43">
        <f t="shared" si="3"/>
        <v>0</v>
      </c>
      <c r="E43" t="str" cm="1">
        <f t="array" ref="E43">IFERROR(INDEX($B$3:$B$101,_xlfn.AGGREGATE(15,6,(ROW($B$3:$B$101)-ROW($B$3)+1)/(($A$3:$A$101&lt;&gt;"")*($A$3:$A$101&lt;&gt;0)*($B$3:$B$101&lt;&gt;"")*($B$3:$B$101&lt;&gt;0)),ROWS(E$3:E43))),"")</f>
        <v/>
      </c>
      <c r="F43" t="str">
        <f t="shared" si="7"/>
        <v>2126007</v>
      </c>
      <c r="H43">
        <f>躯体工事CD取込!A47</f>
        <v>0</v>
      </c>
      <c r="I43">
        <f>躯体工事CD取込!B47</f>
        <v>0</v>
      </c>
      <c r="J43">
        <f t="shared" si="4"/>
        <v>0</v>
      </c>
      <c r="L43" t="str" cm="1">
        <f t="array" ref="L43">IFERROR(INDEX($I$3:$I$101,_xlfn.AGGREGATE(15,6,(ROW($I$3:$I$101)-ROW($I$3)+1)/(($H$3:$H$101&lt;&gt;"")*($H$3:$H$101&lt;&gt;0)*($I$3:$I$101&lt;&gt;"")*($I$3:$I$101&lt;&gt;0)),ROWS(L$3:L43))),"")</f>
        <v/>
      </c>
      <c r="M43" t="str">
        <f t="shared" si="8"/>
        <v/>
      </c>
      <c r="O43">
        <f>東京支店CD取込!A43</f>
        <v>0</v>
      </c>
      <c r="P43">
        <f>東京支店CD取込!B43</f>
        <v>0</v>
      </c>
      <c r="Q43">
        <f t="shared" si="5"/>
        <v>0</v>
      </c>
      <c r="S43" t="str" cm="1">
        <f t="array" ref="S43">IFERROR(INDEX($P$3:$P$101,_xlfn.AGGREGATE(15,6,(ROW($P$3:$P$101)-ROW($P$3)+1)/(($O$3:$O$101&lt;&gt;"")*($O$3:$O$101&lt;&gt;0)*($P$3:$P$101&lt;&gt;"")*($P$3:$P$101&lt;&gt;0)),ROWS(S$3:S43))),"")</f>
        <v/>
      </c>
      <c r="T43" t="str">
        <f t="shared" si="6"/>
        <v/>
      </c>
    </row>
    <row r="44" spans="1:20">
      <c r="A44">
        <f>建設工事コード取込!A44</f>
        <v>0</v>
      </c>
      <c r="B44">
        <f>建設工事コード取込!B44</f>
        <v>0</v>
      </c>
      <c r="C44">
        <f t="shared" si="3"/>
        <v>0</v>
      </c>
      <c r="E44" t="str" cm="1">
        <f t="array" ref="E44">IFERROR(INDEX($B$3:$B$101,_xlfn.AGGREGATE(15,6,(ROW($B$3:$B$101)-ROW($B$3)+1)/(($A$3:$A$101&lt;&gt;"")*($A$3:$A$101&lt;&gt;0)*($B$3:$B$101&lt;&gt;"")*($B$3:$B$101&lt;&gt;0)),ROWS(E$3:E44))),"")</f>
        <v/>
      </c>
      <c r="F44" t="str">
        <f t="shared" si="7"/>
        <v>2126007</v>
      </c>
      <c r="H44">
        <f>躯体工事CD取込!A48</f>
        <v>0</v>
      </c>
      <c r="I44">
        <f>躯体工事CD取込!B48</f>
        <v>0</v>
      </c>
      <c r="J44">
        <f t="shared" si="4"/>
        <v>0</v>
      </c>
      <c r="L44" t="str" cm="1">
        <f t="array" ref="L44">IFERROR(INDEX($I$3:$I$101,_xlfn.AGGREGATE(15,6,(ROW($I$3:$I$101)-ROW($I$3)+1)/(($H$3:$H$101&lt;&gt;"")*($H$3:$H$101&lt;&gt;0)*($I$3:$I$101&lt;&gt;"")*($I$3:$I$101&lt;&gt;0)),ROWS(L$3:L44))),"")</f>
        <v/>
      </c>
      <c r="M44" t="str">
        <f t="shared" si="8"/>
        <v/>
      </c>
      <c r="O44">
        <f>東京支店CD取込!A44</f>
        <v>0</v>
      </c>
      <c r="P44">
        <f>東京支店CD取込!B44</f>
        <v>0</v>
      </c>
      <c r="Q44">
        <f t="shared" si="5"/>
        <v>0</v>
      </c>
      <c r="S44" t="str" cm="1">
        <f t="array" ref="S44">IFERROR(INDEX($P$3:$P$101,_xlfn.AGGREGATE(15,6,(ROW($P$3:$P$101)-ROW($P$3)+1)/(($O$3:$O$101&lt;&gt;"")*($O$3:$O$101&lt;&gt;0)*($P$3:$P$101&lt;&gt;"")*($P$3:$P$101&lt;&gt;0)),ROWS(S$3:S44))),"")</f>
        <v/>
      </c>
      <c r="T44" t="str">
        <f t="shared" si="6"/>
        <v/>
      </c>
    </row>
    <row r="45" spans="1:20">
      <c r="A45">
        <f>建設工事コード取込!A45</f>
        <v>0</v>
      </c>
      <c r="B45">
        <f>建設工事コード取込!B45</f>
        <v>0</v>
      </c>
      <c r="C45">
        <f t="shared" si="3"/>
        <v>0</v>
      </c>
      <c r="E45" t="str" cm="1">
        <f t="array" ref="E45">IFERROR(INDEX($B$3:$B$101,_xlfn.AGGREGATE(15,6,(ROW($B$3:$B$101)-ROW($B$3)+1)/(($A$3:$A$101&lt;&gt;"")*($A$3:$A$101&lt;&gt;0)*($B$3:$B$101&lt;&gt;"")*($B$3:$B$101&lt;&gt;0)),ROWS(E$3:E45))),"")</f>
        <v/>
      </c>
      <c r="F45" t="str">
        <f t="shared" si="7"/>
        <v>2126007</v>
      </c>
      <c r="H45">
        <f>躯体工事CD取込!A49</f>
        <v>0</v>
      </c>
      <c r="I45">
        <f>躯体工事CD取込!B49</f>
        <v>0</v>
      </c>
      <c r="J45">
        <f t="shared" si="4"/>
        <v>0</v>
      </c>
      <c r="L45" t="str" cm="1">
        <f t="array" ref="L45">IFERROR(INDEX($I$3:$I$101,_xlfn.AGGREGATE(15,6,(ROW($I$3:$I$101)-ROW($I$3)+1)/(($H$3:$H$101&lt;&gt;"")*($H$3:$H$101&lt;&gt;0)*($I$3:$I$101&lt;&gt;"")*($I$3:$I$101&lt;&gt;0)),ROWS(L$3:L45))),"")</f>
        <v/>
      </c>
      <c r="M45" t="str">
        <f t="shared" si="8"/>
        <v/>
      </c>
      <c r="O45">
        <f>東京支店CD取込!A45</f>
        <v>0</v>
      </c>
      <c r="P45">
        <f>東京支店CD取込!B45</f>
        <v>0</v>
      </c>
      <c r="Q45">
        <f t="shared" si="5"/>
        <v>0</v>
      </c>
      <c r="S45" t="str" cm="1">
        <f t="array" ref="S45">IFERROR(INDEX($P$3:$P$101,_xlfn.AGGREGATE(15,6,(ROW($P$3:$P$101)-ROW($P$3)+1)/(($O$3:$O$101&lt;&gt;"")*($O$3:$O$101&lt;&gt;0)*($P$3:$P$101&lt;&gt;"")*($P$3:$P$101&lt;&gt;0)),ROWS(S$3:S45))),"")</f>
        <v/>
      </c>
      <c r="T45" t="str">
        <f t="shared" si="6"/>
        <v/>
      </c>
    </row>
    <row r="46" spans="1:20">
      <c r="A46">
        <f>建設工事コード取込!A46</f>
        <v>0</v>
      </c>
      <c r="B46">
        <f>建設工事コード取込!B46</f>
        <v>0</v>
      </c>
      <c r="C46">
        <f t="shared" si="3"/>
        <v>0</v>
      </c>
      <c r="E46" t="str" cm="1">
        <f t="array" ref="E46">IFERROR(INDEX($B$3:$B$101,_xlfn.AGGREGATE(15,6,(ROW($B$3:$B$101)-ROW($B$3)+1)/(($A$3:$A$101&lt;&gt;"")*($A$3:$A$101&lt;&gt;0)*($B$3:$B$101&lt;&gt;"")*($B$3:$B$101&lt;&gt;0)),ROWS(E$3:E46))),"")</f>
        <v/>
      </c>
      <c r="F46" t="str">
        <f t="shared" si="7"/>
        <v>2126007</v>
      </c>
      <c r="H46">
        <f>躯体工事CD取込!A50</f>
        <v>0</v>
      </c>
      <c r="I46">
        <f>躯体工事CD取込!B50</f>
        <v>0</v>
      </c>
      <c r="J46">
        <f t="shared" si="4"/>
        <v>0</v>
      </c>
      <c r="L46" t="str" cm="1">
        <f t="array" ref="L46">IFERROR(INDEX($I$3:$I$101,_xlfn.AGGREGATE(15,6,(ROW($I$3:$I$101)-ROW($I$3)+1)/(($H$3:$H$101&lt;&gt;"")*($H$3:$H$101&lt;&gt;0)*($I$3:$I$101&lt;&gt;"")*($I$3:$I$101&lt;&gt;0)),ROWS(L$3:L46))),"")</f>
        <v/>
      </c>
      <c r="M46" t="str">
        <f t="shared" si="8"/>
        <v/>
      </c>
      <c r="O46">
        <f>東京支店CD取込!A46</f>
        <v>0</v>
      </c>
      <c r="P46">
        <f>東京支店CD取込!B46</f>
        <v>0</v>
      </c>
      <c r="Q46">
        <f t="shared" si="5"/>
        <v>0</v>
      </c>
      <c r="S46" t="str" cm="1">
        <f t="array" ref="S46">IFERROR(INDEX($P$3:$P$101,_xlfn.AGGREGATE(15,6,(ROW($P$3:$P$101)-ROW($P$3)+1)/(($O$3:$O$101&lt;&gt;"")*($O$3:$O$101&lt;&gt;0)*($P$3:$P$101&lt;&gt;"")*($P$3:$P$101&lt;&gt;0)),ROWS(S$3:S46))),"")</f>
        <v/>
      </c>
      <c r="T46" t="str">
        <f t="shared" si="6"/>
        <v/>
      </c>
    </row>
    <row r="47" spans="1:20">
      <c r="A47">
        <f>建設工事コード取込!A47</f>
        <v>0</v>
      </c>
      <c r="B47">
        <f>建設工事コード取込!B47</f>
        <v>0</v>
      </c>
      <c r="C47">
        <f t="shared" si="3"/>
        <v>0</v>
      </c>
      <c r="E47" t="str" cm="1">
        <f t="array" ref="E47">IFERROR(INDEX($B$3:$B$101,_xlfn.AGGREGATE(15,6,(ROW($B$3:$B$101)-ROW($B$3)+1)/(($A$3:$A$101&lt;&gt;"")*($A$3:$A$101&lt;&gt;0)*($B$3:$B$101&lt;&gt;"")*($B$3:$B$101&lt;&gt;0)),ROWS(E$3:E47))),"")</f>
        <v/>
      </c>
      <c r="F47" t="str">
        <f t="shared" si="7"/>
        <v>2126007</v>
      </c>
      <c r="H47">
        <f>躯体工事CD取込!A51</f>
        <v>0</v>
      </c>
      <c r="I47">
        <f>躯体工事CD取込!B51</f>
        <v>0</v>
      </c>
      <c r="J47">
        <f t="shared" si="4"/>
        <v>0</v>
      </c>
      <c r="L47" t="str" cm="1">
        <f t="array" ref="L47">IFERROR(INDEX($I$3:$I$101,_xlfn.AGGREGATE(15,6,(ROW($I$3:$I$101)-ROW($I$3)+1)/(($H$3:$H$101&lt;&gt;"")*($H$3:$H$101&lt;&gt;0)*($I$3:$I$101&lt;&gt;"")*($I$3:$I$101&lt;&gt;0)),ROWS(L$3:L47))),"")</f>
        <v/>
      </c>
      <c r="M47" t="str">
        <f t="shared" si="8"/>
        <v/>
      </c>
      <c r="O47">
        <f>東京支店CD取込!A47</f>
        <v>0</v>
      </c>
      <c r="P47">
        <f>東京支店CD取込!B47</f>
        <v>0</v>
      </c>
      <c r="Q47">
        <f t="shared" si="5"/>
        <v>0</v>
      </c>
      <c r="S47" t="str" cm="1">
        <f t="array" ref="S47">IFERROR(INDEX($P$3:$P$101,_xlfn.AGGREGATE(15,6,(ROW($P$3:$P$101)-ROW($P$3)+1)/(($O$3:$O$101&lt;&gt;"")*($O$3:$O$101&lt;&gt;0)*($P$3:$P$101&lt;&gt;"")*($P$3:$P$101&lt;&gt;0)),ROWS(S$3:S47))),"")</f>
        <v/>
      </c>
      <c r="T47" t="str">
        <f t="shared" si="6"/>
        <v/>
      </c>
    </row>
    <row r="48" spans="1:20">
      <c r="A48">
        <f>建設工事コード取込!A48</f>
        <v>0</v>
      </c>
      <c r="B48">
        <f>建設工事コード取込!B48</f>
        <v>0</v>
      </c>
      <c r="C48">
        <f t="shared" si="3"/>
        <v>0</v>
      </c>
      <c r="E48" t="str" cm="1">
        <f t="array" ref="E48">IFERROR(INDEX($B$3:$B$101,_xlfn.AGGREGATE(15,6,(ROW($B$3:$B$101)-ROW($B$3)+1)/(($A$3:$A$101&lt;&gt;"")*($A$3:$A$101&lt;&gt;0)*($B$3:$B$101&lt;&gt;"")*($B$3:$B$101&lt;&gt;0)),ROWS(E$3:E48))),"")</f>
        <v/>
      </c>
      <c r="F48" t="str">
        <f t="shared" si="7"/>
        <v>2126007</v>
      </c>
      <c r="H48">
        <f>躯体工事CD取込!A52</f>
        <v>0</v>
      </c>
      <c r="I48">
        <f>躯体工事CD取込!B52</f>
        <v>0</v>
      </c>
      <c r="J48">
        <f t="shared" si="4"/>
        <v>0</v>
      </c>
      <c r="L48" t="str" cm="1">
        <f t="array" ref="L48">IFERROR(INDEX($I$3:$I$101,_xlfn.AGGREGATE(15,6,(ROW($I$3:$I$101)-ROW($I$3)+1)/(($H$3:$H$101&lt;&gt;"")*($H$3:$H$101&lt;&gt;0)*($I$3:$I$101&lt;&gt;"")*($I$3:$I$101&lt;&gt;0)),ROWS(L$3:L48))),"")</f>
        <v/>
      </c>
      <c r="M48" t="str">
        <f t="shared" si="8"/>
        <v/>
      </c>
      <c r="O48">
        <f>東京支店CD取込!A48</f>
        <v>0</v>
      </c>
      <c r="P48">
        <f>東京支店CD取込!B48</f>
        <v>0</v>
      </c>
      <c r="Q48">
        <f t="shared" si="5"/>
        <v>0</v>
      </c>
      <c r="S48" t="str" cm="1">
        <f t="array" ref="S48">IFERROR(INDEX($P$3:$P$101,_xlfn.AGGREGATE(15,6,(ROW($P$3:$P$101)-ROW($P$3)+1)/(($O$3:$O$101&lt;&gt;"")*($O$3:$O$101&lt;&gt;0)*($P$3:$P$101&lt;&gt;"")*($P$3:$P$101&lt;&gt;0)),ROWS(S$3:S48))),"")</f>
        <v/>
      </c>
      <c r="T48" t="str">
        <f t="shared" si="6"/>
        <v/>
      </c>
    </row>
    <row r="49" spans="1:20">
      <c r="A49">
        <f>建設工事コード取込!A49</f>
        <v>0</v>
      </c>
      <c r="B49">
        <f>建設工事コード取込!B49</f>
        <v>0</v>
      </c>
      <c r="C49">
        <f t="shared" si="3"/>
        <v>0</v>
      </c>
      <c r="E49" t="str" cm="1">
        <f t="array" ref="E49">IFERROR(INDEX($B$3:$B$101,_xlfn.AGGREGATE(15,6,(ROW($B$3:$B$101)-ROW($B$3)+1)/(($A$3:$A$101&lt;&gt;"")*($A$3:$A$101&lt;&gt;0)*($B$3:$B$101&lt;&gt;"")*($B$3:$B$101&lt;&gt;0)),ROWS(E$3:E49))),"")</f>
        <v/>
      </c>
      <c r="F49" t="str">
        <f t="shared" si="7"/>
        <v>2126007</v>
      </c>
      <c r="H49">
        <f>躯体工事CD取込!A53</f>
        <v>0</v>
      </c>
      <c r="I49">
        <f>躯体工事CD取込!B53</f>
        <v>0</v>
      </c>
      <c r="J49">
        <f t="shared" si="4"/>
        <v>0</v>
      </c>
      <c r="L49" t="str" cm="1">
        <f t="array" ref="L49">IFERROR(INDEX($I$3:$I$101,_xlfn.AGGREGATE(15,6,(ROW($I$3:$I$101)-ROW($I$3)+1)/(($H$3:$H$101&lt;&gt;"")*($H$3:$H$101&lt;&gt;0)*($I$3:$I$101&lt;&gt;"")*($I$3:$I$101&lt;&gt;0)),ROWS(L$3:L49))),"")</f>
        <v/>
      </c>
      <c r="M49" t="str">
        <f t="shared" si="8"/>
        <v/>
      </c>
      <c r="O49">
        <f>東京支店CD取込!A49</f>
        <v>0</v>
      </c>
      <c r="P49">
        <f>東京支店CD取込!B49</f>
        <v>0</v>
      </c>
      <c r="Q49">
        <f t="shared" si="5"/>
        <v>0</v>
      </c>
      <c r="S49" t="str" cm="1">
        <f t="array" ref="S49">IFERROR(INDEX($P$3:$P$101,_xlfn.AGGREGATE(15,6,(ROW($P$3:$P$101)-ROW($P$3)+1)/(($O$3:$O$101&lt;&gt;"")*($O$3:$O$101&lt;&gt;0)*($P$3:$P$101&lt;&gt;"")*($P$3:$P$101&lt;&gt;0)),ROWS(S$3:S49))),"")</f>
        <v/>
      </c>
      <c r="T49" t="str">
        <f t="shared" si="6"/>
        <v/>
      </c>
    </row>
    <row r="50" spans="1:20">
      <c r="A50">
        <f>建設工事コード取込!A50</f>
        <v>0</v>
      </c>
      <c r="B50">
        <f>建設工事コード取込!B50</f>
        <v>0</v>
      </c>
      <c r="C50">
        <f t="shared" si="3"/>
        <v>0</v>
      </c>
      <c r="E50" t="str" cm="1">
        <f t="array" ref="E50">IFERROR(INDEX($B$3:$B$101,_xlfn.AGGREGATE(15,6,(ROW($B$3:$B$101)-ROW($B$3)+1)/(($A$3:$A$101&lt;&gt;"")*($A$3:$A$101&lt;&gt;0)*($B$3:$B$101&lt;&gt;"")*($B$3:$B$101&lt;&gt;0)),ROWS(E$3:E50))),"")</f>
        <v/>
      </c>
      <c r="F50" t="str">
        <f t="shared" si="7"/>
        <v>2126007</v>
      </c>
      <c r="H50">
        <f>躯体工事CD取込!A54</f>
        <v>0</v>
      </c>
      <c r="I50">
        <f>躯体工事CD取込!B54</f>
        <v>0</v>
      </c>
      <c r="J50">
        <f t="shared" si="4"/>
        <v>0</v>
      </c>
      <c r="L50" t="str" cm="1">
        <f t="array" ref="L50">IFERROR(INDEX($I$3:$I$101,_xlfn.AGGREGATE(15,6,(ROW($I$3:$I$101)-ROW($I$3)+1)/(($H$3:$H$101&lt;&gt;"")*($H$3:$H$101&lt;&gt;0)*($I$3:$I$101&lt;&gt;"")*($I$3:$I$101&lt;&gt;0)),ROWS(L$3:L50))),"")</f>
        <v/>
      </c>
      <c r="M50" t="str">
        <f t="shared" si="8"/>
        <v/>
      </c>
      <c r="O50">
        <f>東京支店CD取込!A50</f>
        <v>0</v>
      </c>
      <c r="P50">
        <f>東京支店CD取込!B50</f>
        <v>0</v>
      </c>
      <c r="Q50">
        <f t="shared" si="5"/>
        <v>0</v>
      </c>
      <c r="S50" t="str" cm="1">
        <f t="array" ref="S50">IFERROR(INDEX($P$3:$P$101,_xlfn.AGGREGATE(15,6,(ROW($P$3:$P$101)-ROW($P$3)+1)/(($O$3:$O$101&lt;&gt;"")*($O$3:$O$101&lt;&gt;0)*($P$3:$P$101&lt;&gt;"")*($P$3:$P$101&lt;&gt;0)),ROWS(S$3:S50))),"")</f>
        <v/>
      </c>
      <c r="T50" t="str">
        <f t="shared" si="6"/>
        <v/>
      </c>
    </row>
    <row r="51" spans="1:20">
      <c r="A51">
        <f>建設工事コード取込!A51</f>
        <v>0</v>
      </c>
      <c r="B51">
        <f>建設工事コード取込!B51</f>
        <v>0</v>
      </c>
      <c r="C51">
        <f t="shared" si="3"/>
        <v>0</v>
      </c>
      <c r="E51" t="str" cm="1">
        <f t="array" ref="E51">IFERROR(INDEX($B$3:$B$101,_xlfn.AGGREGATE(15,6,(ROW($B$3:$B$101)-ROW($B$3)+1)/(($A$3:$A$101&lt;&gt;"")*($A$3:$A$101&lt;&gt;0)*($B$3:$B$101&lt;&gt;"")*($B$3:$B$101&lt;&gt;0)),ROWS(E$3:E51))),"")</f>
        <v/>
      </c>
      <c r="F51" t="str">
        <f t="shared" si="7"/>
        <v>2126007</v>
      </c>
      <c r="H51">
        <f>躯体工事CD取込!A55</f>
        <v>0</v>
      </c>
      <c r="I51">
        <f>躯体工事CD取込!B55</f>
        <v>0</v>
      </c>
      <c r="J51">
        <f t="shared" si="4"/>
        <v>0</v>
      </c>
      <c r="L51" t="str" cm="1">
        <f t="array" ref="L51">IFERROR(INDEX($I$3:$I$101,_xlfn.AGGREGATE(15,6,(ROW($I$3:$I$101)-ROW($I$3)+1)/(($H$3:$H$101&lt;&gt;"")*($H$3:$H$101&lt;&gt;0)*($I$3:$I$101&lt;&gt;"")*($I$3:$I$101&lt;&gt;0)),ROWS(L$3:L51))),"")</f>
        <v/>
      </c>
      <c r="M51" t="str">
        <f t="shared" si="8"/>
        <v/>
      </c>
      <c r="O51">
        <f>東京支店CD取込!A51</f>
        <v>0</v>
      </c>
      <c r="P51">
        <f>東京支店CD取込!B51</f>
        <v>0</v>
      </c>
      <c r="Q51">
        <f t="shared" si="5"/>
        <v>0</v>
      </c>
      <c r="S51" t="str" cm="1">
        <f t="array" ref="S51">IFERROR(INDEX($P$3:$P$101,_xlfn.AGGREGATE(15,6,(ROW($P$3:$P$101)-ROW($P$3)+1)/(($O$3:$O$101&lt;&gt;"")*($O$3:$O$101&lt;&gt;0)*($P$3:$P$101&lt;&gt;"")*($P$3:$P$101&lt;&gt;0)),ROWS(S$3:S51))),"")</f>
        <v/>
      </c>
      <c r="T51" t="str">
        <f t="shared" si="6"/>
        <v/>
      </c>
    </row>
    <row r="52" spans="1:20">
      <c r="A52">
        <f>建設工事コード取込!A52</f>
        <v>0</v>
      </c>
      <c r="B52">
        <f>建設工事コード取込!B52</f>
        <v>0</v>
      </c>
      <c r="C52">
        <f t="shared" si="3"/>
        <v>0</v>
      </c>
      <c r="E52" t="str" cm="1">
        <f t="array" ref="E52">IFERROR(INDEX($B$3:$B$101,_xlfn.AGGREGATE(15,6,(ROW($B$3:$B$101)-ROW($B$3)+1)/(($A$3:$A$101&lt;&gt;"")*($A$3:$A$101&lt;&gt;0)*($B$3:$B$101&lt;&gt;"")*($B$3:$B$101&lt;&gt;0)),ROWS(E$3:E52))),"")</f>
        <v/>
      </c>
      <c r="F52" t="str">
        <f t="shared" si="7"/>
        <v>2126007</v>
      </c>
      <c r="H52">
        <f>躯体工事CD取込!A56</f>
        <v>0</v>
      </c>
      <c r="I52">
        <f>躯体工事CD取込!B56</f>
        <v>0</v>
      </c>
      <c r="J52">
        <f t="shared" si="4"/>
        <v>0</v>
      </c>
      <c r="L52" t="str" cm="1">
        <f t="array" ref="L52">IFERROR(INDEX($I$3:$I$101,_xlfn.AGGREGATE(15,6,(ROW($I$3:$I$101)-ROW($I$3)+1)/(($H$3:$H$101&lt;&gt;"")*($H$3:$H$101&lt;&gt;0)*($I$3:$I$101&lt;&gt;"")*($I$3:$I$101&lt;&gt;0)),ROWS(L$3:L52))),"")</f>
        <v/>
      </c>
      <c r="M52" t="str">
        <f t="shared" si="8"/>
        <v/>
      </c>
      <c r="O52">
        <f>東京支店CD取込!A52</f>
        <v>0</v>
      </c>
      <c r="P52">
        <f>東京支店CD取込!B52</f>
        <v>0</v>
      </c>
      <c r="Q52">
        <f t="shared" si="5"/>
        <v>0</v>
      </c>
      <c r="S52" t="str" cm="1">
        <f t="array" ref="S52">IFERROR(INDEX($P$3:$P$101,_xlfn.AGGREGATE(15,6,(ROW($P$3:$P$101)-ROW($P$3)+1)/(($O$3:$O$101&lt;&gt;"")*($O$3:$O$101&lt;&gt;0)*($P$3:$P$101&lt;&gt;"")*($P$3:$P$101&lt;&gt;0)),ROWS(S$3:S52))),"")</f>
        <v/>
      </c>
      <c r="T52" t="str">
        <f t="shared" si="6"/>
        <v/>
      </c>
    </row>
    <row r="53" spans="1:20">
      <c r="A53">
        <f>建設工事コード取込!A53</f>
        <v>0</v>
      </c>
      <c r="B53">
        <f>建設工事コード取込!B53</f>
        <v>0</v>
      </c>
      <c r="C53">
        <f t="shared" si="3"/>
        <v>0</v>
      </c>
      <c r="E53" t="str" cm="1">
        <f t="array" ref="E53">IFERROR(INDEX($B$3:$B$101,_xlfn.AGGREGATE(15,6,(ROW($B$3:$B$101)-ROW($B$3)+1)/(($A$3:$A$101&lt;&gt;"")*($A$3:$A$101&lt;&gt;0)*($B$3:$B$101&lt;&gt;"")*($B$3:$B$101&lt;&gt;0)),ROWS(E$3:E53))),"")</f>
        <v/>
      </c>
      <c r="F53" t="str">
        <f t="shared" si="7"/>
        <v>2126007</v>
      </c>
      <c r="H53">
        <f>躯体工事CD取込!A57</f>
        <v>0</v>
      </c>
      <c r="I53">
        <f>躯体工事CD取込!B57</f>
        <v>0</v>
      </c>
      <c r="J53">
        <f t="shared" si="4"/>
        <v>0</v>
      </c>
      <c r="L53" t="str" cm="1">
        <f t="array" ref="L53">IFERROR(INDEX($I$3:$I$101,_xlfn.AGGREGATE(15,6,(ROW($I$3:$I$101)-ROW($I$3)+1)/(($H$3:$H$101&lt;&gt;"")*($H$3:$H$101&lt;&gt;0)*($I$3:$I$101&lt;&gt;"")*($I$3:$I$101&lt;&gt;0)),ROWS(L$3:L53))),"")</f>
        <v/>
      </c>
      <c r="M53" t="str">
        <f t="shared" si="8"/>
        <v/>
      </c>
      <c r="O53">
        <f>東京支店CD取込!A53</f>
        <v>0</v>
      </c>
      <c r="P53">
        <f>東京支店CD取込!B53</f>
        <v>0</v>
      </c>
      <c r="Q53">
        <f t="shared" si="5"/>
        <v>0</v>
      </c>
      <c r="S53" t="str" cm="1">
        <f t="array" ref="S53">IFERROR(INDEX($P$3:$P$101,_xlfn.AGGREGATE(15,6,(ROW($P$3:$P$101)-ROW($P$3)+1)/(($O$3:$O$101&lt;&gt;"")*($O$3:$O$101&lt;&gt;0)*($P$3:$P$101&lt;&gt;"")*($P$3:$P$101&lt;&gt;0)),ROWS(S$3:S53))),"")</f>
        <v/>
      </c>
      <c r="T53" t="str">
        <f t="shared" si="6"/>
        <v/>
      </c>
    </row>
    <row r="54" spans="1:20">
      <c r="A54">
        <f>建設工事コード取込!A54</f>
        <v>0</v>
      </c>
      <c r="B54">
        <f>建設工事コード取込!B54</f>
        <v>0</v>
      </c>
      <c r="C54">
        <f t="shared" si="3"/>
        <v>0</v>
      </c>
      <c r="E54" t="str" cm="1">
        <f t="array" ref="E54">IFERROR(INDEX($B$3:$B$101,_xlfn.AGGREGATE(15,6,(ROW($B$3:$B$101)-ROW($B$3)+1)/(($A$3:$A$101&lt;&gt;"")*($A$3:$A$101&lt;&gt;0)*($B$3:$B$101&lt;&gt;"")*($B$3:$B$101&lt;&gt;0)),ROWS(E$3:E54))),"")</f>
        <v/>
      </c>
      <c r="F54" t="str">
        <f t="shared" si="7"/>
        <v>2126007</v>
      </c>
      <c r="H54">
        <f>躯体工事CD取込!A58</f>
        <v>0</v>
      </c>
      <c r="I54">
        <f>躯体工事CD取込!B58</f>
        <v>0</v>
      </c>
      <c r="J54">
        <f t="shared" si="4"/>
        <v>0</v>
      </c>
      <c r="L54" t="str" cm="1">
        <f t="array" ref="L54">IFERROR(INDEX($I$3:$I$101,_xlfn.AGGREGATE(15,6,(ROW($I$3:$I$101)-ROW($I$3)+1)/(($H$3:$H$101&lt;&gt;"")*($H$3:$H$101&lt;&gt;0)*($I$3:$I$101&lt;&gt;"")*($I$3:$I$101&lt;&gt;0)),ROWS(L$3:L54))),"")</f>
        <v/>
      </c>
      <c r="M54" t="str">
        <f t="shared" si="8"/>
        <v/>
      </c>
      <c r="O54">
        <f>東京支店CD取込!A54</f>
        <v>0</v>
      </c>
      <c r="P54">
        <f>東京支店CD取込!B54</f>
        <v>0</v>
      </c>
      <c r="Q54">
        <f t="shared" si="5"/>
        <v>0</v>
      </c>
      <c r="S54" t="str" cm="1">
        <f t="array" ref="S54">IFERROR(INDEX($P$3:$P$101,_xlfn.AGGREGATE(15,6,(ROW($P$3:$P$101)-ROW($P$3)+1)/(($O$3:$O$101&lt;&gt;"")*($O$3:$O$101&lt;&gt;0)*($P$3:$P$101&lt;&gt;"")*($P$3:$P$101&lt;&gt;0)),ROWS(S$3:S54))),"")</f>
        <v/>
      </c>
      <c r="T54" t="str">
        <f t="shared" si="6"/>
        <v/>
      </c>
    </row>
    <row r="55" spans="1:20">
      <c r="A55">
        <f>建設工事コード取込!A55</f>
        <v>0</v>
      </c>
      <c r="B55">
        <f>建設工事コード取込!B55</f>
        <v>0</v>
      </c>
      <c r="C55">
        <f t="shared" si="3"/>
        <v>0</v>
      </c>
      <c r="E55" t="str" cm="1">
        <f t="array" ref="E55">IFERROR(INDEX($B$3:$B$101,_xlfn.AGGREGATE(15,6,(ROW($B$3:$B$101)-ROW($B$3)+1)/(($A$3:$A$101&lt;&gt;"")*($A$3:$A$101&lt;&gt;0)*($B$3:$B$101&lt;&gt;"")*($B$3:$B$101&lt;&gt;0)),ROWS(E$3:E55))),"")</f>
        <v/>
      </c>
      <c r="F55" t="str">
        <f t="shared" si="7"/>
        <v>2126007</v>
      </c>
      <c r="H55">
        <f>躯体工事CD取込!A59</f>
        <v>0</v>
      </c>
      <c r="I55">
        <f>躯体工事CD取込!B59</f>
        <v>0</v>
      </c>
      <c r="J55">
        <f t="shared" si="4"/>
        <v>0</v>
      </c>
      <c r="L55" t="str" cm="1">
        <f t="array" ref="L55">IFERROR(INDEX($I$3:$I$101,_xlfn.AGGREGATE(15,6,(ROW($I$3:$I$101)-ROW($I$3)+1)/(($H$3:$H$101&lt;&gt;"")*($H$3:$H$101&lt;&gt;0)*($I$3:$I$101&lt;&gt;"")*($I$3:$I$101&lt;&gt;0)),ROWS(L$3:L55))),"")</f>
        <v/>
      </c>
      <c r="M55" t="str">
        <f t="shared" si="8"/>
        <v/>
      </c>
      <c r="O55">
        <f>東京支店CD取込!A55</f>
        <v>0</v>
      </c>
      <c r="P55">
        <f>東京支店CD取込!B55</f>
        <v>0</v>
      </c>
      <c r="Q55">
        <f t="shared" si="5"/>
        <v>0</v>
      </c>
      <c r="S55" t="str" cm="1">
        <f t="array" ref="S55">IFERROR(INDEX($P$3:$P$101,_xlfn.AGGREGATE(15,6,(ROW($P$3:$P$101)-ROW($P$3)+1)/(($O$3:$O$101&lt;&gt;"")*($O$3:$O$101&lt;&gt;0)*($P$3:$P$101&lt;&gt;"")*($P$3:$P$101&lt;&gt;0)),ROWS(S$3:S55))),"")</f>
        <v/>
      </c>
      <c r="T55" t="str">
        <f t="shared" si="6"/>
        <v/>
      </c>
    </row>
    <row r="56" spans="1:20">
      <c r="A56">
        <f>建設工事コード取込!A56</f>
        <v>0</v>
      </c>
      <c r="B56">
        <f>建設工事コード取込!B56</f>
        <v>0</v>
      </c>
      <c r="C56">
        <f t="shared" si="3"/>
        <v>0</v>
      </c>
      <c r="E56" t="str" cm="1">
        <f t="array" ref="E56">IFERROR(INDEX($B$3:$B$101,_xlfn.AGGREGATE(15,6,(ROW($B$3:$B$101)-ROW($B$3)+1)/(($A$3:$A$101&lt;&gt;"")*($A$3:$A$101&lt;&gt;0)*($B$3:$B$101&lt;&gt;"")*($B$3:$B$101&lt;&gt;0)),ROWS(E$3:E56))),"")</f>
        <v/>
      </c>
      <c r="F56" t="str">
        <f t="shared" si="7"/>
        <v>2126007</v>
      </c>
      <c r="H56">
        <f>躯体工事CD取込!A60</f>
        <v>0</v>
      </c>
      <c r="I56">
        <f>躯体工事CD取込!B60</f>
        <v>0</v>
      </c>
      <c r="J56">
        <f t="shared" si="4"/>
        <v>0</v>
      </c>
      <c r="L56" t="str" cm="1">
        <f t="array" ref="L56">IFERROR(INDEX($I$3:$I$101,_xlfn.AGGREGATE(15,6,(ROW($I$3:$I$101)-ROW($I$3)+1)/(($H$3:$H$101&lt;&gt;"")*($H$3:$H$101&lt;&gt;0)*($I$3:$I$101&lt;&gt;"")*($I$3:$I$101&lt;&gt;0)),ROWS(L$3:L56))),"")</f>
        <v/>
      </c>
      <c r="M56" t="str">
        <f t="shared" si="8"/>
        <v/>
      </c>
      <c r="O56">
        <f>東京支店CD取込!A56</f>
        <v>0</v>
      </c>
      <c r="P56">
        <f>東京支店CD取込!B56</f>
        <v>0</v>
      </c>
      <c r="Q56">
        <f t="shared" si="5"/>
        <v>0</v>
      </c>
      <c r="S56" t="str" cm="1">
        <f t="array" ref="S56">IFERROR(INDEX($P$3:$P$101,_xlfn.AGGREGATE(15,6,(ROW($P$3:$P$101)-ROW($P$3)+1)/(($O$3:$O$101&lt;&gt;"")*($O$3:$O$101&lt;&gt;0)*($P$3:$P$101&lt;&gt;"")*($P$3:$P$101&lt;&gt;0)),ROWS(S$3:S56))),"")</f>
        <v/>
      </c>
      <c r="T56" t="str">
        <f t="shared" si="6"/>
        <v/>
      </c>
    </row>
    <row r="57" spans="1:20">
      <c r="A57">
        <f>建設工事コード取込!A57</f>
        <v>0</v>
      </c>
      <c r="B57">
        <f>建設工事コード取込!B57</f>
        <v>0</v>
      </c>
      <c r="C57">
        <f t="shared" si="3"/>
        <v>0</v>
      </c>
      <c r="E57" t="str" cm="1">
        <f t="array" ref="E57">IFERROR(INDEX($B$3:$B$101,_xlfn.AGGREGATE(15,6,(ROW($B$3:$B$101)-ROW($B$3)+1)/(($A$3:$A$101&lt;&gt;"")*($A$3:$A$101&lt;&gt;0)*($B$3:$B$101&lt;&gt;"")*($B$3:$B$101&lt;&gt;0)),ROWS(E$3:E57))),"")</f>
        <v/>
      </c>
      <c r="F57" t="str">
        <f t="shared" si="7"/>
        <v>2126007</v>
      </c>
      <c r="H57">
        <f>躯体工事CD取込!A61</f>
        <v>0</v>
      </c>
      <c r="I57">
        <f>躯体工事CD取込!B61</f>
        <v>0</v>
      </c>
      <c r="J57">
        <f t="shared" si="4"/>
        <v>0</v>
      </c>
      <c r="L57" t="str" cm="1">
        <f t="array" ref="L57">IFERROR(INDEX($I$3:$I$101,_xlfn.AGGREGATE(15,6,(ROW($I$3:$I$101)-ROW($I$3)+1)/(($H$3:$H$101&lt;&gt;"")*($H$3:$H$101&lt;&gt;0)*($I$3:$I$101&lt;&gt;"")*($I$3:$I$101&lt;&gt;0)),ROWS(L$3:L57))),"")</f>
        <v/>
      </c>
      <c r="M57" t="str">
        <f t="shared" si="8"/>
        <v/>
      </c>
      <c r="O57">
        <f>東京支店CD取込!A57</f>
        <v>0</v>
      </c>
      <c r="P57">
        <f>東京支店CD取込!B57</f>
        <v>0</v>
      </c>
      <c r="Q57">
        <f t="shared" si="5"/>
        <v>0</v>
      </c>
      <c r="S57" t="str" cm="1">
        <f t="array" ref="S57">IFERROR(INDEX($P$3:$P$101,_xlfn.AGGREGATE(15,6,(ROW($P$3:$P$101)-ROW($P$3)+1)/(($O$3:$O$101&lt;&gt;"")*($O$3:$O$101&lt;&gt;0)*($P$3:$P$101&lt;&gt;"")*($P$3:$P$101&lt;&gt;0)),ROWS(S$3:S57))),"")</f>
        <v/>
      </c>
      <c r="T57" t="str">
        <f t="shared" si="6"/>
        <v/>
      </c>
    </row>
    <row r="58" spans="1:20">
      <c r="A58">
        <f>建設工事コード取込!A58</f>
        <v>0</v>
      </c>
      <c r="B58">
        <f>建設工事コード取込!B58</f>
        <v>0</v>
      </c>
      <c r="C58">
        <f t="shared" si="3"/>
        <v>0</v>
      </c>
      <c r="E58" t="str" cm="1">
        <f t="array" ref="E58">IFERROR(INDEX($B$3:$B$101,_xlfn.AGGREGATE(15,6,(ROW($B$3:$B$101)-ROW($B$3)+1)/(($A$3:$A$101&lt;&gt;"")*($A$3:$A$101&lt;&gt;0)*($B$3:$B$101&lt;&gt;"")*($B$3:$B$101&lt;&gt;0)),ROWS(E$3:E58))),"")</f>
        <v/>
      </c>
      <c r="F58" t="str">
        <f t="shared" si="7"/>
        <v>2126007</v>
      </c>
      <c r="H58">
        <f>躯体工事CD取込!A62</f>
        <v>0</v>
      </c>
      <c r="I58">
        <f>躯体工事CD取込!B62</f>
        <v>0</v>
      </c>
      <c r="J58">
        <f t="shared" si="4"/>
        <v>0</v>
      </c>
      <c r="L58" t="str" cm="1">
        <f t="array" ref="L58">IFERROR(INDEX($I$3:$I$101,_xlfn.AGGREGATE(15,6,(ROW($I$3:$I$101)-ROW($I$3)+1)/(($H$3:$H$101&lt;&gt;"")*($H$3:$H$101&lt;&gt;0)*($I$3:$I$101&lt;&gt;"")*($I$3:$I$101&lt;&gt;0)),ROWS(L$3:L58))),"")</f>
        <v/>
      </c>
      <c r="M58" t="str">
        <f t="shared" si="8"/>
        <v/>
      </c>
      <c r="O58">
        <f>東京支店CD取込!A58</f>
        <v>0</v>
      </c>
      <c r="P58">
        <f>東京支店CD取込!B58</f>
        <v>0</v>
      </c>
      <c r="Q58">
        <f t="shared" si="5"/>
        <v>0</v>
      </c>
      <c r="S58" t="str" cm="1">
        <f t="array" ref="S58">IFERROR(INDEX($P$3:$P$101,_xlfn.AGGREGATE(15,6,(ROW($P$3:$P$101)-ROW($P$3)+1)/(($O$3:$O$101&lt;&gt;"")*($O$3:$O$101&lt;&gt;0)*($P$3:$P$101&lt;&gt;"")*($P$3:$P$101&lt;&gt;0)),ROWS(S$3:S58))),"")</f>
        <v/>
      </c>
      <c r="T58" t="str">
        <f t="shared" si="6"/>
        <v/>
      </c>
    </row>
    <row r="59" spans="1:20">
      <c r="A59">
        <f>建設工事コード取込!A59</f>
        <v>0</v>
      </c>
      <c r="B59">
        <f>建設工事コード取込!B59</f>
        <v>0</v>
      </c>
      <c r="C59">
        <f t="shared" si="3"/>
        <v>0</v>
      </c>
      <c r="E59" t="str" cm="1">
        <f t="array" ref="E59">IFERROR(INDEX($B$3:$B$101,_xlfn.AGGREGATE(15,6,(ROW($B$3:$B$101)-ROW($B$3)+1)/(($A$3:$A$101&lt;&gt;"")*($A$3:$A$101&lt;&gt;0)*($B$3:$B$101&lt;&gt;"")*($B$3:$B$101&lt;&gt;0)),ROWS(E$3:E59))),"")</f>
        <v/>
      </c>
      <c r="F59" t="str">
        <f t="shared" si="7"/>
        <v>2126007</v>
      </c>
      <c r="H59">
        <f>躯体工事CD取込!A63</f>
        <v>0</v>
      </c>
      <c r="I59">
        <f>躯体工事CD取込!B63</f>
        <v>0</v>
      </c>
      <c r="J59">
        <f t="shared" si="4"/>
        <v>0</v>
      </c>
      <c r="L59" t="str" cm="1">
        <f t="array" ref="L59">IFERROR(INDEX($I$3:$I$101,_xlfn.AGGREGATE(15,6,(ROW($I$3:$I$101)-ROW($I$3)+1)/(($H$3:$H$101&lt;&gt;"")*($H$3:$H$101&lt;&gt;0)*($I$3:$I$101&lt;&gt;"")*($I$3:$I$101&lt;&gt;0)),ROWS(L$3:L59))),"")</f>
        <v/>
      </c>
      <c r="M59" t="str">
        <f t="shared" si="8"/>
        <v/>
      </c>
      <c r="O59">
        <f>東京支店CD取込!A59</f>
        <v>0</v>
      </c>
      <c r="P59">
        <f>東京支店CD取込!B59</f>
        <v>0</v>
      </c>
      <c r="Q59">
        <f t="shared" si="5"/>
        <v>0</v>
      </c>
      <c r="S59" t="str" cm="1">
        <f t="array" ref="S59">IFERROR(INDEX($P$3:$P$101,_xlfn.AGGREGATE(15,6,(ROW($P$3:$P$101)-ROW($P$3)+1)/(($O$3:$O$101&lt;&gt;"")*($O$3:$O$101&lt;&gt;0)*($P$3:$P$101&lt;&gt;"")*($P$3:$P$101&lt;&gt;0)),ROWS(S$3:S59))),"")</f>
        <v/>
      </c>
      <c r="T59" t="str">
        <f t="shared" si="6"/>
        <v/>
      </c>
    </row>
    <row r="60" spans="1:20">
      <c r="A60">
        <f>建設工事コード取込!A60</f>
        <v>0</v>
      </c>
      <c r="B60">
        <f>建設工事コード取込!B60</f>
        <v>0</v>
      </c>
      <c r="C60">
        <f t="shared" si="3"/>
        <v>0</v>
      </c>
      <c r="E60" t="str" cm="1">
        <f t="array" ref="E60">IFERROR(INDEX($B$3:$B$101,_xlfn.AGGREGATE(15,6,(ROW($B$3:$B$101)-ROW($B$3)+1)/(($A$3:$A$101&lt;&gt;"")*($A$3:$A$101&lt;&gt;0)*($B$3:$B$101&lt;&gt;"")*($B$3:$B$101&lt;&gt;0)),ROWS(E$3:E60))),"")</f>
        <v/>
      </c>
      <c r="F60" t="str">
        <f t="shared" si="7"/>
        <v>2126007</v>
      </c>
      <c r="H60">
        <f>躯体工事CD取込!A64</f>
        <v>0</v>
      </c>
      <c r="I60">
        <f>躯体工事CD取込!B64</f>
        <v>0</v>
      </c>
      <c r="J60">
        <f t="shared" si="4"/>
        <v>0</v>
      </c>
      <c r="L60" t="str" cm="1">
        <f t="array" ref="L60">IFERROR(INDEX($I$3:$I$101,_xlfn.AGGREGATE(15,6,(ROW($I$3:$I$101)-ROW($I$3)+1)/(($H$3:$H$101&lt;&gt;"")*($H$3:$H$101&lt;&gt;0)*($I$3:$I$101&lt;&gt;"")*($I$3:$I$101&lt;&gt;0)),ROWS(L$3:L60))),"")</f>
        <v/>
      </c>
      <c r="M60" t="str">
        <f t="shared" si="8"/>
        <v/>
      </c>
      <c r="O60">
        <f>東京支店CD取込!A60</f>
        <v>0</v>
      </c>
      <c r="P60">
        <f>東京支店CD取込!B60</f>
        <v>0</v>
      </c>
      <c r="Q60">
        <f t="shared" si="5"/>
        <v>0</v>
      </c>
      <c r="S60" t="str" cm="1">
        <f t="array" ref="S60">IFERROR(INDEX($P$3:$P$101,_xlfn.AGGREGATE(15,6,(ROW($P$3:$P$101)-ROW($P$3)+1)/(($O$3:$O$101&lt;&gt;"")*($O$3:$O$101&lt;&gt;0)*($P$3:$P$101&lt;&gt;"")*($P$3:$P$101&lt;&gt;0)),ROWS(S$3:S60))),"")</f>
        <v/>
      </c>
      <c r="T60" t="str">
        <f t="shared" si="6"/>
        <v/>
      </c>
    </row>
    <row r="61" spans="1:20">
      <c r="A61">
        <f>建設工事コード取込!A61</f>
        <v>0</v>
      </c>
      <c r="B61">
        <f>建設工事コード取込!B61</f>
        <v>0</v>
      </c>
      <c r="C61">
        <f t="shared" si="3"/>
        <v>0</v>
      </c>
      <c r="E61" t="str" cm="1">
        <f t="array" ref="E61">IFERROR(INDEX($B$3:$B$101,_xlfn.AGGREGATE(15,6,(ROW($B$3:$B$101)-ROW($B$3)+1)/(($A$3:$A$101&lt;&gt;"")*($A$3:$A$101&lt;&gt;0)*($B$3:$B$101&lt;&gt;"")*($B$3:$B$101&lt;&gt;0)),ROWS(E$3:E61))),"")</f>
        <v/>
      </c>
      <c r="F61" t="str">
        <f t="shared" si="7"/>
        <v>2126007</v>
      </c>
      <c r="H61">
        <f>躯体工事CD取込!A65</f>
        <v>0</v>
      </c>
      <c r="I61">
        <f>躯体工事CD取込!B65</f>
        <v>0</v>
      </c>
      <c r="J61">
        <f t="shared" si="4"/>
        <v>0</v>
      </c>
      <c r="L61" t="str" cm="1">
        <f t="array" ref="L61">IFERROR(INDEX($I$3:$I$101,_xlfn.AGGREGATE(15,6,(ROW($I$3:$I$101)-ROW($I$3)+1)/(($H$3:$H$101&lt;&gt;"")*($H$3:$H$101&lt;&gt;0)*($I$3:$I$101&lt;&gt;"")*($I$3:$I$101&lt;&gt;0)),ROWS(L$3:L61))),"")</f>
        <v/>
      </c>
      <c r="M61" t="str">
        <f t="shared" si="8"/>
        <v/>
      </c>
      <c r="O61">
        <f>東京支店CD取込!A61</f>
        <v>0</v>
      </c>
      <c r="P61">
        <f>東京支店CD取込!B61</f>
        <v>0</v>
      </c>
      <c r="Q61">
        <f t="shared" si="5"/>
        <v>0</v>
      </c>
      <c r="S61" t="str" cm="1">
        <f t="array" ref="S61">IFERROR(INDEX($P$3:$P$101,_xlfn.AGGREGATE(15,6,(ROW($P$3:$P$101)-ROW($P$3)+1)/(($O$3:$O$101&lt;&gt;"")*($O$3:$O$101&lt;&gt;0)*($P$3:$P$101&lt;&gt;"")*($P$3:$P$101&lt;&gt;0)),ROWS(S$3:S61))),"")</f>
        <v/>
      </c>
      <c r="T61" t="str">
        <f t="shared" si="6"/>
        <v/>
      </c>
    </row>
    <row r="62" spans="1:20">
      <c r="A62">
        <f>建設工事コード取込!A62</f>
        <v>0</v>
      </c>
      <c r="B62">
        <f>建設工事コード取込!B62</f>
        <v>0</v>
      </c>
      <c r="C62">
        <f t="shared" si="3"/>
        <v>0</v>
      </c>
      <c r="E62" t="str" cm="1">
        <f t="array" ref="E62">IFERROR(INDEX($B$3:$B$101,_xlfn.AGGREGATE(15,6,(ROW($B$3:$B$101)-ROW($B$3)+1)/(($A$3:$A$101&lt;&gt;"")*($A$3:$A$101&lt;&gt;0)*($B$3:$B$101&lt;&gt;"")*($B$3:$B$101&lt;&gt;0)),ROWS(E$3:E62))),"")</f>
        <v/>
      </c>
      <c r="F62" t="str">
        <f t="shared" si="7"/>
        <v>2126007</v>
      </c>
      <c r="H62">
        <f>躯体工事CD取込!A66</f>
        <v>0</v>
      </c>
      <c r="I62">
        <f>躯体工事CD取込!B66</f>
        <v>0</v>
      </c>
      <c r="J62">
        <f t="shared" si="4"/>
        <v>0</v>
      </c>
      <c r="L62" t="str" cm="1">
        <f t="array" ref="L62">IFERROR(INDEX($I$3:$I$101,_xlfn.AGGREGATE(15,6,(ROW($I$3:$I$101)-ROW($I$3)+1)/(($H$3:$H$101&lt;&gt;"")*($H$3:$H$101&lt;&gt;0)*($I$3:$I$101&lt;&gt;"")*($I$3:$I$101&lt;&gt;0)),ROWS(L$3:L62))),"")</f>
        <v/>
      </c>
      <c r="M62" t="str">
        <f t="shared" si="8"/>
        <v/>
      </c>
      <c r="O62">
        <f>東京支店CD取込!A62</f>
        <v>0</v>
      </c>
      <c r="P62">
        <f>東京支店CD取込!B62</f>
        <v>0</v>
      </c>
      <c r="Q62">
        <f t="shared" si="5"/>
        <v>0</v>
      </c>
      <c r="S62" t="str" cm="1">
        <f t="array" ref="S62">IFERROR(INDEX($P$3:$P$101,_xlfn.AGGREGATE(15,6,(ROW($P$3:$P$101)-ROW($P$3)+1)/(($O$3:$O$101&lt;&gt;"")*($O$3:$O$101&lt;&gt;0)*($P$3:$P$101&lt;&gt;"")*($P$3:$P$101&lt;&gt;0)),ROWS(S$3:S62))),"")</f>
        <v/>
      </c>
      <c r="T62" t="str">
        <f t="shared" si="6"/>
        <v/>
      </c>
    </row>
    <row r="63" spans="1:20">
      <c r="A63">
        <f>建設工事コード取込!A63</f>
        <v>0</v>
      </c>
      <c r="B63">
        <f>建設工事コード取込!B63</f>
        <v>0</v>
      </c>
      <c r="C63">
        <f t="shared" si="3"/>
        <v>0</v>
      </c>
      <c r="E63" t="str" cm="1">
        <f t="array" ref="E63">IFERROR(INDEX($B$3:$B$101,_xlfn.AGGREGATE(15,6,(ROW($B$3:$B$101)-ROW($B$3)+1)/(($A$3:$A$101&lt;&gt;"")*($A$3:$A$101&lt;&gt;0)*($B$3:$B$101&lt;&gt;"")*($B$3:$B$101&lt;&gt;0)),ROWS(E$3:E63))),"")</f>
        <v/>
      </c>
      <c r="F63" t="str">
        <f t="shared" si="7"/>
        <v>2126007</v>
      </c>
      <c r="H63">
        <f>躯体工事CD取込!A67</f>
        <v>0</v>
      </c>
      <c r="I63">
        <f>躯体工事CD取込!B67</f>
        <v>0</v>
      </c>
      <c r="J63">
        <f t="shared" si="4"/>
        <v>0</v>
      </c>
      <c r="L63" t="str" cm="1">
        <f t="array" ref="L63">IFERROR(INDEX($I$3:$I$101,_xlfn.AGGREGATE(15,6,(ROW($I$3:$I$101)-ROW($I$3)+1)/(($H$3:$H$101&lt;&gt;"")*($H$3:$H$101&lt;&gt;0)*($I$3:$I$101&lt;&gt;"")*($I$3:$I$101&lt;&gt;0)),ROWS(L$3:L63))),"")</f>
        <v/>
      </c>
      <c r="M63" t="str">
        <f t="shared" si="8"/>
        <v/>
      </c>
      <c r="O63">
        <f>東京支店CD取込!A63</f>
        <v>0</v>
      </c>
      <c r="P63">
        <f>東京支店CD取込!B63</f>
        <v>0</v>
      </c>
      <c r="Q63">
        <f t="shared" si="5"/>
        <v>0</v>
      </c>
      <c r="S63" t="str" cm="1">
        <f t="array" ref="S63">IFERROR(INDEX($P$3:$P$101,_xlfn.AGGREGATE(15,6,(ROW($P$3:$P$101)-ROW($P$3)+1)/(($O$3:$O$101&lt;&gt;"")*($O$3:$O$101&lt;&gt;0)*($P$3:$P$101&lt;&gt;"")*($P$3:$P$101&lt;&gt;0)),ROWS(S$3:S63))),"")</f>
        <v/>
      </c>
      <c r="T63" t="str">
        <f t="shared" si="6"/>
        <v/>
      </c>
    </row>
    <row r="64" spans="1:20">
      <c r="A64">
        <f>建設工事コード取込!A64</f>
        <v>0</v>
      </c>
      <c r="B64">
        <f>建設工事コード取込!B64</f>
        <v>0</v>
      </c>
      <c r="C64">
        <f t="shared" si="3"/>
        <v>0</v>
      </c>
      <c r="E64" t="str" cm="1">
        <f t="array" ref="E64">IFERROR(INDEX($B$3:$B$101,_xlfn.AGGREGATE(15,6,(ROW($B$3:$B$101)-ROW($B$3)+1)/(($A$3:$A$101&lt;&gt;"")*($A$3:$A$101&lt;&gt;0)*($B$3:$B$101&lt;&gt;"")*($B$3:$B$101&lt;&gt;0)),ROWS(E$3:E64))),"")</f>
        <v/>
      </c>
      <c r="F64" t="str">
        <f t="shared" si="7"/>
        <v>2126007</v>
      </c>
      <c r="H64">
        <f>躯体工事CD取込!A68</f>
        <v>0</v>
      </c>
      <c r="I64">
        <f>躯体工事CD取込!B68</f>
        <v>0</v>
      </c>
      <c r="J64">
        <f t="shared" si="4"/>
        <v>0</v>
      </c>
      <c r="L64" t="str" cm="1">
        <f t="array" ref="L64">IFERROR(INDEX($I$3:$I$101,_xlfn.AGGREGATE(15,6,(ROW($I$3:$I$101)-ROW($I$3)+1)/(($H$3:$H$101&lt;&gt;"")*($H$3:$H$101&lt;&gt;0)*($I$3:$I$101&lt;&gt;"")*($I$3:$I$101&lt;&gt;0)),ROWS(L$3:L64))),"")</f>
        <v/>
      </c>
      <c r="M64" t="str">
        <f t="shared" si="8"/>
        <v/>
      </c>
      <c r="O64">
        <f>東京支店CD取込!A64</f>
        <v>0</v>
      </c>
      <c r="P64">
        <f>東京支店CD取込!B64</f>
        <v>0</v>
      </c>
      <c r="Q64">
        <f t="shared" si="5"/>
        <v>0</v>
      </c>
      <c r="S64" t="str" cm="1">
        <f t="array" ref="S64">IFERROR(INDEX($P$3:$P$101,_xlfn.AGGREGATE(15,6,(ROW($P$3:$P$101)-ROW($P$3)+1)/(($O$3:$O$101&lt;&gt;"")*($O$3:$O$101&lt;&gt;0)*($P$3:$P$101&lt;&gt;"")*($P$3:$P$101&lt;&gt;0)),ROWS(S$3:S64))),"")</f>
        <v/>
      </c>
      <c r="T64" t="str">
        <f t="shared" si="6"/>
        <v/>
      </c>
    </row>
    <row r="65" spans="1:20">
      <c r="A65">
        <f>建設工事コード取込!A65</f>
        <v>0</v>
      </c>
      <c r="B65">
        <f>建設工事コード取込!B65</f>
        <v>0</v>
      </c>
      <c r="C65">
        <f t="shared" si="3"/>
        <v>0</v>
      </c>
      <c r="E65" t="str" cm="1">
        <f t="array" ref="E65">IFERROR(INDEX($B$3:$B$101,_xlfn.AGGREGATE(15,6,(ROW($B$3:$B$101)-ROW($B$3)+1)/(($A$3:$A$101&lt;&gt;"")*($A$3:$A$101&lt;&gt;0)*($B$3:$B$101&lt;&gt;"")*($B$3:$B$101&lt;&gt;0)),ROWS(E$3:E65))),"")</f>
        <v/>
      </c>
      <c r="F65" t="str">
        <f t="shared" si="7"/>
        <v>2126007</v>
      </c>
      <c r="H65">
        <f>躯体工事CD取込!A69</f>
        <v>0</v>
      </c>
      <c r="I65">
        <f>躯体工事CD取込!B69</f>
        <v>0</v>
      </c>
      <c r="J65">
        <f t="shared" si="4"/>
        <v>0</v>
      </c>
      <c r="L65" t="str" cm="1">
        <f t="array" ref="L65">IFERROR(INDEX($I$3:$I$101,_xlfn.AGGREGATE(15,6,(ROW($I$3:$I$101)-ROW($I$3)+1)/(($H$3:$H$101&lt;&gt;"")*($H$3:$H$101&lt;&gt;0)*($I$3:$I$101&lt;&gt;"")*($I$3:$I$101&lt;&gt;0)),ROWS(L$3:L65))),"")</f>
        <v/>
      </c>
      <c r="M65" t="str">
        <f t="shared" si="8"/>
        <v/>
      </c>
      <c r="O65">
        <f>東京支店CD取込!A65</f>
        <v>0</v>
      </c>
      <c r="P65">
        <f>東京支店CD取込!B65</f>
        <v>0</v>
      </c>
      <c r="Q65">
        <f t="shared" si="5"/>
        <v>0</v>
      </c>
      <c r="S65" t="str" cm="1">
        <f t="array" ref="S65">IFERROR(INDEX($P$3:$P$101,_xlfn.AGGREGATE(15,6,(ROW($P$3:$P$101)-ROW($P$3)+1)/(($O$3:$O$101&lt;&gt;"")*($O$3:$O$101&lt;&gt;0)*($P$3:$P$101&lt;&gt;"")*($P$3:$P$101&lt;&gt;0)),ROWS(S$3:S65))),"")</f>
        <v/>
      </c>
      <c r="T65" t="str">
        <f t="shared" si="6"/>
        <v/>
      </c>
    </row>
    <row r="66" spans="1:20">
      <c r="A66">
        <f>建設工事コード取込!A66</f>
        <v>0</v>
      </c>
      <c r="B66">
        <f>建設工事コード取込!B66</f>
        <v>0</v>
      </c>
      <c r="C66">
        <f t="shared" si="3"/>
        <v>0</v>
      </c>
      <c r="E66" t="str" cm="1">
        <f t="array" ref="E66">IFERROR(INDEX($B$3:$B$101,_xlfn.AGGREGATE(15,6,(ROW($B$3:$B$101)-ROW($B$3)+1)/(($A$3:$A$101&lt;&gt;"")*($A$3:$A$101&lt;&gt;0)*($B$3:$B$101&lt;&gt;"")*($B$3:$B$101&lt;&gt;0)),ROWS(E$3:E66))),"")</f>
        <v/>
      </c>
      <c r="F66" t="str">
        <f t="shared" si="7"/>
        <v>2126007</v>
      </c>
      <c r="H66">
        <f>躯体工事CD取込!A70</f>
        <v>0</v>
      </c>
      <c r="I66">
        <f>躯体工事CD取込!B70</f>
        <v>0</v>
      </c>
      <c r="J66">
        <f t="shared" si="4"/>
        <v>0</v>
      </c>
      <c r="L66" t="str" cm="1">
        <f t="array" ref="L66">IFERROR(INDEX($I$3:$I$101,_xlfn.AGGREGATE(15,6,(ROW($I$3:$I$101)-ROW($I$3)+1)/(($H$3:$H$101&lt;&gt;"")*($H$3:$H$101&lt;&gt;0)*($I$3:$I$101&lt;&gt;"")*($I$3:$I$101&lt;&gt;0)),ROWS(L$3:L66))),"")</f>
        <v/>
      </c>
      <c r="M66" t="str">
        <f t="shared" si="8"/>
        <v/>
      </c>
      <c r="O66">
        <f>東京支店CD取込!A66</f>
        <v>0</v>
      </c>
      <c r="P66">
        <f>東京支店CD取込!B66</f>
        <v>0</v>
      </c>
      <c r="Q66">
        <f t="shared" si="5"/>
        <v>0</v>
      </c>
      <c r="S66" t="str" cm="1">
        <f t="array" ref="S66">IFERROR(INDEX($P$3:$P$101,_xlfn.AGGREGATE(15,6,(ROW($P$3:$P$101)-ROW($P$3)+1)/(($O$3:$O$101&lt;&gt;"")*($O$3:$O$101&lt;&gt;0)*($P$3:$P$101&lt;&gt;"")*($P$3:$P$101&lt;&gt;0)),ROWS(S$3:S66))),"")</f>
        <v/>
      </c>
      <c r="T66" t="str">
        <f t="shared" si="6"/>
        <v/>
      </c>
    </row>
    <row r="67" spans="1:20">
      <c r="A67">
        <f>建設工事コード取込!A67</f>
        <v>0</v>
      </c>
      <c r="B67">
        <f>建設工事コード取込!B67</f>
        <v>0</v>
      </c>
      <c r="C67">
        <f t="shared" si="3"/>
        <v>0</v>
      </c>
      <c r="E67" t="str" cm="1">
        <f t="array" ref="E67">IFERROR(INDEX($B$3:$B$101,_xlfn.AGGREGATE(15,6,(ROW($B$3:$B$101)-ROW($B$3)+1)/(($A$3:$A$101&lt;&gt;"")*($A$3:$A$101&lt;&gt;0)*($B$3:$B$101&lt;&gt;"")*($B$3:$B$101&lt;&gt;0)),ROWS(E$3:E67))),"")</f>
        <v/>
      </c>
      <c r="F67" t="str">
        <f t="shared" ref="F67:F98" si="9">IFERROR(VLOOKUP(E67,B:C,2,0),"")</f>
        <v>2126007</v>
      </c>
      <c r="H67">
        <f>躯体工事CD取込!A71</f>
        <v>0</v>
      </c>
      <c r="I67">
        <f>躯体工事CD取込!B71</f>
        <v>0</v>
      </c>
      <c r="J67">
        <f t="shared" si="4"/>
        <v>0</v>
      </c>
      <c r="L67" t="str" cm="1">
        <f t="array" ref="L67">IFERROR(INDEX($I$3:$I$101,_xlfn.AGGREGATE(15,6,(ROW($I$3:$I$101)-ROW($I$3)+1)/(($H$3:$H$101&lt;&gt;"")*($H$3:$H$101&lt;&gt;0)*($I$3:$I$101&lt;&gt;"")*($I$3:$I$101&lt;&gt;0)),ROWS(L$3:L67))),"")</f>
        <v/>
      </c>
      <c r="M67" t="str">
        <f t="shared" ref="M67:M98" si="10">IFERROR(VLOOKUP(L67,I:J,2,0),"")</f>
        <v/>
      </c>
      <c r="O67">
        <f>東京支店CD取込!A67</f>
        <v>0</v>
      </c>
      <c r="P67">
        <f>東京支店CD取込!B67</f>
        <v>0</v>
      </c>
      <c r="Q67">
        <f t="shared" si="5"/>
        <v>0</v>
      </c>
      <c r="S67" t="str" cm="1">
        <f t="array" ref="S67">IFERROR(INDEX($P$3:$P$101,_xlfn.AGGREGATE(15,6,(ROW($P$3:$P$101)-ROW($P$3)+1)/(($O$3:$O$101&lt;&gt;"")*($O$3:$O$101&lt;&gt;0)*($P$3:$P$101&lt;&gt;"")*($P$3:$P$101&lt;&gt;0)),ROWS(S$3:S67))),"")</f>
        <v/>
      </c>
      <c r="T67" t="str">
        <f t="shared" si="6"/>
        <v/>
      </c>
    </row>
    <row r="68" spans="1:20">
      <c r="A68">
        <f>建設工事コード取込!A68</f>
        <v>0</v>
      </c>
      <c r="B68">
        <f>建設工事コード取込!B68</f>
        <v>0</v>
      </c>
      <c r="C68">
        <f t="shared" ref="C68:C101" si="11">A68</f>
        <v>0</v>
      </c>
      <c r="E68" t="str" cm="1">
        <f t="array" ref="E68">IFERROR(INDEX($B$3:$B$101,_xlfn.AGGREGATE(15,6,(ROW($B$3:$B$101)-ROW($B$3)+1)/(($A$3:$A$101&lt;&gt;"")*($A$3:$A$101&lt;&gt;0)*($B$3:$B$101&lt;&gt;"")*($B$3:$B$101&lt;&gt;0)),ROWS(E$3:E68))),"")</f>
        <v/>
      </c>
      <c r="F68" t="str">
        <f t="shared" si="9"/>
        <v>2126007</v>
      </c>
      <c r="H68">
        <f>躯体工事CD取込!A72</f>
        <v>0</v>
      </c>
      <c r="I68">
        <f>躯体工事CD取込!B72</f>
        <v>0</v>
      </c>
      <c r="J68">
        <f t="shared" ref="J68:J101" si="12">H68</f>
        <v>0</v>
      </c>
      <c r="L68" t="str" cm="1">
        <f t="array" ref="L68">IFERROR(INDEX($I$3:$I$101,_xlfn.AGGREGATE(15,6,(ROW($I$3:$I$101)-ROW($I$3)+1)/(($H$3:$H$101&lt;&gt;"")*($H$3:$H$101&lt;&gt;0)*($I$3:$I$101&lt;&gt;"")*($I$3:$I$101&lt;&gt;0)),ROWS(L$3:L68))),"")</f>
        <v/>
      </c>
      <c r="M68" t="str">
        <f t="shared" si="10"/>
        <v/>
      </c>
      <c r="O68">
        <f>東京支店CD取込!A68</f>
        <v>0</v>
      </c>
      <c r="P68">
        <f>東京支店CD取込!B68</f>
        <v>0</v>
      </c>
      <c r="Q68">
        <f t="shared" ref="Q68:Q101" si="13">O68</f>
        <v>0</v>
      </c>
      <c r="S68" t="str" cm="1">
        <f t="array" ref="S68">IFERROR(INDEX($P$3:$P$101,_xlfn.AGGREGATE(15,6,(ROW($P$3:$P$101)-ROW($P$3)+1)/(($O$3:$O$101&lt;&gt;"")*($O$3:$O$101&lt;&gt;0)*($P$3:$P$101&lt;&gt;"")*($P$3:$P$101&lt;&gt;0)),ROWS(S$3:S68))),"")</f>
        <v/>
      </c>
      <c r="T68" t="str">
        <f t="shared" ref="T68:T101" si="14">IFERROR(VLOOKUP(S68,P:Q,2,0),"")</f>
        <v/>
      </c>
    </row>
    <row r="69" spans="1:20">
      <c r="A69">
        <f>建設工事コード取込!A69</f>
        <v>0</v>
      </c>
      <c r="B69">
        <f>建設工事コード取込!B69</f>
        <v>0</v>
      </c>
      <c r="C69">
        <f t="shared" si="11"/>
        <v>0</v>
      </c>
      <c r="E69" t="str" cm="1">
        <f t="array" ref="E69">IFERROR(INDEX($B$3:$B$101,_xlfn.AGGREGATE(15,6,(ROW($B$3:$B$101)-ROW($B$3)+1)/(($A$3:$A$101&lt;&gt;"")*($A$3:$A$101&lt;&gt;0)*($B$3:$B$101&lt;&gt;"")*($B$3:$B$101&lt;&gt;0)),ROWS(E$3:E69))),"")</f>
        <v/>
      </c>
      <c r="F69" t="str">
        <f t="shared" si="9"/>
        <v>2126007</v>
      </c>
      <c r="H69">
        <f>躯体工事CD取込!A73</f>
        <v>0</v>
      </c>
      <c r="I69">
        <f>躯体工事CD取込!B73</f>
        <v>0</v>
      </c>
      <c r="J69">
        <f t="shared" si="12"/>
        <v>0</v>
      </c>
      <c r="L69" t="str" cm="1">
        <f t="array" ref="L69">IFERROR(INDEX($I$3:$I$101,_xlfn.AGGREGATE(15,6,(ROW($I$3:$I$101)-ROW($I$3)+1)/(($H$3:$H$101&lt;&gt;"")*($H$3:$H$101&lt;&gt;0)*($I$3:$I$101&lt;&gt;"")*($I$3:$I$101&lt;&gt;0)),ROWS(L$3:L69))),"")</f>
        <v/>
      </c>
      <c r="M69" t="str">
        <f t="shared" si="10"/>
        <v/>
      </c>
      <c r="O69">
        <f>東京支店CD取込!A69</f>
        <v>0</v>
      </c>
      <c r="P69">
        <f>東京支店CD取込!B69</f>
        <v>0</v>
      </c>
      <c r="Q69">
        <f t="shared" si="13"/>
        <v>0</v>
      </c>
      <c r="S69" t="str" cm="1">
        <f t="array" ref="S69">IFERROR(INDEX($P$3:$P$101,_xlfn.AGGREGATE(15,6,(ROW($P$3:$P$101)-ROW($P$3)+1)/(($O$3:$O$101&lt;&gt;"")*($O$3:$O$101&lt;&gt;0)*($P$3:$P$101&lt;&gt;"")*($P$3:$P$101&lt;&gt;0)),ROWS(S$3:S69))),"")</f>
        <v/>
      </c>
      <c r="T69" t="str">
        <f t="shared" si="14"/>
        <v/>
      </c>
    </row>
    <row r="70" spans="1:20">
      <c r="A70">
        <f>建設工事コード取込!A70</f>
        <v>0</v>
      </c>
      <c r="B70">
        <f>建設工事コード取込!B70</f>
        <v>0</v>
      </c>
      <c r="C70">
        <f t="shared" si="11"/>
        <v>0</v>
      </c>
      <c r="E70" t="str" cm="1">
        <f t="array" ref="E70">IFERROR(INDEX($B$3:$B$101,_xlfn.AGGREGATE(15,6,(ROW($B$3:$B$101)-ROW($B$3)+1)/(($A$3:$A$101&lt;&gt;"")*($A$3:$A$101&lt;&gt;0)*($B$3:$B$101&lt;&gt;"")*($B$3:$B$101&lt;&gt;0)),ROWS(E$3:E70))),"")</f>
        <v/>
      </c>
      <c r="F70" t="str">
        <f t="shared" si="9"/>
        <v>2126007</v>
      </c>
      <c r="H70">
        <f>躯体工事CD取込!A74</f>
        <v>0</v>
      </c>
      <c r="I70">
        <f>躯体工事CD取込!B74</f>
        <v>0</v>
      </c>
      <c r="J70">
        <f t="shared" si="12"/>
        <v>0</v>
      </c>
      <c r="L70" t="str" cm="1">
        <f t="array" ref="L70">IFERROR(INDEX($I$3:$I$101,_xlfn.AGGREGATE(15,6,(ROW($I$3:$I$101)-ROW($I$3)+1)/(($H$3:$H$101&lt;&gt;"")*($H$3:$H$101&lt;&gt;0)*($I$3:$I$101&lt;&gt;"")*($I$3:$I$101&lt;&gt;0)),ROWS(L$3:L70))),"")</f>
        <v/>
      </c>
      <c r="M70" t="str">
        <f t="shared" si="10"/>
        <v/>
      </c>
      <c r="O70">
        <f>東京支店CD取込!A70</f>
        <v>0</v>
      </c>
      <c r="P70">
        <f>東京支店CD取込!B70</f>
        <v>0</v>
      </c>
      <c r="Q70">
        <f t="shared" si="13"/>
        <v>0</v>
      </c>
      <c r="S70" t="str" cm="1">
        <f t="array" ref="S70">IFERROR(INDEX($P$3:$P$101,_xlfn.AGGREGATE(15,6,(ROW($P$3:$P$101)-ROW($P$3)+1)/(($O$3:$O$101&lt;&gt;"")*($O$3:$O$101&lt;&gt;0)*($P$3:$P$101&lt;&gt;"")*($P$3:$P$101&lt;&gt;0)),ROWS(S$3:S70))),"")</f>
        <v/>
      </c>
      <c r="T70" t="str">
        <f t="shared" si="14"/>
        <v/>
      </c>
    </row>
    <row r="71" spans="1:20">
      <c r="A71">
        <f>建設工事コード取込!A71</f>
        <v>0</v>
      </c>
      <c r="B71">
        <f>建設工事コード取込!B71</f>
        <v>0</v>
      </c>
      <c r="C71">
        <f t="shared" si="11"/>
        <v>0</v>
      </c>
      <c r="E71" t="str" cm="1">
        <f t="array" ref="E71">IFERROR(INDEX($B$3:$B$101,_xlfn.AGGREGATE(15,6,(ROW($B$3:$B$101)-ROW($B$3)+1)/(($A$3:$A$101&lt;&gt;"")*($A$3:$A$101&lt;&gt;0)*($B$3:$B$101&lt;&gt;"")*($B$3:$B$101&lt;&gt;0)),ROWS(E$3:E71))),"")</f>
        <v/>
      </c>
      <c r="F71" t="str">
        <f t="shared" si="9"/>
        <v>2126007</v>
      </c>
      <c r="H71">
        <f>躯体工事CD取込!A75</f>
        <v>0</v>
      </c>
      <c r="I71">
        <f>躯体工事CD取込!B75</f>
        <v>0</v>
      </c>
      <c r="J71">
        <f t="shared" si="12"/>
        <v>0</v>
      </c>
      <c r="L71" t="str" cm="1">
        <f t="array" ref="L71">IFERROR(INDEX($I$3:$I$101,_xlfn.AGGREGATE(15,6,(ROW($I$3:$I$101)-ROW($I$3)+1)/(($H$3:$H$101&lt;&gt;"")*($H$3:$H$101&lt;&gt;0)*($I$3:$I$101&lt;&gt;"")*($I$3:$I$101&lt;&gt;0)),ROWS(L$3:L71))),"")</f>
        <v/>
      </c>
      <c r="M71" t="str">
        <f t="shared" si="10"/>
        <v/>
      </c>
      <c r="O71">
        <f>東京支店CD取込!A71</f>
        <v>0</v>
      </c>
      <c r="P71">
        <f>東京支店CD取込!B71</f>
        <v>0</v>
      </c>
      <c r="Q71">
        <f t="shared" si="13"/>
        <v>0</v>
      </c>
      <c r="S71" t="str" cm="1">
        <f t="array" ref="S71">IFERROR(INDEX($P$3:$P$101,_xlfn.AGGREGATE(15,6,(ROW($P$3:$P$101)-ROW($P$3)+1)/(($O$3:$O$101&lt;&gt;"")*($O$3:$O$101&lt;&gt;0)*($P$3:$P$101&lt;&gt;"")*($P$3:$P$101&lt;&gt;0)),ROWS(S$3:S71))),"")</f>
        <v/>
      </c>
      <c r="T71" t="str">
        <f t="shared" si="14"/>
        <v/>
      </c>
    </row>
    <row r="72" spans="1:20">
      <c r="A72">
        <f>建設工事コード取込!A72</f>
        <v>0</v>
      </c>
      <c r="B72">
        <f>建設工事コード取込!B72</f>
        <v>0</v>
      </c>
      <c r="C72">
        <f t="shared" si="11"/>
        <v>0</v>
      </c>
      <c r="E72" t="str" cm="1">
        <f t="array" ref="E72">IFERROR(INDEX($B$3:$B$101,_xlfn.AGGREGATE(15,6,(ROW($B$3:$B$101)-ROW($B$3)+1)/(($A$3:$A$101&lt;&gt;"")*($A$3:$A$101&lt;&gt;0)*($B$3:$B$101&lt;&gt;"")*($B$3:$B$101&lt;&gt;0)),ROWS(E$3:E72))),"")</f>
        <v/>
      </c>
      <c r="F72" t="str">
        <f t="shared" si="9"/>
        <v>2126007</v>
      </c>
      <c r="H72">
        <f>躯体工事CD取込!A76</f>
        <v>0</v>
      </c>
      <c r="I72">
        <f>躯体工事CD取込!B76</f>
        <v>0</v>
      </c>
      <c r="J72">
        <f t="shared" si="12"/>
        <v>0</v>
      </c>
      <c r="L72" t="str" cm="1">
        <f t="array" ref="L72">IFERROR(INDEX($I$3:$I$101,_xlfn.AGGREGATE(15,6,(ROW($I$3:$I$101)-ROW($I$3)+1)/(($H$3:$H$101&lt;&gt;"")*($H$3:$H$101&lt;&gt;0)*($I$3:$I$101&lt;&gt;"")*($I$3:$I$101&lt;&gt;0)),ROWS(L$3:L72))),"")</f>
        <v/>
      </c>
      <c r="M72" t="str">
        <f t="shared" si="10"/>
        <v/>
      </c>
      <c r="O72">
        <f>東京支店CD取込!A72</f>
        <v>0</v>
      </c>
      <c r="P72">
        <f>東京支店CD取込!B72</f>
        <v>0</v>
      </c>
      <c r="Q72">
        <f t="shared" si="13"/>
        <v>0</v>
      </c>
      <c r="S72" t="str" cm="1">
        <f t="array" ref="S72">IFERROR(INDEX($P$3:$P$101,_xlfn.AGGREGATE(15,6,(ROW($P$3:$P$101)-ROW($P$3)+1)/(($O$3:$O$101&lt;&gt;"")*($O$3:$O$101&lt;&gt;0)*($P$3:$P$101&lt;&gt;"")*($P$3:$P$101&lt;&gt;0)),ROWS(S$3:S72))),"")</f>
        <v/>
      </c>
      <c r="T72" t="str">
        <f t="shared" si="14"/>
        <v/>
      </c>
    </row>
    <row r="73" spans="1:20">
      <c r="A73">
        <f>建設工事コード取込!A73</f>
        <v>0</v>
      </c>
      <c r="B73">
        <f>建設工事コード取込!B73</f>
        <v>0</v>
      </c>
      <c r="C73">
        <f t="shared" si="11"/>
        <v>0</v>
      </c>
      <c r="E73" t="str" cm="1">
        <f t="array" ref="E73">IFERROR(INDEX($B$3:$B$101,_xlfn.AGGREGATE(15,6,(ROW($B$3:$B$101)-ROW($B$3)+1)/(($A$3:$A$101&lt;&gt;"")*($A$3:$A$101&lt;&gt;0)*($B$3:$B$101&lt;&gt;"")*($B$3:$B$101&lt;&gt;0)),ROWS(E$3:E73))),"")</f>
        <v/>
      </c>
      <c r="F73" t="str">
        <f t="shared" si="9"/>
        <v>2126007</v>
      </c>
      <c r="H73">
        <f>躯体工事CD取込!A77</f>
        <v>0</v>
      </c>
      <c r="I73">
        <f>躯体工事CD取込!B77</f>
        <v>0</v>
      </c>
      <c r="J73">
        <f t="shared" si="12"/>
        <v>0</v>
      </c>
      <c r="L73" t="str" cm="1">
        <f t="array" ref="L73">IFERROR(INDEX($I$3:$I$101,_xlfn.AGGREGATE(15,6,(ROW($I$3:$I$101)-ROW($I$3)+1)/(($H$3:$H$101&lt;&gt;"")*($H$3:$H$101&lt;&gt;0)*($I$3:$I$101&lt;&gt;"")*($I$3:$I$101&lt;&gt;0)),ROWS(L$3:L73))),"")</f>
        <v/>
      </c>
      <c r="M73" t="str">
        <f t="shared" si="10"/>
        <v/>
      </c>
      <c r="O73">
        <f>東京支店CD取込!A73</f>
        <v>0</v>
      </c>
      <c r="P73">
        <f>東京支店CD取込!B73</f>
        <v>0</v>
      </c>
      <c r="Q73">
        <f t="shared" si="13"/>
        <v>0</v>
      </c>
      <c r="S73" t="str" cm="1">
        <f t="array" ref="S73">IFERROR(INDEX($P$3:$P$101,_xlfn.AGGREGATE(15,6,(ROW($P$3:$P$101)-ROW($P$3)+1)/(($O$3:$O$101&lt;&gt;"")*($O$3:$O$101&lt;&gt;0)*($P$3:$P$101&lt;&gt;"")*($P$3:$P$101&lt;&gt;0)),ROWS(S$3:S73))),"")</f>
        <v/>
      </c>
      <c r="T73" t="str">
        <f t="shared" si="14"/>
        <v/>
      </c>
    </row>
    <row r="74" spans="1:20">
      <c r="A74">
        <f>建設工事コード取込!A74</f>
        <v>0</v>
      </c>
      <c r="B74">
        <f>建設工事コード取込!B74</f>
        <v>0</v>
      </c>
      <c r="C74">
        <f t="shared" si="11"/>
        <v>0</v>
      </c>
      <c r="E74" t="str" cm="1">
        <f t="array" ref="E74">IFERROR(INDEX($B$3:$B$101,_xlfn.AGGREGATE(15,6,(ROW($B$3:$B$101)-ROW($B$3)+1)/(($A$3:$A$101&lt;&gt;"")*($A$3:$A$101&lt;&gt;0)*($B$3:$B$101&lt;&gt;"")*($B$3:$B$101&lt;&gt;0)),ROWS(E$3:E74))),"")</f>
        <v/>
      </c>
      <c r="F74" t="str">
        <f t="shared" si="9"/>
        <v>2126007</v>
      </c>
      <c r="H74">
        <f>躯体工事CD取込!A78</f>
        <v>0</v>
      </c>
      <c r="I74">
        <f>躯体工事CD取込!B78</f>
        <v>0</v>
      </c>
      <c r="J74">
        <f t="shared" si="12"/>
        <v>0</v>
      </c>
      <c r="L74" t="str" cm="1">
        <f t="array" ref="L74">IFERROR(INDEX($I$3:$I$101,_xlfn.AGGREGATE(15,6,(ROW($I$3:$I$101)-ROW($I$3)+1)/(($H$3:$H$101&lt;&gt;"")*($H$3:$H$101&lt;&gt;0)*($I$3:$I$101&lt;&gt;"")*($I$3:$I$101&lt;&gt;0)),ROWS(L$3:L74))),"")</f>
        <v/>
      </c>
      <c r="M74" t="str">
        <f t="shared" si="10"/>
        <v/>
      </c>
      <c r="O74">
        <f>東京支店CD取込!A74</f>
        <v>0</v>
      </c>
      <c r="P74">
        <f>東京支店CD取込!B74</f>
        <v>0</v>
      </c>
      <c r="Q74">
        <f t="shared" si="13"/>
        <v>0</v>
      </c>
      <c r="S74" t="str" cm="1">
        <f t="array" ref="S74">IFERROR(INDEX($P$3:$P$101,_xlfn.AGGREGATE(15,6,(ROW($P$3:$P$101)-ROW($P$3)+1)/(($O$3:$O$101&lt;&gt;"")*($O$3:$O$101&lt;&gt;0)*($P$3:$P$101&lt;&gt;"")*($P$3:$P$101&lt;&gt;0)),ROWS(S$3:S74))),"")</f>
        <v/>
      </c>
      <c r="T74" t="str">
        <f t="shared" si="14"/>
        <v/>
      </c>
    </row>
    <row r="75" spans="1:20">
      <c r="A75">
        <f>建設工事コード取込!A75</f>
        <v>0</v>
      </c>
      <c r="B75">
        <f>建設工事コード取込!B75</f>
        <v>0</v>
      </c>
      <c r="C75">
        <f t="shared" si="11"/>
        <v>0</v>
      </c>
      <c r="E75" t="str" cm="1">
        <f t="array" ref="E75">IFERROR(INDEX($B$3:$B$101,_xlfn.AGGREGATE(15,6,(ROW($B$3:$B$101)-ROW($B$3)+1)/(($A$3:$A$101&lt;&gt;"")*($A$3:$A$101&lt;&gt;0)*($B$3:$B$101&lt;&gt;"")*($B$3:$B$101&lt;&gt;0)),ROWS(E$3:E75))),"")</f>
        <v/>
      </c>
      <c r="F75" t="str">
        <f t="shared" si="9"/>
        <v>2126007</v>
      </c>
      <c r="H75">
        <f>躯体工事CD取込!A79</f>
        <v>0</v>
      </c>
      <c r="I75">
        <f>躯体工事CD取込!B79</f>
        <v>0</v>
      </c>
      <c r="J75">
        <f t="shared" si="12"/>
        <v>0</v>
      </c>
      <c r="L75" t="str" cm="1">
        <f t="array" ref="L75">IFERROR(INDEX($I$3:$I$101,_xlfn.AGGREGATE(15,6,(ROW($I$3:$I$101)-ROW($I$3)+1)/(($H$3:$H$101&lt;&gt;"")*($H$3:$H$101&lt;&gt;0)*($I$3:$I$101&lt;&gt;"")*($I$3:$I$101&lt;&gt;0)),ROWS(L$3:L75))),"")</f>
        <v/>
      </c>
      <c r="M75" t="str">
        <f t="shared" si="10"/>
        <v/>
      </c>
      <c r="O75">
        <f>東京支店CD取込!A75</f>
        <v>0</v>
      </c>
      <c r="P75">
        <f>東京支店CD取込!B75</f>
        <v>0</v>
      </c>
      <c r="Q75">
        <f t="shared" si="13"/>
        <v>0</v>
      </c>
      <c r="S75" t="str" cm="1">
        <f t="array" ref="S75">IFERROR(INDEX($P$3:$P$101,_xlfn.AGGREGATE(15,6,(ROW($P$3:$P$101)-ROW($P$3)+1)/(($O$3:$O$101&lt;&gt;"")*($O$3:$O$101&lt;&gt;0)*($P$3:$P$101&lt;&gt;"")*($P$3:$P$101&lt;&gt;0)),ROWS(S$3:S75))),"")</f>
        <v/>
      </c>
      <c r="T75" t="str">
        <f t="shared" si="14"/>
        <v/>
      </c>
    </row>
    <row r="76" spans="1:20">
      <c r="A76">
        <f>建設工事コード取込!A76</f>
        <v>0</v>
      </c>
      <c r="B76">
        <f>建設工事コード取込!B76</f>
        <v>0</v>
      </c>
      <c r="C76">
        <f t="shared" si="11"/>
        <v>0</v>
      </c>
      <c r="E76" t="str" cm="1">
        <f t="array" ref="E76">IFERROR(INDEX($B$3:$B$101,_xlfn.AGGREGATE(15,6,(ROW($B$3:$B$101)-ROW($B$3)+1)/(($A$3:$A$101&lt;&gt;"")*($A$3:$A$101&lt;&gt;0)*($B$3:$B$101&lt;&gt;"")*($B$3:$B$101&lt;&gt;0)),ROWS(E$3:E76))),"")</f>
        <v/>
      </c>
      <c r="F76" t="str">
        <f t="shared" si="9"/>
        <v>2126007</v>
      </c>
      <c r="H76">
        <f>躯体工事CD取込!A80</f>
        <v>0</v>
      </c>
      <c r="I76">
        <f>躯体工事CD取込!B80</f>
        <v>0</v>
      </c>
      <c r="J76">
        <f t="shared" si="12"/>
        <v>0</v>
      </c>
      <c r="L76" t="str" cm="1">
        <f t="array" ref="L76">IFERROR(INDEX($I$3:$I$101,_xlfn.AGGREGATE(15,6,(ROW($I$3:$I$101)-ROW($I$3)+1)/(($H$3:$H$101&lt;&gt;"")*($H$3:$H$101&lt;&gt;0)*($I$3:$I$101&lt;&gt;"")*($I$3:$I$101&lt;&gt;0)),ROWS(L$3:L76))),"")</f>
        <v/>
      </c>
      <c r="M76" t="str">
        <f t="shared" si="10"/>
        <v/>
      </c>
      <c r="O76">
        <f>東京支店CD取込!A76</f>
        <v>0</v>
      </c>
      <c r="P76">
        <f>東京支店CD取込!B76</f>
        <v>0</v>
      </c>
      <c r="Q76">
        <f t="shared" si="13"/>
        <v>0</v>
      </c>
      <c r="S76" t="str" cm="1">
        <f t="array" ref="S76">IFERROR(INDEX($P$3:$P$101,_xlfn.AGGREGATE(15,6,(ROW($P$3:$P$101)-ROW($P$3)+1)/(($O$3:$O$101&lt;&gt;"")*($O$3:$O$101&lt;&gt;0)*($P$3:$P$101&lt;&gt;"")*($P$3:$P$101&lt;&gt;0)),ROWS(S$3:S76))),"")</f>
        <v/>
      </c>
      <c r="T76" t="str">
        <f t="shared" si="14"/>
        <v/>
      </c>
    </row>
    <row r="77" spans="1:20">
      <c r="A77">
        <f>建設工事コード取込!A77</f>
        <v>0</v>
      </c>
      <c r="B77">
        <f>建設工事コード取込!B77</f>
        <v>0</v>
      </c>
      <c r="C77">
        <f t="shared" si="11"/>
        <v>0</v>
      </c>
      <c r="E77" t="str" cm="1">
        <f t="array" ref="E77">IFERROR(INDEX($B$3:$B$101,_xlfn.AGGREGATE(15,6,(ROW($B$3:$B$101)-ROW($B$3)+1)/(($A$3:$A$101&lt;&gt;"")*($A$3:$A$101&lt;&gt;0)*($B$3:$B$101&lt;&gt;"")*($B$3:$B$101&lt;&gt;0)),ROWS(E$3:E77))),"")</f>
        <v/>
      </c>
      <c r="F77" t="str">
        <f t="shared" si="9"/>
        <v>2126007</v>
      </c>
      <c r="H77">
        <f>躯体工事CD取込!A81</f>
        <v>0</v>
      </c>
      <c r="I77">
        <f>躯体工事CD取込!B81</f>
        <v>0</v>
      </c>
      <c r="J77">
        <f t="shared" si="12"/>
        <v>0</v>
      </c>
      <c r="L77" t="str" cm="1">
        <f t="array" ref="L77">IFERROR(INDEX($I$3:$I$101,_xlfn.AGGREGATE(15,6,(ROW($I$3:$I$101)-ROW($I$3)+1)/(($H$3:$H$101&lt;&gt;"")*($H$3:$H$101&lt;&gt;0)*($I$3:$I$101&lt;&gt;"")*($I$3:$I$101&lt;&gt;0)),ROWS(L$3:L77))),"")</f>
        <v/>
      </c>
      <c r="M77" t="str">
        <f t="shared" si="10"/>
        <v/>
      </c>
      <c r="O77">
        <f>東京支店CD取込!A77</f>
        <v>0</v>
      </c>
      <c r="P77">
        <f>東京支店CD取込!B77</f>
        <v>0</v>
      </c>
      <c r="Q77">
        <f t="shared" si="13"/>
        <v>0</v>
      </c>
      <c r="S77" t="str" cm="1">
        <f t="array" ref="S77">IFERROR(INDEX($P$3:$P$101,_xlfn.AGGREGATE(15,6,(ROW($P$3:$P$101)-ROW($P$3)+1)/(($O$3:$O$101&lt;&gt;"")*($O$3:$O$101&lt;&gt;0)*($P$3:$P$101&lt;&gt;"")*($P$3:$P$101&lt;&gt;0)),ROWS(S$3:S77))),"")</f>
        <v/>
      </c>
      <c r="T77" t="str">
        <f t="shared" si="14"/>
        <v/>
      </c>
    </row>
    <row r="78" spans="1:20">
      <c r="A78">
        <f>建設工事コード取込!A78</f>
        <v>0</v>
      </c>
      <c r="B78">
        <f>建設工事コード取込!B78</f>
        <v>0</v>
      </c>
      <c r="C78">
        <f t="shared" si="11"/>
        <v>0</v>
      </c>
      <c r="E78" t="str" cm="1">
        <f t="array" ref="E78">IFERROR(INDEX($B$3:$B$101,_xlfn.AGGREGATE(15,6,(ROW($B$3:$B$101)-ROW($B$3)+1)/(($A$3:$A$101&lt;&gt;"")*($A$3:$A$101&lt;&gt;0)*($B$3:$B$101&lt;&gt;"")*($B$3:$B$101&lt;&gt;0)),ROWS(E$3:E78))),"")</f>
        <v/>
      </c>
      <c r="F78" t="str">
        <f t="shared" si="9"/>
        <v>2126007</v>
      </c>
      <c r="H78">
        <f>躯体工事CD取込!A82</f>
        <v>0</v>
      </c>
      <c r="I78">
        <f>躯体工事CD取込!B82</f>
        <v>0</v>
      </c>
      <c r="J78">
        <f t="shared" si="12"/>
        <v>0</v>
      </c>
      <c r="L78" t="str" cm="1">
        <f t="array" ref="L78">IFERROR(INDEX($I$3:$I$101,_xlfn.AGGREGATE(15,6,(ROW($I$3:$I$101)-ROW($I$3)+1)/(($H$3:$H$101&lt;&gt;"")*($H$3:$H$101&lt;&gt;0)*($I$3:$I$101&lt;&gt;"")*($I$3:$I$101&lt;&gt;0)),ROWS(L$3:L78))),"")</f>
        <v/>
      </c>
      <c r="M78" t="str">
        <f t="shared" si="10"/>
        <v/>
      </c>
      <c r="O78">
        <f>東京支店CD取込!A78</f>
        <v>0</v>
      </c>
      <c r="P78">
        <f>東京支店CD取込!B78</f>
        <v>0</v>
      </c>
      <c r="Q78">
        <f t="shared" si="13"/>
        <v>0</v>
      </c>
      <c r="S78" t="str" cm="1">
        <f t="array" ref="S78">IFERROR(INDEX($P$3:$P$101,_xlfn.AGGREGATE(15,6,(ROW($P$3:$P$101)-ROW($P$3)+1)/(($O$3:$O$101&lt;&gt;"")*($O$3:$O$101&lt;&gt;0)*($P$3:$P$101&lt;&gt;"")*($P$3:$P$101&lt;&gt;0)),ROWS(S$3:S78))),"")</f>
        <v/>
      </c>
      <c r="T78" t="str">
        <f t="shared" si="14"/>
        <v/>
      </c>
    </row>
    <row r="79" spans="1:20">
      <c r="A79">
        <f>建設工事コード取込!A79</f>
        <v>0</v>
      </c>
      <c r="B79">
        <f>建設工事コード取込!B79</f>
        <v>0</v>
      </c>
      <c r="C79">
        <f t="shared" si="11"/>
        <v>0</v>
      </c>
      <c r="E79" t="str" cm="1">
        <f t="array" ref="E79">IFERROR(INDEX($B$3:$B$101,_xlfn.AGGREGATE(15,6,(ROW($B$3:$B$101)-ROW($B$3)+1)/(($A$3:$A$101&lt;&gt;"")*($A$3:$A$101&lt;&gt;0)*($B$3:$B$101&lt;&gt;"")*($B$3:$B$101&lt;&gt;0)),ROWS(E$3:E79))),"")</f>
        <v/>
      </c>
      <c r="F79" t="str">
        <f t="shared" si="9"/>
        <v>2126007</v>
      </c>
      <c r="H79">
        <f>躯体工事CD取込!A83</f>
        <v>0</v>
      </c>
      <c r="I79">
        <f>躯体工事CD取込!B83</f>
        <v>0</v>
      </c>
      <c r="J79">
        <f t="shared" si="12"/>
        <v>0</v>
      </c>
      <c r="L79" t="str" cm="1">
        <f t="array" ref="L79">IFERROR(INDEX($I$3:$I$101,_xlfn.AGGREGATE(15,6,(ROW($I$3:$I$101)-ROW($I$3)+1)/(($H$3:$H$101&lt;&gt;"")*($H$3:$H$101&lt;&gt;0)*($I$3:$I$101&lt;&gt;"")*($I$3:$I$101&lt;&gt;0)),ROWS(L$3:L79))),"")</f>
        <v/>
      </c>
      <c r="M79" t="str">
        <f t="shared" si="10"/>
        <v/>
      </c>
      <c r="O79">
        <f>東京支店CD取込!A79</f>
        <v>0</v>
      </c>
      <c r="P79">
        <f>東京支店CD取込!B79</f>
        <v>0</v>
      </c>
      <c r="Q79">
        <f t="shared" si="13"/>
        <v>0</v>
      </c>
      <c r="S79" t="str" cm="1">
        <f t="array" ref="S79">IFERROR(INDEX($P$3:$P$101,_xlfn.AGGREGATE(15,6,(ROW($P$3:$P$101)-ROW($P$3)+1)/(($O$3:$O$101&lt;&gt;"")*($O$3:$O$101&lt;&gt;0)*($P$3:$P$101&lt;&gt;"")*($P$3:$P$101&lt;&gt;0)),ROWS(S$3:S79))),"")</f>
        <v/>
      </c>
      <c r="T79" t="str">
        <f t="shared" si="14"/>
        <v/>
      </c>
    </row>
    <row r="80" spans="1:20">
      <c r="A80">
        <f>建設工事コード取込!A80</f>
        <v>0</v>
      </c>
      <c r="B80">
        <f>建設工事コード取込!B80</f>
        <v>0</v>
      </c>
      <c r="C80">
        <f t="shared" si="11"/>
        <v>0</v>
      </c>
      <c r="E80" t="str" cm="1">
        <f t="array" ref="E80">IFERROR(INDEX($B$3:$B$101,_xlfn.AGGREGATE(15,6,(ROW($B$3:$B$101)-ROW($B$3)+1)/(($A$3:$A$101&lt;&gt;"")*($A$3:$A$101&lt;&gt;0)*($B$3:$B$101&lt;&gt;"")*($B$3:$B$101&lt;&gt;0)),ROWS(E$3:E80))),"")</f>
        <v/>
      </c>
      <c r="F80" t="str">
        <f t="shared" si="9"/>
        <v>2126007</v>
      </c>
      <c r="H80">
        <f>躯体工事CD取込!A84</f>
        <v>0</v>
      </c>
      <c r="I80">
        <f>躯体工事CD取込!B84</f>
        <v>0</v>
      </c>
      <c r="J80">
        <f t="shared" si="12"/>
        <v>0</v>
      </c>
      <c r="L80" t="str" cm="1">
        <f t="array" ref="L80">IFERROR(INDEX($I$3:$I$101,_xlfn.AGGREGATE(15,6,(ROW($I$3:$I$101)-ROW($I$3)+1)/(($H$3:$H$101&lt;&gt;"")*($H$3:$H$101&lt;&gt;0)*($I$3:$I$101&lt;&gt;"")*($I$3:$I$101&lt;&gt;0)),ROWS(L$3:L80))),"")</f>
        <v/>
      </c>
      <c r="M80" t="str">
        <f t="shared" si="10"/>
        <v/>
      </c>
      <c r="O80">
        <f>東京支店CD取込!A80</f>
        <v>0</v>
      </c>
      <c r="P80">
        <f>東京支店CD取込!B80</f>
        <v>0</v>
      </c>
      <c r="Q80">
        <f t="shared" si="13"/>
        <v>0</v>
      </c>
      <c r="S80" t="str" cm="1">
        <f t="array" ref="S80">IFERROR(INDEX($P$3:$P$101,_xlfn.AGGREGATE(15,6,(ROW($P$3:$P$101)-ROW($P$3)+1)/(($O$3:$O$101&lt;&gt;"")*($O$3:$O$101&lt;&gt;0)*($P$3:$P$101&lt;&gt;"")*($P$3:$P$101&lt;&gt;0)),ROWS(S$3:S80))),"")</f>
        <v/>
      </c>
      <c r="T80" t="str">
        <f t="shared" si="14"/>
        <v/>
      </c>
    </row>
    <row r="81" spans="1:20">
      <c r="A81">
        <f>建設工事コード取込!A81</f>
        <v>0</v>
      </c>
      <c r="B81">
        <f>建設工事コード取込!B81</f>
        <v>0</v>
      </c>
      <c r="C81">
        <f t="shared" si="11"/>
        <v>0</v>
      </c>
      <c r="E81" t="str" cm="1">
        <f t="array" ref="E81">IFERROR(INDEX($B$3:$B$101,_xlfn.AGGREGATE(15,6,(ROW($B$3:$B$101)-ROW($B$3)+1)/(($A$3:$A$101&lt;&gt;"")*($A$3:$A$101&lt;&gt;0)*($B$3:$B$101&lt;&gt;"")*($B$3:$B$101&lt;&gt;0)),ROWS(E$3:E81))),"")</f>
        <v/>
      </c>
      <c r="F81" t="str">
        <f t="shared" si="9"/>
        <v>2126007</v>
      </c>
      <c r="H81">
        <f>躯体工事CD取込!A85</f>
        <v>0</v>
      </c>
      <c r="I81">
        <f>躯体工事CD取込!B85</f>
        <v>0</v>
      </c>
      <c r="J81">
        <f t="shared" si="12"/>
        <v>0</v>
      </c>
      <c r="L81" t="str" cm="1">
        <f t="array" ref="L81">IFERROR(INDEX($I$3:$I$101,_xlfn.AGGREGATE(15,6,(ROW($I$3:$I$101)-ROW($I$3)+1)/(($H$3:$H$101&lt;&gt;"")*($H$3:$H$101&lt;&gt;0)*($I$3:$I$101&lt;&gt;"")*($I$3:$I$101&lt;&gt;0)),ROWS(L$3:L81))),"")</f>
        <v/>
      </c>
      <c r="M81" t="str">
        <f t="shared" si="10"/>
        <v/>
      </c>
      <c r="O81">
        <f>東京支店CD取込!A81</f>
        <v>0</v>
      </c>
      <c r="P81">
        <f>東京支店CD取込!B81</f>
        <v>0</v>
      </c>
      <c r="Q81">
        <f t="shared" si="13"/>
        <v>0</v>
      </c>
      <c r="S81" t="str" cm="1">
        <f t="array" ref="S81">IFERROR(INDEX($P$3:$P$101,_xlfn.AGGREGATE(15,6,(ROW($P$3:$P$101)-ROW($P$3)+1)/(($O$3:$O$101&lt;&gt;"")*($O$3:$O$101&lt;&gt;0)*($P$3:$P$101&lt;&gt;"")*($P$3:$P$101&lt;&gt;0)),ROWS(S$3:S81))),"")</f>
        <v/>
      </c>
      <c r="T81" t="str">
        <f t="shared" si="14"/>
        <v/>
      </c>
    </row>
    <row r="82" spans="1:20">
      <c r="A82">
        <f>建設工事コード取込!A82</f>
        <v>0</v>
      </c>
      <c r="B82">
        <f>建設工事コード取込!B82</f>
        <v>0</v>
      </c>
      <c r="C82">
        <f t="shared" si="11"/>
        <v>0</v>
      </c>
      <c r="E82" t="str" cm="1">
        <f t="array" ref="E82">IFERROR(INDEX($B$3:$B$101,_xlfn.AGGREGATE(15,6,(ROW($B$3:$B$101)-ROW($B$3)+1)/(($A$3:$A$101&lt;&gt;"")*($A$3:$A$101&lt;&gt;0)*($B$3:$B$101&lt;&gt;"")*($B$3:$B$101&lt;&gt;0)),ROWS(E$3:E82))),"")</f>
        <v/>
      </c>
      <c r="F82" t="str">
        <f t="shared" si="9"/>
        <v>2126007</v>
      </c>
      <c r="H82">
        <f>躯体工事CD取込!A86</f>
        <v>0</v>
      </c>
      <c r="I82">
        <f>躯体工事CD取込!B86</f>
        <v>0</v>
      </c>
      <c r="J82">
        <f t="shared" si="12"/>
        <v>0</v>
      </c>
      <c r="L82" t="str" cm="1">
        <f t="array" ref="L82">IFERROR(INDEX($I$3:$I$101,_xlfn.AGGREGATE(15,6,(ROW($I$3:$I$101)-ROW($I$3)+1)/(($H$3:$H$101&lt;&gt;"")*($H$3:$H$101&lt;&gt;0)*($I$3:$I$101&lt;&gt;"")*($I$3:$I$101&lt;&gt;0)),ROWS(L$3:L82))),"")</f>
        <v/>
      </c>
      <c r="M82" t="str">
        <f t="shared" si="10"/>
        <v/>
      </c>
      <c r="O82">
        <f>東京支店CD取込!A82</f>
        <v>0</v>
      </c>
      <c r="P82">
        <f>東京支店CD取込!B82</f>
        <v>0</v>
      </c>
      <c r="Q82">
        <f t="shared" si="13"/>
        <v>0</v>
      </c>
      <c r="S82" t="str" cm="1">
        <f t="array" ref="S82">IFERROR(INDEX($P$3:$P$101,_xlfn.AGGREGATE(15,6,(ROW($P$3:$P$101)-ROW($P$3)+1)/(($O$3:$O$101&lt;&gt;"")*($O$3:$O$101&lt;&gt;0)*($P$3:$P$101&lt;&gt;"")*($P$3:$P$101&lt;&gt;0)),ROWS(S$3:S82))),"")</f>
        <v/>
      </c>
      <c r="T82" t="str">
        <f t="shared" si="14"/>
        <v/>
      </c>
    </row>
    <row r="83" spans="1:20">
      <c r="A83">
        <f>建設工事コード取込!A83</f>
        <v>0</v>
      </c>
      <c r="B83">
        <f>建設工事コード取込!B83</f>
        <v>0</v>
      </c>
      <c r="C83">
        <f t="shared" si="11"/>
        <v>0</v>
      </c>
      <c r="E83" t="str" cm="1">
        <f t="array" ref="E83">IFERROR(INDEX($B$3:$B$101,_xlfn.AGGREGATE(15,6,(ROW($B$3:$B$101)-ROW($B$3)+1)/(($A$3:$A$101&lt;&gt;"")*($A$3:$A$101&lt;&gt;0)*($B$3:$B$101&lt;&gt;"")*($B$3:$B$101&lt;&gt;0)),ROWS(E$3:E83))),"")</f>
        <v/>
      </c>
      <c r="F83" t="str">
        <f t="shared" si="9"/>
        <v>2126007</v>
      </c>
      <c r="H83">
        <f>躯体工事CD取込!A87</f>
        <v>0</v>
      </c>
      <c r="I83">
        <f>躯体工事CD取込!B87</f>
        <v>0</v>
      </c>
      <c r="J83">
        <f t="shared" si="12"/>
        <v>0</v>
      </c>
      <c r="L83" t="str" cm="1">
        <f t="array" ref="L83">IFERROR(INDEX($I$3:$I$101,_xlfn.AGGREGATE(15,6,(ROW($I$3:$I$101)-ROW($I$3)+1)/(($H$3:$H$101&lt;&gt;"")*($H$3:$H$101&lt;&gt;0)*($I$3:$I$101&lt;&gt;"")*($I$3:$I$101&lt;&gt;0)),ROWS(L$3:L83))),"")</f>
        <v/>
      </c>
      <c r="M83" t="str">
        <f t="shared" si="10"/>
        <v/>
      </c>
      <c r="O83">
        <f>東京支店CD取込!A83</f>
        <v>0</v>
      </c>
      <c r="P83">
        <f>東京支店CD取込!B83</f>
        <v>0</v>
      </c>
      <c r="Q83">
        <f t="shared" si="13"/>
        <v>0</v>
      </c>
      <c r="S83" t="str" cm="1">
        <f t="array" ref="S83">IFERROR(INDEX($P$3:$P$101,_xlfn.AGGREGATE(15,6,(ROW($P$3:$P$101)-ROW($P$3)+1)/(($O$3:$O$101&lt;&gt;"")*($O$3:$O$101&lt;&gt;0)*($P$3:$P$101&lt;&gt;"")*($P$3:$P$101&lt;&gt;0)),ROWS(S$3:S83))),"")</f>
        <v/>
      </c>
      <c r="T83" t="str">
        <f t="shared" si="14"/>
        <v/>
      </c>
    </row>
    <row r="84" spans="1:20">
      <c r="A84">
        <f>建設工事コード取込!A84</f>
        <v>0</v>
      </c>
      <c r="B84">
        <f>建設工事コード取込!B84</f>
        <v>0</v>
      </c>
      <c r="C84">
        <f t="shared" si="11"/>
        <v>0</v>
      </c>
      <c r="E84" t="str" cm="1">
        <f t="array" ref="E84">IFERROR(INDEX($B$3:$B$101,_xlfn.AGGREGATE(15,6,(ROW($B$3:$B$101)-ROW($B$3)+1)/(($A$3:$A$101&lt;&gt;"")*($A$3:$A$101&lt;&gt;0)*($B$3:$B$101&lt;&gt;"")*($B$3:$B$101&lt;&gt;0)),ROWS(E$3:E84))),"")</f>
        <v/>
      </c>
      <c r="F84" t="str">
        <f t="shared" si="9"/>
        <v>2126007</v>
      </c>
      <c r="H84">
        <f>躯体工事CD取込!A88</f>
        <v>0</v>
      </c>
      <c r="I84">
        <f>躯体工事CD取込!B88</f>
        <v>0</v>
      </c>
      <c r="J84">
        <f t="shared" si="12"/>
        <v>0</v>
      </c>
      <c r="L84" t="str" cm="1">
        <f t="array" ref="L84">IFERROR(INDEX($I$3:$I$101,_xlfn.AGGREGATE(15,6,(ROW($I$3:$I$101)-ROW($I$3)+1)/(($H$3:$H$101&lt;&gt;"")*($H$3:$H$101&lt;&gt;0)*($I$3:$I$101&lt;&gt;"")*($I$3:$I$101&lt;&gt;0)),ROWS(L$3:L84))),"")</f>
        <v/>
      </c>
      <c r="M84" t="str">
        <f t="shared" si="10"/>
        <v/>
      </c>
      <c r="O84">
        <f>東京支店CD取込!A84</f>
        <v>0</v>
      </c>
      <c r="P84">
        <f>東京支店CD取込!B84</f>
        <v>0</v>
      </c>
      <c r="Q84">
        <f t="shared" si="13"/>
        <v>0</v>
      </c>
      <c r="S84" t="str" cm="1">
        <f t="array" ref="S84">IFERROR(INDEX($P$3:$P$101,_xlfn.AGGREGATE(15,6,(ROW($P$3:$P$101)-ROW($P$3)+1)/(($O$3:$O$101&lt;&gt;"")*($O$3:$O$101&lt;&gt;0)*($P$3:$P$101&lt;&gt;"")*($P$3:$P$101&lt;&gt;0)),ROWS(S$3:S84))),"")</f>
        <v/>
      </c>
      <c r="T84" t="str">
        <f t="shared" si="14"/>
        <v/>
      </c>
    </row>
    <row r="85" spans="1:20">
      <c r="A85">
        <f>建設工事コード取込!A85</f>
        <v>0</v>
      </c>
      <c r="B85">
        <f>建設工事コード取込!B85</f>
        <v>0</v>
      </c>
      <c r="C85">
        <f t="shared" si="11"/>
        <v>0</v>
      </c>
      <c r="E85" t="str" cm="1">
        <f t="array" ref="E85">IFERROR(INDEX($B$3:$B$101,_xlfn.AGGREGATE(15,6,(ROW($B$3:$B$101)-ROW($B$3)+1)/(($A$3:$A$101&lt;&gt;"")*($A$3:$A$101&lt;&gt;0)*($B$3:$B$101&lt;&gt;"")*($B$3:$B$101&lt;&gt;0)),ROWS(E$3:E85))),"")</f>
        <v/>
      </c>
      <c r="F85" t="str">
        <f t="shared" si="9"/>
        <v>2126007</v>
      </c>
      <c r="H85">
        <f>躯体工事CD取込!A89</f>
        <v>0</v>
      </c>
      <c r="I85">
        <f>躯体工事CD取込!B89</f>
        <v>0</v>
      </c>
      <c r="J85">
        <f t="shared" si="12"/>
        <v>0</v>
      </c>
      <c r="L85" t="str" cm="1">
        <f t="array" ref="L85">IFERROR(INDEX($I$3:$I$101,_xlfn.AGGREGATE(15,6,(ROW($I$3:$I$101)-ROW($I$3)+1)/(($H$3:$H$101&lt;&gt;"")*($H$3:$H$101&lt;&gt;0)*($I$3:$I$101&lt;&gt;"")*($I$3:$I$101&lt;&gt;0)),ROWS(L$3:L85))),"")</f>
        <v/>
      </c>
      <c r="M85" t="str">
        <f t="shared" si="10"/>
        <v/>
      </c>
      <c r="O85">
        <f>東京支店CD取込!A85</f>
        <v>0</v>
      </c>
      <c r="P85">
        <f>東京支店CD取込!B85</f>
        <v>0</v>
      </c>
      <c r="Q85">
        <f t="shared" si="13"/>
        <v>0</v>
      </c>
      <c r="S85" t="str" cm="1">
        <f t="array" ref="S85">IFERROR(INDEX($P$3:$P$101,_xlfn.AGGREGATE(15,6,(ROW($P$3:$P$101)-ROW($P$3)+1)/(($O$3:$O$101&lt;&gt;"")*($O$3:$O$101&lt;&gt;0)*($P$3:$P$101&lt;&gt;"")*($P$3:$P$101&lt;&gt;0)),ROWS(S$3:S85))),"")</f>
        <v/>
      </c>
      <c r="T85" t="str">
        <f t="shared" si="14"/>
        <v/>
      </c>
    </row>
    <row r="86" spans="1:20">
      <c r="A86">
        <f>建設工事コード取込!A86</f>
        <v>0</v>
      </c>
      <c r="B86">
        <f>建設工事コード取込!B86</f>
        <v>0</v>
      </c>
      <c r="C86">
        <f t="shared" si="11"/>
        <v>0</v>
      </c>
      <c r="E86" t="str" cm="1">
        <f t="array" ref="E86">IFERROR(INDEX($B$3:$B$101,_xlfn.AGGREGATE(15,6,(ROW($B$3:$B$101)-ROW($B$3)+1)/(($A$3:$A$101&lt;&gt;"")*($A$3:$A$101&lt;&gt;0)*($B$3:$B$101&lt;&gt;"")*($B$3:$B$101&lt;&gt;0)),ROWS(E$3:E86))),"")</f>
        <v/>
      </c>
      <c r="F86" t="str">
        <f t="shared" si="9"/>
        <v>2126007</v>
      </c>
      <c r="H86">
        <f>躯体工事CD取込!A90</f>
        <v>0</v>
      </c>
      <c r="I86">
        <f>躯体工事CD取込!B90</f>
        <v>0</v>
      </c>
      <c r="J86">
        <f t="shared" si="12"/>
        <v>0</v>
      </c>
      <c r="L86" t="str" cm="1">
        <f t="array" ref="L86">IFERROR(INDEX($I$3:$I$101,_xlfn.AGGREGATE(15,6,(ROW($I$3:$I$101)-ROW($I$3)+1)/(($H$3:$H$101&lt;&gt;"")*($H$3:$H$101&lt;&gt;0)*($I$3:$I$101&lt;&gt;"")*($I$3:$I$101&lt;&gt;0)),ROWS(L$3:L86))),"")</f>
        <v/>
      </c>
      <c r="M86" t="str">
        <f t="shared" si="10"/>
        <v/>
      </c>
      <c r="O86">
        <f>東京支店CD取込!A86</f>
        <v>0</v>
      </c>
      <c r="P86">
        <f>東京支店CD取込!B86</f>
        <v>0</v>
      </c>
      <c r="Q86">
        <f t="shared" si="13"/>
        <v>0</v>
      </c>
      <c r="S86" t="str" cm="1">
        <f t="array" ref="S86">IFERROR(INDEX($P$3:$P$101,_xlfn.AGGREGATE(15,6,(ROW($P$3:$P$101)-ROW($P$3)+1)/(($O$3:$O$101&lt;&gt;"")*($O$3:$O$101&lt;&gt;0)*($P$3:$P$101&lt;&gt;"")*($P$3:$P$101&lt;&gt;0)),ROWS(S$3:S86))),"")</f>
        <v/>
      </c>
      <c r="T86" t="str">
        <f t="shared" si="14"/>
        <v/>
      </c>
    </row>
    <row r="87" spans="1:20">
      <c r="A87">
        <f>建設工事コード取込!A87</f>
        <v>0</v>
      </c>
      <c r="B87">
        <f>建設工事コード取込!B87</f>
        <v>0</v>
      </c>
      <c r="C87">
        <f t="shared" si="11"/>
        <v>0</v>
      </c>
      <c r="E87" t="str" cm="1">
        <f t="array" ref="E87">IFERROR(INDEX($B$3:$B$101,_xlfn.AGGREGATE(15,6,(ROW($B$3:$B$101)-ROW($B$3)+1)/(($A$3:$A$101&lt;&gt;"")*($A$3:$A$101&lt;&gt;0)*($B$3:$B$101&lt;&gt;"")*($B$3:$B$101&lt;&gt;0)),ROWS(E$3:E87))),"")</f>
        <v/>
      </c>
      <c r="F87" t="str">
        <f t="shared" si="9"/>
        <v>2126007</v>
      </c>
      <c r="H87">
        <f>躯体工事CD取込!A91</f>
        <v>0</v>
      </c>
      <c r="I87">
        <f>躯体工事CD取込!B91</f>
        <v>0</v>
      </c>
      <c r="J87">
        <f t="shared" si="12"/>
        <v>0</v>
      </c>
      <c r="L87" t="str" cm="1">
        <f t="array" ref="L87">IFERROR(INDEX($I$3:$I$101,_xlfn.AGGREGATE(15,6,(ROW($I$3:$I$101)-ROW($I$3)+1)/(($H$3:$H$101&lt;&gt;"")*($H$3:$H$101&lt;&gt;0)*($I$3:$I$101&lt;&gt;"")*($I$3:$I$101&lt;&gt;0)),ROWS(L$3:L87))),"")</f>
        <v/>
      </c>
      <c r="M87" t="str">
        <f t="shared" si="10"/>
        <v/>
      </c>
      <c r="O87">
        <f>東京支店CD取込!A87</f>
        <v>0</v>
      </c>
      <c r="P87">
        <f>東京支店CD取込!B87</f>
        <v>0</v>
      </c>
      <c r="Q87">
        <f t="shared" si="13"/>
        <v>0</v>
      </c>
      <c r="S87" t="str" cm="1">
        <f t="array" ref="S87">IFERROR(INDEX($P$3:$P$101,_xlfn.AGGREGATE(15,6,(ROW($P$3:$P$101)-ROW($P$3)+1)/(($O$3:$O$101&lt;&gt;"")*($O$3:$O$101&lt;&gt;0)*($P$3:$P$101&lt;&gt;"")*($P$3:$P$101&lt;&gt;0)),ROWS(S$3:S87))),"")</f>
        <v/>
      </c>
      <c r="T87" t="str">
        <f t="shared" si="14"/>
        <v/>
      </c>
    </row>
    <row r="88" spans="1:20">
      <c r="A88">
        <f>建設工事コード取込!A88</f>
        <v>0</v>
      </c>
      <c r="B88">
        <f>建設工事コード取込!B88</f>
        <v>0</v>
      </c>
      <c r="C88">
        <f t="shared" si="11"/>
        <v>0</v>
      </c>
      <c r="E88" t="str" cm="1">
        <f t="array" ref="E88">IFERROR(INDEX($B$3:$B$101,_xlfn.AGGREGATE(15,6,(ROW($B$3:$B$101)-ROW($B$3)+1)/(($A$3:$A$101&lt;&gt;"")*($A$3:$A$101&lt;&gt;0)*($B$3:$B$101&lt;&gt;"")*($B$3:$B$101&lt;&gt;0)),ROWS(E$3:E88))),"")</f>
        <v/>
      </c>
      <c r="F88" t="str">
        <f t="shared" si="9"/>
        <v>2126007</v>
      </c>
      <c r="H88">
        <f>躯体工事CD取込!A92</f>
        <v>0</v>
      </c>
      <c r="I88">
        <f>躯体工事CD取込!B92</f>
        <v>0</v>
      </c>
      <c r="J88">
        <f t="shared" si="12"/>
        <v>0</v>
      </c>
      <c r="L88" t="str" cm="1">
        <f t="array" ref="L88">IFERROR(INDEX($I$3:$I$101,_xlfn.AGGREGATE(15,6,(ROW($I$3:$I$101)-ROW($I$3)+1)/(($H$3:$H$101&lt;&gt;"")*($H$3:$H$101&lt;&gt;0)*($I$3:$I$101&lt;&gt;"")*($I$3:$I$101&lt;&gt;0)),ROWS(L$3:L88))),"")</f>
        <v/>
      </c>
      <c r="M88" t="str">
        <f t="shared" si="10"/>
        <v/>
      </c>
      <c r="O88">
        <f>東京支店CD取込!A88</f>
        <v>0</v>
      </c>
      <c r="P88">
        <f>東京支店CD取込!B88</f>
        <v>0</v>
      </c>
      <c r="Q88">
        <f t="shared" si="13"/>
        <v>0</v>
      </c>
      <c r="S88" t="str" cm="1">
        <f t="array" ref="S88">IFERROR(INDEX($P$3:$P$101,_xlfn.AGGREGATE(15,6,(ROW($P$3:$P$101)-ROW($P$3)+1)/(($O$3:$O$101&lt;&gt;"")*($O$3:$O$101&lt;&gt;0)*($P$3:$P$101&lt;&gt;"")*($P$3:$P$101&lt;&gt;0)),ROWS(S$3:S88))),"")</f>
        <v/>
      </c>
      <c r="T88" t="str">
        <f t="shared" si="14"/>
        <v/>
      </c>
    </row>
    <row r="89" spans="1:20">
      <c r="A89">
        <f>建設工事コード取込!A89</f>
        <v>0</v>
      </c>
      <c r="B89">
        <f>建設工事コード取込!B89</f>
        <v>0</v>
      </c>
      <c r="C89">
        <f t="shared" si="11"/>
        <v>0</v>
      </c>
      <c r="E89" t="str" cm="1">
        <f t="array" ref="E89">IFERROR(INDEX($B$3:$B$101,_xlfn.AGGREGATE(15,6,(ROW($B$3:$B$101)-ROW($B$3)+1)/(($A$3:$A$101&lt;&gt;"")*($A$3:$A$101&lt;&gt;0)*($B$3:$B$101&lt;&gt;"")*($B$3:$B$101&lt;&gt;0)),ROWS(E$3:E89))),"")</f>
        <v/>
      </c>
      <c r="F89" t="str">
        <f t="shared" si="9"/>
        <v>2126007</v>
      </c>
      <c r="H89">
        <f>躯体工事CD取込!A93</f>
        <v>0</v>
      </c>
      <c r="I89">
        <f>躯体工事CD取込!B93</f>
        <v>0</v>
      </c>
      <c r="J89">
        <f t="shared" si="12"/>
        <v>0</v>
      </c>
      <c r="L89" t="str" cm="1">
        <f t="array" ref="L89">IFERROR(INDEX($I$3:$I$101,_xlfn.AGGREGATE(15,6,(ROW($I$3:$I$101)-ROW($I$3)+1)/(($H$3:$H$101&lt;&gt;"")*($H$3:$H$101&lt;&gt;0)*($I$3:$I$101&lt;&gt;"")*($I$3:$I$101&lt;&gt;0)),ROWS(L$3:L89))),"")</f>
        <v/>
      </c>
      <c r="M89" t="str">
        <f t="shared" si="10"/>
        <v/>
      </c>
      <c r="O89">
        <f>東京支店CD取込!A89</f>
        <v>0</v>
      </c>
      <c r="P89">
        <f>東京支店CD取込!B89</f>
        <v>0</v>
      </c>
      <c r="Q89">
        <f t="shared" si="13"/>
        <v>0</v>
      </c>
      <c r="S89" t="str" cm="1">
        <f t="array" ref="S89">IFERROR(INDEX($P$3:$P$101,_xlfn.AGGREGATE(15,6,(ROW($P$3:$P$101)-ROW($P$3)+1)/(($O$3:$O$101&lt;&gt;"")*($O$3:$O$101&lt;&gt;0)*($P$3:$P$101&lt;&gt;"")*($P$3:$P$101&lt;&gt;0)),ROWS(S$3:S89))),"")</f>
        <v/>
      </c>
      <c r="T89" t="str">
        <f t="shared" si="14"/>
        <v/>
      </c>
    </row>
    <row r="90" spans="1:20">
      <c r="A90">
        <f>建設工事コード取込!A90</f>
        <v>0</v>
      </c>
      <c r="B90">
        <f>建設工事コード取込!B90</f>
        <v>0</v>
      </c>
      <c r="C90">
        <f t="shared" si="11"/>
        <v>0</v>
      </c>
      <c r="E90" t="str" cm="1">
        <f t="array" ref="E90">IFERROR(INDEX($B$3:$B$101,_xlfn.AGGREGATE(15,6,(ROW($B$3:$B$101)-ROW($B$3)+1)/(($A$3:$A$101&lt;&gt;"")*($A$3:$A$101&lt;&gt;0)*($B$3:$B$101&lt;&gt;"")*($B$3:$B$101&lt;&gt;0)),ROWS(E$3:E90))),"")</f>
        <v/>
      </c>
      <c r="F90" t="str">
        <f t="shared" si="9"/>
        <v>2126007</v>
      </c>
      <c r="H90">
        <f>躯体工事CD取込!A94</f>
        <v>0</v>
      </c>
      <c r="I90">
        <f>躯体工事CD取込!B94</f>
        <v>0</v>
      </c>
      <c r="J90">
        <f t="shared" si="12"/>
        <v>0</v>
      </c>
      <c r="L90" t="str" cm="1">
        <f t="array" ref="L90">IFERROR(INDEX($I$3:$I$101,_xlfn.AGGREGATE(15,6,(ROW($I$3:$I$101)-ROW($I$3)+1)/(($H$3:$H$101&lt;&gt;"")*($H$3:$H$101&lt;&gt;0)*($I$3:$I$101&lt;&gt;"")*($I$3:$I$101&lt;&gt;0)),ROWS(L$3:L90))),"")</f>
        <v/>
      </c>
      <c r="M90" t="str">
        <f t="shared" si="10"/>
        <v/>
      </c>
      <c r="O90">
        <f>東京支店CD取込!A90</f>
        <v>0</v>
      </c>
      <c r="P90">
        <f>東京支店CD取込!B90</f>
        <v>0</v>
      </c>
      <c r="Q90">
        <f t="shared" si="13"/>
        <v>0</v>
      </c>
      <c r="S90" t="str" cm="1">
        <f t="array" ref="S90">IFERROR(INDEX($P$3:$P$101,_xlfn.AGGREGATE(15,6,(ROW($P$3:$P$101)-ROW($P$3)+1)/(($O$3:$O$101&lt;&gt;"")*($O$3:$O$101&lt;&gt;0)*($P$3:$P$101&lt;&gt;"")*($P$3:$P$101&lt;&gt;0)),ROWS(S$3:S90))),"")</f>
        <v/>
      </c>
      <c r="T90" t="str">
        <f t="shared" si="14"/>
        <v/>
      </c>
    </row>
    <row r="91" spans="1:20">
      <c r="A91">
        <f>建設工事コード取込!A91</f>
        <v>0</v>
      </c>
      <c r="B91">
        <f>建設工事コード取込!B91</f>
        <v>0</v>
      </c>
      <c r="C91">
        <f t="shared" si="11"/>
        <v>0</v>
      </c>
      <c r="E91" t="str" cm="1">
        <f t="array" ref="E91">IFERROR(INDEX($B$3:$B$101,_xlfn.AGGREGATE(15,6,(ROW($B$3:$B$101)-ROW($B$3)+1)/(($A$3:$A$101&lt;&gt;"")*($A$3:$A$101&lt;&gt;0)*($B$3:$B$101&lt;&gt;"")*($B$3:$B$101&lt;&gt;0)),ROWS(E$3:E91))),"")</f>
        <v/>
      </c>
      <c r="F91" t="str">
        <f t="shared" si="9"/>
        <v>2126007</v>
      </c>
      <c r="H91">
        <f>躯体工事CD取込!A95</f>
        <v>0</v>
      </c>
      <c r="I91">
        <f>躯体工事CD取込!B95</f>
        <v>0</v>
      </c>
      <c r="J91">
        <f t="shared" si="12"/>
        <v>0</v>
      </c>
      <c r="L91" t="str" cm="1">
        <f t="array" ref="L91">IFERROR(INDEX($I$3:$I$101,_xlfn.AGGREGATE(15,6,(ROW($I$3:$I$101)-ROW($I$3)+1)/(($H$3:$H$101&lt;&gt;"")*($H$3:$H$101&lt;&gt;0)*($I$3:$I$101&lt;&gt;"")*($I$3:$I$101&lt;&gt;0)),ROWS(L$3:L91))),"")</f>
        <v/>
      </c>
      <c r="M91" t="str">
        <f t="shared" si="10"/>
        <v/>
      </c>
      <c r="O91">
        <f>東京支店CD取込!A91</f>
        <v>0</v>
      </c>
      <c r="P91">
        <f>東京支店CD取込!B91</f>
        <v>0</v>
      </c>
      <c r="Q91">
        <f t="shared" si="13"/>
        <v>0</v>
      </c>
      <c r="S91" t="str" cm="1">
        <f t="array" ref="S91">IFERROR(INDEX($P$3:$P$101,_xlfn.AGGREGATE(15,6,(ROW($P$3:$P$101)-ROW($P$3)+1)/(($O$3:$O$101&lt;&gt;"")*($O$3:$O$101&lt;&gt;0)*($P$3:$P$101&lt;&gt;"")*($P$3:$P$101&lt;&gt;0)),ROWS(S$3:S91))),"")</f>
        <v/>
      </c>
      <c r="T91" t="str">
        <f t="shared" si="14"/>
        <v/>
      </c>
    </row>
    <row r="92" spans="1:20">
      <c r="A92">
        <f>建設工事コード取込!A92</f>
        <v>0</v>
      </c>
      <c r="B92">
        <f>建設工事コード取込!B92</f>
        <v>0</v>
      </c>
      <c r="C92">
        <f t="shared" si="11"/>
        <v>0</v>
      </c>
      <c r="E92" t="str" cm="1">
        <f t="array" ref="E92">IFERROR(INDEX($B$3:$B$101,_xlfn.AGGREGATE(15,6,(ROW($B$3:$B$101)-ROW($B$3)+1)/(($A$3:$A$101&lt;&gt;"")*($A$3:$A$101&lt;&gt;0)*($B$3:$B$101&lt;&gt;"")*($B$3:$B$101&lt;&gt;0)),ROWS(E$3:E92))),"")</f>
        <v/>
      </c>
      <c r="F92" t="str">
        <f t="shared" si="9"/>
        <v>2126007</v>
      </c>
      <c r="H92">
        <f>躯体工事CD取込!A96</f>
        <v>0</v>
      </c>
      <c r="I92">
        <f>躯体工事CD取込!B96</f>
        <v>0</v>
      </c>
      <c r="J92">
        <f t="shared" si="12"/>
        <v>0</v>
      </c>
      <c r="L92" t="str" cm="1">
        <f t="array" ref="L92">IFERROR(INDEX($I$3:$I$101,_xlfn.AGGREGATE(15,6,(ROW($I$3:$I$101)-ROW($I$3)+1)/(($H$3:$H$101&lt;&gt;"")*($H$3:$H$101&lt;&gt;0)*($I$3:$I$101&lt;&gt;"")*($I$3:$I$101&lt;&gt;0)),ROWS(L$3:L92))),"")</f>
        <v/>
      </c>
      <c r="M92" t="str">
        <f t="shared" si="10"/>
        <v/>
      </c>
      <c r="O92">
        <f>東京支店CD取込!A92</f>
        <v>0</v>
      </c>
      <c r="P92">
        <f>東京支店CD取込!B92</f>
        <v>0</v>
      </c>
      <c r="Q92">
        <f t="shared" si="13"/>
        <v>0</v>
      </c>
      <c r="S92" t="str" cm="1">
        <f t="array" ref="S92">IFERROR(INDEX($P$3:$P$101,_xlfn.AGGREGATE(15,6,(ROW($P$3:$P$101)-ROW($P$3)+1)/(($O$3:$O$101&lt;&gt;"")*($O$3:$O$101&lt;&gt;0)*($P$3:$P$101&lt;&gt;"")*($P$3:$P$101&lt;&gt;0)),ROWS(S$3:S92))),"")</f>
        <v/>
      </c>
      <c r="T92" t="str">
        <f t="shared" si="14"/>
        <v/>
      </c>
    </row>
    <row r="93" spans="1:20">
      <c r="A93">
        <f>建設工事コード取込!A93</f>
        <v>0</v>
      </c>
      <c r="B93">
        <f>建設工事コード取込!B93</f>
        <v>0</v>
      </c>
      <c r="C93">
        <f t="shared" si="11"/>
        <v>0</v>
      </c>
      <c r="E93" t="str" cm="1">
        <f t="array" ref="E93">IFERROR(INDEX($B$3:$B$101,_xlfn.AGGREGATE(15,6,(ROW($B$3:$B$101)-ROW($B$3)+1)/(($A$3:$A$101&lt;&gt;"")*($A$3:$A$101&lt;&gt;0)*($B$3:$B$101&lt;&gt;"")*($B$3:$B$101&lt;&gt;0)),ROWS(E$3:E93))),"")</f>
        <v/>
      </c>
      <c r="F93" t="str">
        <f t="shared" si="9"/>
        <v>2126007</v>
      </c>
      <c r="H93">
        <f>躯体工事CD取込!A97</f>
        <v>0</v>
      </c>
      <c r="I93">
        <f>躯体工事CD取込!B97</f>
        <v>0</v>
      </c>
      <c r="J93">
        <f t="shared" si="12"/>
        <v>0</v>
      </c>
      <c r="L93" t="str" cm="1">
        <f t="array" ref="L93">IFERROR(INDEX($I$3:$I$101,_xlfn.AGGREGATE(15,6,(ROW($I$3:$I$101)-ROW($I$3)+1)/(($H$3:$H$101&lt;&gt;"")*($H$3:$H$101&lt;&gt;0)*($I$3:$I$101&lt;&gt;"")*($I$3:$I$101&lt;&gt;0)),ROWS(L$3:L93))),"")</f>
        <v/>
      </c>
      <c r="M93" t="str">
        <f t="shared" si="10"/>
        <v/>
      </c>
      <c r="O93">
        <f>東京支店CD取込!A93</f>
        <v>0</v>
      </c>
      <c r="P93">
        <f>東京支店CD取込!B93</f>
        <v>0</v>
      </c>
      <c r="Q93">
        <f t="shared" si="13"/>
        <v>0</v>
      </c>
      <c r="S93" t="str" cm="1">
        <f t="array" ref="S93">IFERROR(INDEX($P$3:$P$101,_xlfn.AGGREGATE(15,6,(ROW($P$3:$P$101)-ROW($P$3)+1)/(($O$3:$O$101&lt;&gt;"")*($O$3:$O$101&lt;&gt;0)*($P$3:$P$101&lt;&gt;"")*($P$3:$P$101&lt;&gt;0)),ROWS(S$3:S93))),"")</f>
        <v/>
      </c>
      <c r="T93" t="str">
        <f t="shared" si="14"/>
        <v/>
      </c>
    </row>
    <row r="94" spans="1:20">
      <c r="A94">
        <f>建設工事コード取込!A94</f>
        <v>0</v>
      </c>
      <c r="B94">
        <f>建設工事コード取込!B94</f>
        <v>0</v>
      </c>
      <c r="C94">
        <f t="shared" si="11"/>
        <v>0</v>
      </c>
      <c r="E94" t="str" cm="1">
        <f t="array" ref="E94">IFERROR(INDEX($B$3:$B$101,_xlfn.AGGREGATE(15,6,(ROW($B$3:$B$101)-ROW($B$3)+1)/(($A$3:$A$101&lt;&gt;"")*($A$3:$A$101&lt;&gt;0)*($B$3:$B$101&lt;&gt;"")*($B$3:$B$101&lt;&gt;0)),ROWS(E$3:E94))),"")</f>
        <v/>
      </c>
      <c r="F94" t="str">
        <f t="shared" si="9"/>
        <v>2126007</v>
      </c>
      <c r="H94">
        <f>躯体工事CD取込!A98</f>
        <v>0</v>
      </c>
      <c r="I94">
        <f>躯体工事CD取込!B98</f>
        <v>0</v>
      </c>
      <c r="J94">
        <f t="shared" si="12"/>
        <v>0</v>
      </c>
      <c r="L94" t="str" cm="1">
        <f t="array" ref="L94">IFERROR(INDEX($I$3:$I$101,_xlfn.AGGREGATE(15,6,(ROW($I$3:$I$101)-ROW($I$3)+1)/(($H$3:$H$101&lt;&gt;"")*($H$3:$H$101&lt;&gt;0)*($I$3:$I$101&lt;&gt;"")*($I$3:$I$101&lt;&gt;0)),ROWS(L$3:L94))),"")</f>
        <v/>
      </c>
      <c r="M94" t="str">
        <f t="shared" si="10"/>
        <v/>
      </c>
      <c r="O94">
        <f>東京支店CD取込!A94</f>
        <v>0</v>
      </c>
      <c r="P94">
        <f>東京支店CD取込!B94</f>
        <v>0</v>
      </c>
      <c r="Q94">
        <f t="shared" si="13"/>
        <v>0</v>
      </c>
      <c r="S94" t="str" cm="1">
        <f t="array" ref="S94">IFERROR(INDEX($P$3:$P$101,_xlfn.AGGREGATE(15,6,(ROW($P$3:$P$101)-ROW($P$3)+1)/(($O$3:$O$101&lt;&gt;"")*($O$3:$O$101&lt;&gt;0)*($P$3:$P$101&lt;&gt;"")*($P$3:$P$101&lt;&gt;0)),ROWS(S$3:S94))),"")</f>
        <v/>
      </c>
      <c r="T94" t="str">
        <f t="shared" si="14"/>
        <v/>
      </c>
    </row>
    <row r="95" spans="1:20">
      <c r="A95">
        <f>建設工事コード取込!A95</f>
        <v>0</v>
      </c>
      <c r="B95">
        <f>建設工事コード取込!B95</f>
        <v>0</v>
      </c>
      <c r="C95">
        <f t="shared" si="11"/>
        <v>0</v>
      </c>
      <c r="E95" t="str" cm="1">
        <f t="array" ref="E95">IFERROR(INDEX($B$3:$B$101,_xlfn.AGGREGATE(15,6,(ROW($B$3:$B$101)-ROW($B$3)+1)/(($A$3:$A$101&lt;&gt;"")*($A$3:$A$101&lt;&gt;0)*($B$3:$B$101&lt;&gt;"")*($B$3:$B$101&lt;&gt;0)),ROWS(E$3:E95))),"")</f>
        <v/>
      </c>
      <c r="F95" t="str">
        <f t="shared" si="9"/>
        <v>2126007</v>
      </c>
      <c r="H95">
        <f>躯体工事CD取込!A99</f>
        <v>0</v>
      </c>
      <c r="I95">
        <f>躯体工事CD取込!B99</f>
        <v>0</v>
      </c>
      <c r="J95">
        <f t="shared" si="12"/>
        <v>0</v>
      </c>
      <c r="L95" t="str" cm="1">
        <f t="array" ref="L95">IFERROR(INDEX($I$3:$I$101,_xlfn.AGGREGATE(15,6,(ROW($I$3:$I$101)-ROW($I$3)+1)/(($H$3:$H$101&lt;&gt;"")*($H$3:$H$101&lt;&gt;0)*($I$3:$I$101&lt;&gt;"")*($I$3:$I$101&lt;&gt;0)),ROWS(L$3:L95))),"")</f>
        <v/>
      </c>
      <c r="M95" t="str">
        <f t="shared" si="10"/>
        <v/>
      </c>
      <c r="O95">
        <f>東京支店CD取込!A95</f>
        <v>0</v>
      </c>
      <c r="P95">
        <f>東京支店CD取込!B95</f>
        <v>0</v>
      </c>
      <c r="Q95">
        <f t="shared" si="13"/>
        <v>0</v>
      </c>
      <c r="S95" t="str" cm="1">
        <f t="array" ref="S95">IFERROR(INDEX($P$3:$P$101,_xlfn.AGGREGATE(15,6,(ROW($P$3:$P$101)-ROW($P$3)+1)/(($O$3:$O$101&lt;&gt;"")*($O$3:$O$101&lt;&gt;0)*($P$3:$P$101&lt;&gt;"")*($P$3:$P$101&lt;&gt;0)),ROWS(S$3:S95))),"")</f>
        <v/>
      </c>
      <c r="T95" t="str">
        <f t="shared" si="14"/>
        <v/>
      </c>
    </row>
    <row r="96" spans="1:20">
      <c r="A96">
        <f>建設工事コード取込!A96</f>
        <v>0</v>
      </c>
      <c r="B96">
        <f>建設工事コード取込!B96</f>
        <v>0</v>
      </c>
      <c r="C96">
        <f t="shared" si="11"/>
        <v>0</v>
      </c>
      <c r="E96" t="str" cm="1">
        <f t="array" ref="E96">IFERROR(INDEX($B$3:$B$101,_xlfn.AGGREGATE(15,6,(ROW($B$3:$B$101)-ROW($B$3)+1)/(($A$3:$A$101&lt;&gt;"")*($A$3:$A$101&lt;&gt;0)*($B$3:$B$101&lt;&gt;"")*($B$3:$B$101&lt;&gt;0)),ROWS(E$3:E96))),"")</f>
        <v/>
      </c>
      <c r="F96" t="str">
        <f t="shared" si="9"/>
        <v>2126007</v>
      </c>
      <c r="H96">
        <f>躯体工事CD取込!A100</f>
        <v>0</v>
      </c>
      <c r="I96">
        <f>躯体工事CD取込!B100</f>
        <v>0</v>
      </c>
      <c r="J96">
        <f t="shared" si="12"/>
        <v>0</v>
      </c>
      <c r="L96" t="str" cm="1">
        <f t="array" ref="L96">IFERROR(INDEX($I$3:$I$101,_xlfn.AGGREGATE(15,6,(ROW($I$3:$I$101)-ROW($I$3)+1)/(($H$3:$H$101&lt;&gt;"")*($H$3:$H$101&lt;&gt;0)*($I$3:$I$101&lt;&gt;"")*($I$3:$I$101&lt;&gt;0)),ROWS(L$3:L96))),"")</f>
        <v/>
      </c>
      <c r="M96" t="str">
        <f t="shared" si="10"/>
        <v/>
      </c>
      <c r="O96">
        <f>東京支店CD取込!A96</f>
        <v>0</v>
      </c>
      <c r="P96">
        <f>東京支店CD取込!B96</f>
        <v>0</v>
      </c>
      <c r="Q96">
        <f t="shared" si="13"/>
        <v>0</v>
      </c>
      <c r="S96" t="str" cm="1">
        <f t="array" ref="S96">IFERROR(INDEX($P$3:$P$101,_xlfn.AGGREGATE(15,6,(ROW($P$3:$P$101)-ROW($P$3)+1)/(($O$3:$O$101&lt;&gt;"")*($O$3:$O$101&lt;&gt;0)*($P$3:$P$101&lt;&gt;"")*($P$3:$P$101&lt;&gt;0)),ROWS(S$3:S96))),"")</f>
        <v/>
      </c>
      <c r="T96" t="str">
        <f t="shared" si="14"/>
        <v/>
      </c>
    </row>
    <row r="97" spans="1:20">
      <c r="A97">
        <f>建設工事コード取込!A97</f>
        <v>0</v>
      </c>
      <c r="B97">
        <f>建設工事コード取込!B97</f>
        <v>0</v>
      </c>
      <c r="C97">
        <f t="shared" si="11"/>
        <v>0</v>
      </c>
      <c r="E97" t="str" cm="1">
        <f t="array" ref="E97">IFERROR(INDEX($B$3:$B$101,_xlfn.AGGREGATE(15,6,(ROW($B$3:$B$101)-ROW($B$3)+1)/(($A$3:$A$101&lt;&gt;"")*($A$3:$A$101&lt;&gt;0)*($B$3:$B$101&lt;&gt;"")*($B$3:$B$101&lt;&gt;0)),ROWS(E$3:E97))),"")</f>
        <v/>
      </c>
      <c r="F97" t="str">
        <f t="shared" si="9"/>
        <v>2126007</v>
      </c>
      <c r="H97">
        <f>躯体工事CD取込!A101</f>
        <v>0</v>
      </c>
      <c r="I97">
        <f>躯体工事CD取込!B101</f>
        <v>0</v>
      </c>
      <c r="J97">
        <f t="shared" si="12"/>
        <v>0</v>
      </c>
      <c r="L97" t="str" cm="1">
        <f t="array" ref="L97">IFERROR(INDEX($I$3:$I$101,_xlfn.AGGREGATE(15,6,(ROW($I$3:$I$101)-ROW($I$3)+1)/(($H$3:$H$101&lt;&gt;"")*($H$3:$H$101&lt;&gt;0)*($I$3:$I$101&lt;&gt;"")*($I$3:$I$101&lt;&gt;0)),ROWS(L$3:L97))),"")</f>
        <v/>
      </c>
      <c r="M97" t="str">
        <f t="shared" si="10"/>
        <v/>
      </c>
      <c r="O97">
        <f>東京支店CD取込!A97</f>
        <v>0</v>
      </c>
      <c r="P97">
        <f>東京支店CD取込!B97</f>
        <v>0</v>
      </c>
      <c r="Q97">
        <f t="shared" si="13"/>
        <v>0</v>
      </c>
      <c r="S97" t="str" cm="1">
        <f t="array" ref="S97">IFERROR(INDEX($P$3:$P$101,_xlfn.AGGREGATE(15,6,(ROW($P$3:$P$101)-ROW($P$3)+1)/(($O$3:$O$101&lt;&gt;"")*($O$3:$O$101&lt;&gt;0)*($P$3:$P$101&lt;&gt;"")*($P$3:$P$101&lt;&gt;0)),ROWS(S$3:S97))),"")</f>
        <v/>
      </c>
      <c r="T97" t="str">
        <f t="shared" si="14"/>
        <v/>
      </c>
    </row>
    <row r="98" spans="1:20">
      <c r="A98">
        <f>建設工事コード取込!A98</f>
        <v>0</v>
      </c>
      <c r="B98">
        <f>建設工事コード取込!B98</f>
        <v>0</v>
      </c>
      <c r="C98">
        <f t="shared" si="11"/>
        <v>0</v>
      </c>
      <c r="E98" t="str" cm="1">
        <f t="array" ref="E98">IFERROR(INDEX($B$3:$B$101,_xlfn.AGGREGATE(15,6,(ROW($B$3:$B$101)-ROW($B$3)+1)/(($A$3:$A$101&lt;&gt;"")*($A$3:$A$101&lt;&gt;0)*($B$3:$B$101&lt;&gt;"")*($B$3:$B$101&lt;&gt;0)),ROWS(E$3:E98))),"")</f>
        <v/>
      </c>
      <c r="F98" t="str">
        <f t="shared" si="9"/>
        <v>2126007</v>
      </c>
      <c r="H98">
        <f>躯体工事CD取込!A102</f>
        <v>0</v>
      </c>
      <c r="I98">
        <f>躯体工事CD取込!B102</f>
        <v>0</v>
      </c>
      <c r="J98">
        <f t="shared" si="12"/>
        <v>0</v>
      </c>
      <c r="L98" t="str" cm="1">
        <f t="array" ref="L98">IFERROR(INDEX($I$3:$I$101,_xlfn.AGGREGATE(15,6,(ROW($I$3:$I$101)-ROW($I$3)+1)/(($H$3:$H$101&lt;&gt;"")*($H$3:$H$101&lt;&gt;0)*($I$3:$I$101&lt;&gt;"")*($I$3:$I$101&lt;&gt;0)),ROWS(L$3:L98))),"")</f>
        <v/>
      </c>
      <c r="M98" t="str">
        <f t="shared" si="10"/>
        <v/>
      </c>
      <c r="O98">
        <f>東京支店CD取込!A98</f>
        <v>0</v>
      </c>
      <c r="P98">
        <f>東京支店CD取込!B98</f>
        <v>0</v>
      </c>
      <c r="Q98">
        <f t="shared" si="13"/>
        <v>0</v>
      </c>
      <c r="S98" t="str" cm="1">
        <f t="array" ref="S98">IFERROR(INDEX($P$3:$P$101,_xlfn.AGGREGATE(15,6,(ROW($P$3:$P$101)-ROW($P$3)+1)/(($O$3:$O$101&lt;&gt;"")*($O$3:$O$101&lt;&gt;0)*($P$3:$P$101&lt;&gt;"")*($P$3:$P$101&lt;&gt;0)),ROWS(S$3:S98))),"")</f>
        <v/>
      </c>
      <c r="T98" t="str">
        <f t="shared" si="14"/>
        <v/>
      </c>
    </row>
    <row r="99" spans="1:20">
      <c r="A99">
        <f>建設工事コード取込!A99</f>
        <v>0</v>
      </c>
      <c r="B99">
        <f>建設工事コード取込!B99</f>
        <v>0</v>
      </c>
      <c r="C99">
        <f t="shared" si="11"/>
        <v>0</v>
      </c>
      <c r="E99" t="str" cm="1">
        <f t="array" ref="E99">IFERROR(INDEX($B$3:$B$101,_xlfn.AGGREGATE(15,6,(ROW($B$3:$B$101)-ROW($B$3)+1)/(($A$3:$A$101&lt;&gt;"")*($A$3:$A$101&lt;&gt;0)*($B$3:$B$101&lt;&gt;"")*($B$3:$B$101&lt;&gt;0)),ROWS(E$3:E99))),"")</f>
        <v/>
      </c>
      <c r="F99" t="str">
        <f>IFERROR(VLOOKUP(E99,B:C,2,0),"")</f>
        <v>2126007</v>
      </c>
      <c r="H99">
        <f>躯体工事CD取込!A103</f>
        <v>0</v>
      </c>
      <c r="I99">
        <f>躯体工事CD取込!B103</f>
        <v>0</v>
      </c>
      <c r="J99">
        <f t="shared" si="12"/>
        <v>0</v>
      </c>
      <c r="L99" t="str" cm="1">
        <f t="array" ref="L99">IFERROR(INDEX($I$3:$I$101,_xlfn.AGGREGATE(15,6,(ROW($I$3:$I$101)-ROW($I$3)+1)/(($H$3:$H$101&lt;&gt;"")*($H$3:$H$101&lt;&gt;0)*($I$3:$I$101&lt;&gt;"")*($I$3:$I$101&lt;&gt;0)),ROWS(L$3:L99))),"")</f>
        <v/>
      </c>
      <c r="M99" t="str">
        <f>IFERROR(VLOOKUP(L99,I:J,2,0),"")</f>
        <v/>
      </c>
      <c r="O99">
        <f>東京支店CD取込!A99</f>
        <v>0</v>
      </c>
      <c r="P99">
        <f>東京支店CD取込!B99</f>
        <v>0</v>
      </c>
      <c r="Q99">
        <f t="shared" si="13"/>
        <v>0</v>
      </c>
      <c r="S99" t="str" cm="1">
        <f t="array" ref="S99">IFERROR(INDEX($P$3:$P$101,_xlfn.AGGREGATE(15,6,(ROW($P$3:$P$101)-ROW($P$3)+1)/(($O$3:$O$101&lt;&gt;"")*($O$3:$O$101&lt;&gt;0)*($P$3:$P$101&lt;&gt;"")*($P$3:$P$101&lt;&gt;0)),ROWS(S$3:S99))),"")</f>
        <v/>
      </c>
      <c r="T99" t="str">
        <f t="shared" si="14"/>
        <v/>
      </c>
    </row>
    <row r="100" spans="1:20">
      <c r="A100">
        <f>建設工事コード取込!A100</f>
        <v>0</v>
      </c>
      <c r="B100">
        <f>建設工事コード取込!B100</f>
        <v>0</v>
      </c>
      <c r="C100">
        <f t="shared" si="11"/>
        <v>0</v>
      </c>
      <c r="E100" t="str" cm="1">
        <f t="array" ref="E100">IFERROR(INDEX($B$3:$B$101,_xlfn.AGGREGATE(15,6,(ROW($B$3:$B$101)-ROW($B$3)+1)/(($A$3:$A$101&lt;&gt;"")*($A$3:$A$101&lt;&gt;0)*($B$3:$B$101&lt;&gt;"")*($B$3:$B$101&lt;&gt;0)),ROWS(E$3:E100))),"")</f>
        <v/>
      </c>
      <c r="F100" t="str">
        <f>IFERROR(VLOOKUP(E100,B:C,2,0),"")</f>
        <v>2126007</v>
      </c>
      <c r="H100">
        <f>躯体工事CD取込!A104</f>
        <v>0</v>
      </c>
      <c r="I100">
        <f>躯体工事CD取込!B104</f>
        <v>0</v>
      </c>
      <c r="J100">
        <f t="shared" si="12"/>
        <v>0</v>
      </c>
      <c r="L100" t="str" cm="1">
        <f t="array" ref="L100">IFERROR(INDEX($I$3:$I$101,_xlfn.AGGREGATE(15,6,(ROW($I$3:$I$101)-ROW($I$3)+1)/(($H$3:$H$101&lt;&gt;"")*($H$3:$H$101&lt;&gt;0)*($I$3:$I$101&lt;&gt;"")*($I$3:$I$101&lt;&gt;0)),ROWS(L$3:L100))),"")</f>
        <v/>
      </c>
      <c r="M100" t="str">
        <f>IFERROR(VLOOKUP(L100,I:J,2,0),"")</f>
        <v/>
      </c>
      <c r="O100">
        <f>東京支店CD取込!A100</f>
        <v>0</v>
      </c>
      <c r="P100">
        <f>東京支店CD取込!B100</f>
        <v>0</v>
      </c>
      <c r="Q100">
        <f t="shared" si="13"/>
        <v>0</v>
      </c>
      <c r="S100" t="str" cm="1">
        <f t="array" ref="S100">IFERROR(INDEX($P$3:$P$101,_xlfn.AGGREGATE(15,6,(ROW($P$3:$P$101)-ROW($P$3)+1)/(($O$3:$O$101&lt;&gt;"")*($O$3:$O$101&lt;&gt;0)*($P$3:$P$101&lt;&gt;"")*($P$3:$P$101&lt;&gt;0)),ROWS(S$3:S100))),"")</f>
        <v/>
      </c>
      <c r="T100" t="str">
        <f t="shared" si="14"/>
        <v/>
      </c>
    </row>
    <row r="101" spans="1:20">
      <c r="A101">
        <f>建設工事コード取込!A101</f>
        <v>0</v>
      </c>
      <c r="B101">
        <f>建設工事コード取込!B101</f>
        <v>0</v>
      </c>
      <c r="C101">
        <f t="shared" si="11"/>
        <v>0</v>
      </c>
      <c r="E101" t="str" cm="1">
        <f t="array" ref="E101">IFERROR(INDEX($B$3:$B$101,_xlfn.AGGREGATE(15,6,(ROW($B$3:$B$101)-ROW($B$3)+1)/(($A$3:$A$101&lt;&gt;"")*($A$3:$A$101&lt;&gt;0)*($B$3:$B$101&lt;&gt;"")*($B$3:$B$101&lt;&gt;0)),ROWS(E$3:E101))),"")</f>
        <v/>
      </c>
      <c r="F101" t="str">
        <f>IFERROR(VLOOKUP(E101,B:C,2,0),"")</f>
        <v>2126007</v>
      </c>
      <c r="H101">
        <f>躯体工事CD取込!A105</f>
        <v>0</v>
      </c>
      <c r="I101">
        <f>躯体工事CD取込!B105</f>
        <v>0</v>
      </c>
      <c r="J101">
        <f t="shared" si="12"/>
        <v>0</v>
      </c>
      <c r="L101" t="str" cm="1">
        <f t="array" ref="L101">IFERROR(INDEX($I$3:$I$101,_xlfn.AGGREGATE(15,6,(ROW($I$3:$I$101)-ROW($I$3)+1)/(($H$3:$H$101&lt;&gt;"")*($H$3:$H$101&lt;&gt;0)*($I$3:$I$101&lt;&gt;"")*($I$3:$I$101&lt;&gt;0)),ROWS(L$3:L101))),"")</f>
        <v/>
      </c>
      <c r="M101" t="str">
        <f>IFERROR(VLOOKUP(L101,I:J,2,0),"")</f>
        <v/>
      </c>
      <c r="O101">
        <f>東京支店CD取込!A101</f>
        <v>0</v>
      </c>
      <c r="P101">
        <f>東京支店CD取込!B101</f>
        <v>0</v>
      </c>
      <c r="Q101">
        <f t="shared" si="13"/>
        <v>0</v>
      </c>
      <c r="S101" t="str" cm="1">
        <f t="array" ref="S101">IFERROR(INDEX($P$3:$P$101,_xlfn.AGGREGATE(15,6,(ROW($P$3:$P$101)-ROW($P$3)+1)/(($O$3:$O$101&lt;&gt;"")*($O$3:$O$101&lt;&gt;0)*($P$3:$P$101&lt;&gt;"")*($P$3:$P$101&lt;&gt;0)),ROWS(S$3:S101))),"")</f>
        <v/>
      </c>
      <c r="T101" t="str">
        <f t="shared" si="14"/>
        <v/>
      </c>
    </row>
  </sheetData>
  <sortState xmlns:xlrd2="http://schemas.microsoft.com/office/spreadsheetml/2017/richdata2" ref="A3:C19">
    <sortCondition ref="A4:A19"/>
  </sortState>
  <phoneticPr fontId="1"/>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4C6A8-BFD9-43C2-9A9B-39022B8254E1}">
  <dimension ref="A1:B6"/>
  <sheetViews>
    <sheetView workbookViewId="0">
      <selection sqref="A1:B7"/>
    </sheetView>
  </sheetViews>
  <sheetFormatPr defaultRowHeight="13.5"/>
  <cols>
    <col min="1" max="1" width="14.81640625" bestFit="1" customWidth="1"/>
    <col min="2" max="2" width="25.81640625" bestFit="1" customWidth="1"/>
  </cols>
  <sheetData>
    <row r="1" spans="1:2">
      <c r="A1" t="s">
        <v>145</v>
      </c>
      <c r="B1" t="s">
        <v>146</v>
      </c>
    </row>
    <row r="2" spans="1:2">
      <c r="A2" t="s">
        <v>388</v>
      </c>
      <c r="B2" t="s">
        <v>387</v>
      </c>
    </row>
    <row r="3" spans="1:2">
      <c r="A3" t="s">
        <v>375</v>
      </c>
      <c r="B3" t="s">
        <v>376</v>
      </c>
    </row>
    <row r="4" spans="1:2">
      <c r="A4" t="s">
        <v>377</v>
      </c>
      <c r="B4" t="s">
        <v>378</v>
      </c>
    </row>
    <row r="5" spans="1:2">
      <c r="A5" t="s">
        <v>379</v>
      </c>
      <c r="B5" t="s">
        <v>380</v>
      </c>
    </row>
    <row r="6" spans="1:2">
      <c r="A6" t="s">
        <v>381</v>
      </c>
      <c r="B6" t="s">
        <v>382</v>
      </c>
    </row>
  </sheetData>
  <phoneticPr fontId="1"/>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81CBC-2B45-4931-BD2F-3B4D439A257E}">
  <sheetPr codeName="Sheet7"/>
  <dimension ref="A1:J18"/>
  <sheetViews>
    <sheetView zoomScale="115" zoomScaleNormal="115" workbookViewId="0">
      <selection activeCell="H8" sqref="H8"/>
    </sheetView>
  </sheetViews>
  <sheetFormatPr defaultRowHeight="17.100000000000001" customHeight="1"/>
  <cols>
    <col min="1" max="1" width="1.08984375" customWidth="1"/>
    <col min="2" max="2" width="18.6328125" customWidth="1"/>
    <col min="3" max="3" width="10.6328125" customWidth="1"/>
    <col min="4" max="4" width="14.6328125" customWidth="1"/>
    <col min="5" max="5" width="10.6328125" customWidth="1"/>
    <col min="6" max="6" width="14.6328125" customWidth="1"/>
    <col min="7" max="7" width="10.6328125" customWidth="1"/>
    <col min="8" max="8" width="14.6328125" customWidth="1"/>
    <col min="9" max="9" width="1.08984375" customWidth="1"/>
  </cols>
  <sheetData>
    <row r="1" spans="1:10" ht="17.100000000000001" customHeight="1" thickTop="1" thickBot="1">
      <c r="A1" s="389"/>
      <c r="B1" s="390" t="s">
        <v>231</v>
      </c>
      <c r="C1" s="390"/>
      <c r="D1" s="390"/>
      <c r="E1" s="390"/>
      <c r="F1" s="390"/>
      <c r="G1" s="390"/>
      <c r="H1" s="390"/>
      <c r="I1" s="391"/>
    </row>
    <row r="2" spans="1:10" ht="17.100000000000001" customHeight="1">
      <c r="A2" s="392"/>
      <c r="B2" s="180" t="s">
        <v>229</v>
      </c>
      <c r="C2" s="828" t="str">
        <f>HP自動表示①!B3</f>
        <v>建設事業部の方はこちら</v>
      </c>
      <c r="D2" s="829"/>
      <c r="E2" s="828" t="str">
        <f>HP自動表示①!D3</f>
        <v>躯体事業部の方はこちら</v>
      </c>
      <c r="F2" s="829"/>
      <c r="G2" s="828" t="str">
        <f>HP自動表示①!F3</f>
        <v>工事請求以外の方はこちら</v>
      </c>
      <c r="H2" s="829"/>
      <c r="I2" s="393"/>
    </row>
    <row r="3" spans="1:10" ht="17.100000000000001" customHeight="1">
      <c r="A3" s="392"/>
      <c r="B3" s="346" t="str">
        <f>HP自動表示①!A4</f>
        <v>今月の請求書提出期限</v>
      </c>
      <c r="C3" s="348" t="str">
        <f>HP自動表示①!B4</f>
        <v xml:space="preserve"> 7月2日(木) </v>
      </c>
      <c r="D3" s="349" t="str">
        <f>HP自動表示①!C4</f>
        <v>更新日：2026.06.25</v>
      </c>
      <c r="E3" s="348" t="str">
        <f>HP自動表示①!D4</f>
        <v xml:space="preserve"> 7月7日(火) </v>
      </c>
      <c r="F3" s="349" t="str">
        <f>HP自動表示①!E4</f>
        <v>更新日：2026.06.25</v>
      </c>
      <c r="G3" s="348" t="str">
        <f>HP自動表示①!F4</f>
        <v xml:space="preserve"> 7月2日(木) </v>
      </c>
      <c r="H3" s="349" t="str">
        <f>HP自動表示①!G4</f>
        <v>更新日：2026.06.25</v>
      </c>
      <c r="I3" s="394"/>
      <c r="J3" s="81" t="s">
        <v>138</v>
      </c>
    </row>
    <row r="4" spans="1:10" ht="17.100000000000001" customHeight="1" thickBot="1">
      <c r="A4" s="392"/>
      <c r="B4" s="347" t="str">
        <f>HP自動表示①!A5</f>
        <v>翌月の請求書提出期限（予定）</v>
      </c>
      <c r="C4" s="350" t="str">
        <f>HP自動表示①!B5</f>
        <v xml:space="preserve"> 8月3日(月) </v>
      </c>
      <c r="D4" s="351" t="str">
        <f>HP自動表示①!C5</f>
        <v>更新日：2026.06.25</v>
      </c>
      <c r="E4" s="350" t="str">
        <f>HP自動表示①!D5</f>
        <v xml:space="preserve"> 8月6日(木) </v>
      </c>
      <c r="F4" s="351" t="str">
        <f>HP自動表示①!E5</f>
        <v>更新日：2026.06.25</v>
      </c>
      <c r="G4" s="350" t="str">
        <f>HP自動表示①!F5</f>
        <v xml:space="preserve"> 8月3日(月) </v>
      </c>
      <c r="H4" s="351" t="str">
        <f>HP自動表示①!G5</f>
        <v>更新日：2026.06.25</v>
      </c>
      <c r="I4" s="394"/>
    </row>
    <row r="5" spans="1:10" ht="9.6" customHeight="1" thickBot="1">
      <c r="A5" s="395"/>
      <c r="B5" s="396"/>
      <c r="C5" s="397"/>
      <c r="D5" s="397"/>
      <c r="E5" s="398"/>
      <c r="F5" s="398"/>
      <c r="G5" s="398"/>
      <c r="H5" s="398"/>
      <c r="I5" s="399"/>
      <c r="J5" t="s">
        <v>139</v>
      </c>
    </row>
    <row r="6" spans="1:10" ht="17.100000000000001" customHeight="1" thickTop="1">
      <c r="B6" s="344"/>
      <c r="C6" s="345"/>
      <c r="D6" s="345"/>
    </row>
    <row r="7" spans="1:10" ht="17.100000000000001" customHeight="1">
      <c r="B7" s="344"/>
      <c r="C7" s="345"/>
      <c r="D7" s="345"/>
    </row>
    <row r="8" spans="1:10" ht="17.100000000000001" customHeight="1">
      <c r="B8" s="80"/>
      <c r="J8" s="81" t="s">
        <v>140</v>
      </c>
    </row>
    <row r="9" spans="1:10" ht="17.100000000000001" customHeight="1">
      <c r="B9" s="80"/>
    </row>
    <row r="10" spans="1:10" ht="17.100000000000001" customHeight="1">
      <c r="B10" s="80"/>
      <c r="J10" s="81" t="s">
        <v>141</v>
      </c>
    </row>
    <row r="11" spans="1:10" ht="17.100000000000001" customHeight="1">
      <c r="B11" s="80"/>
    </row>
    <row r="12" spans="1:10" ht="17.100000000000001" customHeight="1">
      <c r="B12" s="80"/>
    </row>
    <row r="13" spans="1:10" ht="17.100000000000001" customHeight="1">
      <c r="B13" s="80"/>
    </row>
    <row r="14" spans="1:10" ht="17.100000000000001" customHeight="1">
      <c r="B14" s="80"/>
    </row>
    <row r="15" spans="1:10" ht="17.100000000000001" customHeight="1">
      <c r="B15" s="80"/>
    </row>
    <row r="16" spans="1:10" ht="17.100000000000001" customHeight="1">
      <c r="B16" s="80"/>
    </row>
    <row r="17" spans="2:2" ht="17.100000000000001" customHeight="1">
      <c r="B17" s="80"/>
    </row>
    <row r="18" spans="2:2" ht="17.100000000000001" customHeight="1">
      <c r="B18" s="80"/>
    </row>
  </sheetData>
  <mergeCells count="3">
    <mergeCell ref="E2:F2"/>
    <mergeCell ref="C2:D2"/>
    <mergeCell ref="G2:H2"/>
  </mergeCells>
  <phoneticPr fontId="1"/>
  <hyperlinks>
    <hyperlink ref="J3" r:id="rId1" xr:uid="{52509EE4-B984-4F76-B835-F80DBFB94EEA}"/>
    <hyperlink ref="J8" r:id="rId2" xr:uid="{A3EEEE33-2535-4C69-B22E-4E58DF5C55A3}"/>
    <hyperlink ref="J10" r:id="rId3" xr:uid="{0F2CAA43-BC74-40A1-A92E-2FD05313E395}"/>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483EB-312B-4AFD-83AA-3C9E52866F76}">
  <sheetPr codeName="Sheet10"/>
  <dimension ref="A1:D7"/>
  <sheetViews>
    <sheetView topLeftCell="A10" zoomScale="160" zoomScaleNormal="160" workbookViewId="0">
      <selection activeCell="A11" sqref="A11"/>
    </sheetView>
  </sheetViews>
  <sheetFormatPr defaultRowHeight="13.5"/>
  <cols>
    <col min="1" max="1" width="17.1796875" customWidth="1"/>
    <col min="2" max="3" width="15.90625" customWidth="1"/>
    <col min="4" max="4" width="8.90625" style="364"/>
  </cols>
  <sheetData>
    <row r="1" spans="1:4">
      <c r="A1" t="s">
        <v>237</v>
      </c>
    </row>
    <row r="4" spans="1:4">
      <c r="B4" t="s">
        <v>166</v>
      </c>
      <c r="C4" t="s">
        <v>239</v>
      </c>
    </row>
    <row r="5" spans="1:4">
      <c r="A5" t="s">
        <v>238</v>
      </c>
      <c r="B5" s="358">
        <f>SUM(Sheet3!B18)</f>
        <v>0</v>
      </c>
      <c r="C5" s="358">
        <f>'②-1出来高報告書'!I42</f>
        <v>0</v>
      </c>
      <c r="D5" s="365" t="e">
        <f>ROUNDDOWN(C5/B5,4)</f>
        <v>#DIV/0!</v>
      </c>
    </row>
    <row r="6" spans="1:4">
      <c r="A6" t="s">
        <v>240</v>
      </c>
      <c r="B6" s="358">
        <f>SUMIFS('②-1出来高報告書'!$G$10:$G$40,'②-1出来高報告書'!$K$10:$K$40,TRUE)+SUMIFS('②-2出来高報告書2枚目以降'!$G$5:$G$563,'②-2出来高報告書2枚目以降'!$K$5:$K$563,TRUE)</f>
        <v>0</v>
      </c>
      <c r="C6" s="359" t="e">
        <f>B6*D7</f>
        <v>#DIV/0!</v>
      </c>
      <c r="D6" s="365" t="e">
        <f>ROUNDDOWN(C6/B6,4)</f>
        <v>#DIV/0!</v>
      </c>
    </row>
    <row r="7" spans="1:4">
      <c r="A7" t="s">
        <v>241</v>
      </c>
      <c r="B7" s="358">
        <f>B5-B6</f>
        <v>0</v>
      </c>
      <c r="C7" s="358">
        <f>SUMIFS('②-1出来高報告書'!$I$10:$I$40,'②-1出来高報告書'!$K$10:$K$40,FALSE)+SUMIFS('②-2出来高報告書2枚目以降'!$I$5:$I$563,'②-2出来高報告書2枚目以降'!$K$5:$K$563,FALSE)</f>
        <v>0</v>
      </c>
      <c r="D7" s="365" t="e">
        <f>ROUNDDOWN(C7/B7,4)</f>
        <v>#DIV/0!</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7B037-E378-483E-B6FB-628E9BD59A5F}">
  <sheetPr codeName="Sheet2">
    <tabColor theme="8" tint="0.79998168889431442"/>
    <pageSetUpPr fitToPage="1"/>
  </sheetPr>
  <dimension ref="A1:BJ134"/>
  <sheetViews>
    <sheetView zoomScale="70" zoomScaleNormal="70" zoomScaleSheetLayoutView="115" workbookViewId="0">
      <selection activeCell="AM13" sqref="AM13"/>
    </sheetView>
  </sheetViews>
  <sheetFormatPr defaultColWidth="2.1796875" defaultRowHeight="18" customHeight="1"/>
  <cols>
    <col min="1" max="1" width="1.26953125" style="11" customWidth="1"/>
    <col min="2" max="22" width="1.81640625" style="11" customWidth="1"/>
    <col min="23" max="38" width="1.54296875" style="11" customWidth="1"/>
    <col min="39" max="39" width="0.7265625" style="11" customWidth="1"/>
    <col min="40" max="40" width="3.7265625" style="11" customWidth="1"/>
    <col min="41" max="41" width="5.453125" style="11" customWidth="1"/>
    <col min="42" max="42" width="6.7265625" style="11" customWidth="1"/>
    <col min="43" max="43" width="6.6328125" style="11" customWidth="1"/>
    <col min="44" max="44" width="8.1796875" style="11" customWidth="1"/>
    <col min="45" max="45" width="10.7265625" style="11" customWidth="1"/>
    <col min="46" max="46" width="4.453125" style="11" customWidth="1"/>
    <col min="47" max="47" width="5.81640625" style="11" customWidth="1"/>
    <col min="48" max="48" width="6" style="11" customWidth="1"/>
    <col min="49" max="49" width="7.453125" style="11" customWidth="1"/>
    <col min="50" max="50" width="12.26953125" style="11" customWidth="1"/>
    <col min="51" max="53" width="5.6328125" style="11" customWidth="1"/>
    <col min="54" max="54" width="10.453125" style="11" customWidth="1"/>
    <col min="55" max="55" width="7.26953125" style="11" bestFit="1" customWidth="1"/>
    <col min="56" max="56" width="12" style="11" customWidth="1"/>
    <col min="57" max="57" width="23" style="11" customWidth="1"/>
    <col min="58" max="58" width="14.26953125" style="313" customWidth="1"/>
    <col min="59" max="61" width="18.08984375" style="11" customWidth="1"/>
    <col min="62" max="62" width="18.08984375" style="11" hidden="1" customWidth="1"/>
    <col min="63" max="67" width="18.08984375" style="11" customWidth="1"/>
    <col min="68" max="16384" width="2.1796875" style="11"/>
  </cols>
  <sheetData>
    <row r="1" spans="1:62" ht="18" customHeight="1">
      <c r="A1" s="158" t="s">
        <v>192</v>
      </c>
      <c r="B1" s="158"/>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158"/>
      <c r="AL1" s="158"/>
      <c r="AM1" s="158"/>
      <c r="AN1" s="158"/>
      <c r="AO1" s="158"/>
      <c r="AP1" s="158"/>
      <c r="AQ1" s="158"/>
      <c r="AR1" s="158"/>
      <c r="AS1" s="158"/>
      <c r="AT1" s="158"/>
      <c r="AU1" s="158"/>
      <c r="BE1" s="311" t="s">
        <v>144</v>
      </c>
      <c r="BF1" s="353" t="str">
        <f>HP自動表示①!C2</f>
        <v>20260715</v>
      </c>
    </row>
    <row r="2" spans="1:62" ht="18" customHeight="1">
      <c r="A2" s="158" t="s">
        <v>190</v>
      </c>
      <c r="B2" s="158"/>
      <c r="C2" s="158"/>
      <c r="D2" s="158"/>
      <c r="E2" s="158"/>
      <c r="F2" s="158"/>
      <c r="G2" s="616" t="s">
        <v>189</v>
      </c>
      <c r="H2" s="616"/>
      <c r="I2" s="616"/>
      <c r="J2" s="616"/>
      <c r="K2" s="616"/>
      <c r="L2" s="616"/>
      <c r="M2" s="616"/>
      <c r="N2" s="616"/>
      <c r="O2" s="616"/>
      <c r="P2" s="616"/>
      <c r="Q2" s="616"/>
      <c r="R2" s="616"/>
      <c r="S2" s="616"/>
      <c r="T2" s="616"/>
      <c r="U2" s="158" t="s">
        <v>193</v>
      </c>
      <c r="V2" s="158"/>
      <c r="W2" s="158"/>
      <c r="X2" s="158"/>
      <c r="Y2" s="142" t="s">
        <v>194</v>
      </c>
      <c r="Z2" s="142"/>
      <c r="AA2" s="142"/>
      <c r="AB2" s="142"/>
      <c r="AC2" s="142"/>
      <c r="AD2" s="142"/>
      <c r="AE2" s="142"/>
      <c r="AF2" s="142"/>
      <c r="AG2" s="142"/>
      <c r="AH2" s="158"/>
      <c r="AI2" s="158"/>
      <c r="AJ2" s="158"/>
      <c r="AK2" s="158"/>
      <c r="AL2" s="158"/>
      <c r="AM2" s="158"/>
      <c r="AN2" s="158"/>
      <c r="AO2" s="158"/>
      <c r="AP2" s="158"/>
      <c r="AQ2" s="158"/>
      <c r="AR2" s="158"/>
      <c r="AS2" s="158"/>
      <c r="AT2" s="158"/>
      <c r="AU2" s="158"/>
      <c r="BE2" s="82"/>
      <c r="BF2" s="312"/>
    </row>
    <row r="3" spans="1:62" ht="18" customHeight="1">
      <c r="A3" s="621" t="str">
        <f ca="1">IF(INFO("release")&lt;16,"ExcelのVersionが古いため、正常な動作にならない可能性があります。Excel2016以降を使用して下さい。","")</f>
        <v/>
      </c>
      <c r="B3" s="621"/>
      <c r="C3" s="621"/>
      <c r="D3" s="621"/>
      <c r="E3" s="621"/>
      <c r="F3" s="621"/>
      <c r="G3" s="621"/>
      <c r="H3" s="621"/>
      <c r="I3" s="621"/>
      <c r="J3" s="621"/>
      <c r="K3" s="621"/>
      <c r="L3" s="621"/>
      <c r="M3" s="621"/>
      <c r="N3" s="621"/>
      <c r="O3" s="621"/>
      <c r="P3" s="621"/>
      <c r="Q3" s="621"/>
      <c r="R3" s="621"/>
      <c r="S3" s="621"/>
      <c r="T3" s="621"/>
      <c r="U3" s="621"/>
      <c r="V3" s="621"/>
      <c r="W3" s="621"/>
      <c r="X3" s="621"/>
      <c r="Y3" s="621"/>
      <c r="Z3" s="621"/>
      <c r="AA3" s="621"/>
      <c r="AB3" s="621"/>
      <c r="AC3" s="621"/>
      <c r="AD3" s="621"/>
      <c r="AE3" s="621"/>
      <c r="AF3" s="621"/>
      <c r="AG3" s="621"/>
      <c r="AH3" s="621"/>
      <c r="AI3" s="621"/>
      <c r="AJ3" s="621"/>
      <c r="AK3" s="621"/>
      <c r="AL3" s="621"/>
      <c r="AM3" s="621"/>
      <c r="BE3" s="82"/>
      <c r="BF3" s="312"/>
    </row>
    <row r="4" spans="1:62" ht="54.95" customHeight="1">
      <c r="A4" s="714" t="str">
        <f>IF(エラー内容!C1&gt;0,"エラーがある状態での提出はできません。担当者もしくは、上記へ問い合わせをして修正をしてから提出をお願いします。","")</f>
        <v/>
      </c>
      <c r="B4" s="714"/>
      <c r="C4" s="714"/>
      <c r="D4" s="714"/>
      <c r="E4" s="714"/>
      <c r="F4" s="714"/>
      <c r="G4" s="714"/>
      <c r="H4" s="714"/>
      <c r="I4" s="714"/>
      <c r="J4" s="714"/>
      <c r="K4" s="714"/>
      <c r="L4" s="714"/>
      <c r="M4" s="714"/>
      <c r="N4" s="714"/>
      <c r="O4" s="714"/>
      <c r="P4" s="714"/>
      <c r="Q4" s="714"/>
      <c r="R4" s="714"/>
      <c r="S4" s="714"/>
      <c r="T4" s="714"/>
      <c r="U4" s="714"/>
      <c r="V4" s="714"/>
      <c r="W4" s="714"/>
      <c r="X4" s="714"/>
      <c r="Y4" s="714"/>
      <c r="Z4" s="714"/>
      <c r="AA4" s="714"/>
      <c r="AB4" s="714"/>
      <c r="AC4" s="714"/>
      <c r="AD4" s="714"/>
      <c r="AE4" s="714"/>
      <c r="AF4" s="714"/>
      <c r="AG4" s="714"/>
      <c r="AH4" s="714"/>
      <c r="AI4" s="714"/>
      <c r="AJ4" s="714"/>
      <c r="AK4" s="714"/>
      <c r="AL4" s="714"/>
      <c r="AM4" s="714"/>
      <c r="BE4" s="82"/>
      <c r="BF4" s="312"/>
    </row>
    <row r="5" spans="1:62" ht="18" customHeight="1">
      <c r="A5" s="617">
        <v>20260715</v>
      </c>
      <c r="B5" s="617"/>
      <c r="C5" s="617"/>
      <c r="D5" s="617"/>
      <c r="E5" s="617"/>
      <c r="F5" s="617"/>
      <c r="G5" s="617"/>
      <c r="H5" s="617"/>
      <c r="I5" s="617"/>
      <c r="J5" s="617"/>
      <c r="K5" s="625" t="s">
        <v>27</v>
      </c>
      <c r="L5" s="626"/>
      <c r="M5" s="626"/>
      <c r="N5" s="626"/>
      <c r="O5" s="626"/>
      <c r="P5" s="626"/>
      <c r="Q5" s="626"/>
      <c r="R5" s="626"/>
      <c r="S5" s="626"/>
      <c r="T5" s="626"/>
      <c r="U5" s="626"/>
      <c r="V5" s="626"/>
      <c r="W5" s="626"/>
      <c r="X5" s="626"/>
      <c r="Y5" s="626"/>
      <c r="Z5"/>
      <c r="AA5"/>
      <c r="AB5"/>
      <c r="AC5"/>
      <c r="AD5"/>
      <c r="AE5"/>
      <c r="AF5"/>
      <c r="AG5"/>
      <c r="AH5"/>
      <c r="AI5"/>
      <c r="AJ5"/>
      <c r="AK5"/>
      <c r="AL5"/>
      <c r="AM5"/>
      <c r="BB5" s="83" t="str">
        <f>IF(A5=VALUE(BF1),"","□  新しい請求書様式がホームページにアップロードされています。ホームページより、新しい請求書をダウンロードして請求書を作成してください。")</f>
        <v/>
      </c>
    </row>
    <row r="6" spans="1:62" ht="14.25" customHeight="1" thickBot="1">
      <c r="A6"/>
      <c r="B6" s="84"/>
      <c r="C6" s="84"/>
      <c r="D6" s="84"/>
      <c r="E6" s="84"/>
      <c r="F6" s="84"/>
      <c r="G6" s="84"/>
      <c r="H6" s="84"/>
      <c r="I6"/>
      <c r="J6"/>
      <c r="K6" s="627"/>
      <c r="L6" s="627"/>
      <c r="M6" s="627"/>
      <c r="N6" s="627"/>
      <c r="O6" s="627"/>
      <c r="P6" s="627"/>
      <c r="Q6" s="627"/>
      <c r="R6" s="627"/>
      <c r="S6" s="627"/>
      <c r="T6" s="627"/>
      <c r="U6" s="627"/>
      <c r="V6" s="627"/>
      <c r="W6" s="627"/>
      <c r="X6" s="627"/>
      <c r="Y6" s="627"/>
      <c r="Z6"/>
      <c r="AA6"/>
      <c r="AB6" s="636" t="str">
        <f>IF(入力する前に確認するシート!D13="","年　　　月　 末日",入力する前に確認するシート!D13)</f>
        <v>年　　　月　 末日</v>
      </c>
      <c r="AC6" s="636"/>
      <c r="AD6" s="636"/>
      <c r="AE6" s="636"/>
      <c r="AF6" s="636"/>
      <c r="AG6" s="636"/>
      <c r="AH6" s="636"/>
      <c r="AI6" s="636"/>
      <c r="AJ6" s="636"/>
      <c r="AK6" s="636"/>
      <c r="AL6" s="636"/>
      <c r="AM6"/>
      <c r="AS6" s="272"/>
      <c r="AX6" s="91" t="s">
        <v>149</v>
      </c>
      <c r="AY6" s="83" t="str">
        <f>IF(入力する前に確認するシート!G16&gt;1,TEXT(入力する前に確認するシート!D13,"yyyymmdd")&amp;"_"&amp;入力する前に確認するシート!D25&amp;"_"&amp;入力する前に確認するシート!R4&amp;"_"&amp;③指定請求書!AP20&amp;"_"&amp;③指定請求書!AX29&amp;"円",TEXT(入力する前に確認するシート!D13,"yyyymmdd")&amp;"_"&amp;入力する前に確認するシート!D25&amp;"_"&amp;入力する前に確認するシート!R4&amp;"_"&amp;E20&amp;"_"&amp;Sheet2!AP56&amp;"円")</f>
        <v>19000100____0円</v>
      </c>
    </row>
    <row r="7" spans="1:62" ht="18" customHeight="1" thickTop="1">
      <c r="A7"/>
      <c r="B7" s="8"/>
      <c r="C7" s="8"/>
      <c r="D7" s="8"/>
      <c r="E7" s="8"/>
      <c r="F7" s="8"/>
      <c r="G7" s="8"/>
      <c r="H7" s="8"/>
      <c r="I7" s="8"/>
      <c r="J7" s="8"/>
      <c r="K7" s="425" t="s">
        <v>24</v>
      </c>
      <c r="L7" s="8"/>
      <c r="M7" s="8"/>
      <c r="N7" s="8"/>
      <c r="O7" s="8"/>
      <c r="P7" s="8"/>
      <c r="Q7" s="8"/>
      <c r="R7"/>
      <c r="S7"/>
      <c r="T7"/>
      <c r="U7"/>
      <c r="V7"/>
      <c r="W7"/>
      <c r="X7"/>
      <c r="Y7"/>
      <c r="Z7"/>
      <c r="AA7"/>
      <c r="AB7" s="1"/>
      <c r="AC7" s="1"/>
      <c r="AD7" s="637"/>
      <c r="AE7" s="637"/>
      <c r="AF7" s="637"/>
      <c r="AG7" s="400"/>
      <c r="AH7" s="400"/>
      <c r="AI7" s="400"/>
      <c r="AJ7" s="400"/>
      <c r="AK7" s="400"/>
      <c r="AL7" s="400"/>
      <c r="AM7"/>
      <c r="AS7" s="273"/>
      <c r="AU7" s="352"/>
    </row>
    <row r="8" spans="1:62" ht="18" customHeight="1">
      <c r="A8"/>
      <c r="B8" s="426" t="s">
        <v>29</v>
      </c>
      <c r="C8" s="8"/>
      <c r="D8" s="8"/>
      <c r="E8" s="8"/>
      <c r="F8" s="8"/>
      <c r="G8" s="8"/>
      <c r="H8" s="8"/>
      <c r="I8" s="8"/>
      <c r="J8" s="8"/>
      <c r="K8" s="628" t="str">
        <f>IF(入力する前に確認するシート!D20="","",入力する前に確認するシート!D20)</f>
        <v/>
      </c>
      <c r="L8" s="628"/>
      <c r="M8" s="628"/>
      <c r="N8" s="628"/>
      <c r="O8" s="628"/>
      <c r="P8" s="8"/>
      <c r="Q8" s="8"/>
      <c r="R8"/>
      <c r="S8"/>
      <c r="T8"/>
      <c r="U8"/>
      <c r="V8"/>
      <c r="W8"/>
      <c r="X8"/>
      <c r="Y8"/>
      <c r="Z8"/>
      <c r="AA8"/>
      <c r="AB8"/>
      <c r="AC8"/>
      <c r="AD8" s="638"/>
      <c r="AE8" s="638"/>
      <c r="AF8" s="638"/>
      <c r="AG8"/>
      <c r="AH8"/>
      <c r="AI8"/>
      <c r="AJ8"/>
      <c r="AK8"/>
      <c r="AL8"/>
      <c r="AM8"/>
      <c r="AN8" s="727" t="s">
        <v>115</v>
      </c>
      <c r="AO8" s="725" t="s">
        <v>133</v>
      </c>
      <c r="AP8" s="725"/>
      <c r="AQ8" s="728"/>
      <c r="AR8" s="728"/>
      <c r="AS8" s="525" t="str">
        <f>IF(入力する前に確認するシート!G16=2,IF(AQ8=0,"契約額が決定していれば、契約額を入力し、未契約の場合は未契約と記入してください。",""),"")</f>
        <v/>
      </c>
      <c r="AT8" s="525"/>
      <c r="AU8" s="525"/>
      <c r="AV8" s="525"/>
      <c r="AW8" s="525"/>
      <c r="AX8" s="525"/>
      <c r="AY8" s="525"/>
      <c r="AZ8" s="525"/>
      <c r="BA8" s="25"/>
    </row>
    <row r="9" spans="1:62" ht="18" customHeight="1">
      <c r="A9"/>
      <c r="B9" s="633" t="str">
        <f>IF(入力する前に確認するシート!C56="","",入力する前に確認するシート!C56)</f>
        <v/>
      </c>
      <c r="C9" s="633"/>
      <c r="D9" s="633"/>
      <c r="E9" s="633"/>
      <c r="F9" s="633"/>
      <c r="G9" s="633"/>
      <c r="H9" s="633"/>
      <c r="I9" s="633"/>
      <c r="J9" s="633"/>
      <c r="K9" s="633"/>
      <c r="L9" s="633"/>
      <c r="M9" s="633"/>
      <c r="N9" s="633"/>
      <c r="O9" s="633"/>
      <c r="P9" s="427"/>
      <c r="Q9" s="427"/>
      <c r="R9"/>
      <c r="S9"/>
      <c r="T9"/>
      <c r="U9" s="607" t="s">
        <v>103</v>
      </c>
      <c r="V9" s="607"/>
      <c r="W9" s="607"/>
      <c r="X9" s="607"/>
      <c r="Y9" s="607"/>
      <c r="Z9" s="607"/>
      <c r="AA9"/>
      <c r="AB9"/>
      <c r="AC9"/>
      <c r="AD9" s="14"/>
      <c r="AE9" s="14"/>
      <c r="AF9" s="14"/>
      <c r="AG9" s="14"/>
      <c r="AH9" s="14"/>
      <c r="AI9" s="14"/>
      <c r="AJ9" s="14"/>
      <c r="AK9" s="14"/>
      <c r="AL9" s="14"/>
      <c r="AM9"/>
      <c r="AN9" s="727"/>
      <c r="AO9" s="725"/>
      <c r="AP9" s="725"/>
      <c r="AQ9" s="728"/>
      <c r="AR9" s="728"/>
      <c r="AS9" s="525"/>
      <c r="AT9" s="525"/>
      <c r="AU9" s="525"/>
      <c r="AV9" s="525"/>
      <c r="AW9" s="525"/>
      <c r="AX9" s="525"/>
      <c r="AY9" s="525"/>
      <c r="AZ9" s="525"/>
      <c r="BA9" s="25"/>
      <c r="BB9" s="32"/>
    </row>
    <row r="10" spans="1:62" ht="18" customHeight="1">
      <c r="A10"/>
      <c r="B10" s="634"/>
      <c r="C10" s="634"/>
      <c r="D10" s="634"/>
      <c r="E10" s="634"/>
      <c r="F10" s="634"/>
      <c r="G10" s="634"/>
      <c r="H10" s="634"/>
      <c r="I10" s="634"/>
      <c r="J10" s="634"/>
      <c r="K10" s="634"/>
      <c r="L10" s="634"/>
      <c r="M10" s="634"/>
      <c r="N10" s="634"/>
      <c r="O10" s="634"/>
      <c r="P10" s="428" t="s">
        <v>25</v>
      </c>
      <c r="Q10" s="428"/>
      <c r="R10"/>
      <c r="S10"/>
      <c r="T10"/>
      <c r="U10" s="619" t="s">
        <v>13</v>
      </c>
      <c r="V10" s="619"/>
      <c r="W10" s="619"/>
      <c r="X10" s="619"/>
      <c r="Y10" s="619"/>
      <c r="Z10" s="619"/>
      <c r="AA10" s="619"/>
      <c r="AB10" s="619"/>
      <c r="AC10" s="619"/>
      <c r="AD10" s="603" t="s">
        <v>0</v>
      </c>
      <c r="AE10" s="604"/>
      <c r="AF10" s="604"/>
      <c r="AG10" s="604"/>
      <c r="AH10" s="604"/>
      <c r="AI10" s="604"/>
      <c r="AJ10" s="605" t="s">
        <v>26</v>
      </c>
      <c r="AK10" s="605"/>
      <c r="AL10" s="606"/>
      <c r="AM10"/>
      <c r="AN10" s="727"/>
      <c r="AO10" s="725" t="s">
        <v>130</v>
      </c>
      <c r="AP10" s="725"/>
      <c r="AQ10" s="728"/>
      <c r="AR10" s="728"/>
      <c r="AS10" s="729" t="str">
        <f>IF(入力する前に確認するシート!G16=2,IF(AQ8&gt;0,"",IF(AQ10="","","契約額（当初）に契約額が入力されていません。")),"")</f>
        <v/>
      </c>
      <c r="AT10" s="729"/>
      <c r="AU10" s="729"/>
      <c r="AV10" s="729"/>
      <c r="AW10" s="729"/>
      <c r="AY10" s="25"/>
    </row>
    <row r="11" spans="1:62" ht="18" customHeight="1">
      <c r="A11"/>
      <c r="B11"/>
      <c r="C11"/>
      <c r="D11"/>
      <c r="E11"/>
      <c r="F11"/>
      <c r="G11"/>
      <c r="H11"/>
      <c r="I11"/>
      <c r="J11"/>
      <c r="K11"/>
      <c r="L11"/>
      <c r="M11"/>
      <c r="N11"/>
      <c r="O11"/>
      <c r="P11"/>
      <c r="Q11"/>
      <c r="R11"/>
      <c r="S11"/>
      <c r="T11"/>
      <c r="U11" s="618" t="s">
        <v>4</v>
      </c>
      <c r="V11" s="15"/>
      <c r="W11" s="632" t="s">
        <v>7</v>
      </c>
      <c r="X11" s="632"/>
      <c r="Y11" s="632"/>
      <c r="Z11" s="632"/>
      <c r="AA11" s="632"/>
      <c r="AB11" s="632"/>
      <c r="AC11" s="23"/>
      <c r="AD11" s="43" t="str">
        <f>IF(入力する前に確認するシート!$G$16=2,IF(TRIM(LEFT(RIGHT(" "&amp;Sheet2!$B28,9-COLUMN(A5)+1)))="-","▲",TRIM(LEFT(RIGHT(" "&amp;Sheet2!$B28,9-COLUMN(A5)+1)))),IF(入力する前に確認するシート!$G$16=1,IF(TRIM(LEFT(RIGHT(" "&amp;Sheet2!$AP52,9-COLUMN(A5)+1)))="-","▲",TRIM(LEFT(RIGHT(" "&amp;Sheet2!$AP52,9-COLUMN(A5)+1)))),""))</f>
        <v/>
      </c>
      <c r="AE11" s="44" t="str">
        <f>IF(入力する前に確認するシート!$G$16=2,IF(TRIM(LEFT(RIGHT(" "&amp;Sheet2!$B28,9-COLUMN(B5)+1)))="-","▲",TRIM(LEFT(RIGHT(" "&amp;Sheet2!$B28,9-COLUMN(B5)+1)))),IF(入力する前に確認するシート!$G$16=1,IF(TRIM(LEFT(RIGHT(" "&amp;Sheet2!$AP52,9-COLUMN(B5)+1)))="-","▲",TRIM(LEFT(RIGHT(" "&amp;Sheet2!$AP52,9-COLUMN(B5)+1)))),""))</f>
        <v/>
      </c>
      <c r="AF11" s="45" t="str">
        <f>IF(入力する前に確認するシート!$G$16=2,IF(TRIM(LEFT(RIGHT(" "&amp;Sheet2!$B28,9-COLUMN(C5)+1)))="-","▲",TRIM(LEFT(RIGHT(" "&amp;Sheet2!$B28,9-COLUMN(C5)+1)))),IF(入力する前に確認するシート!$G$16=1,IF(TRIM(LEFT(RIGHT(" "&amp;Sheet2!$AP52,9-COLUMN(C5)+1)))="-","▲",TRIM(LEFT(RIGHT(" "&amp;Sheet2!$AP52,9-COLUMN(C5)+1)))),""))</f>
        <v/>
      </c>
      <c r="AG11" s="46" t="str">
        <f>IF(入力する前に確認するシート!$G$16=2,IF(TRIM(LEFT(RIGHT(" "&amp;Sheet2!$B28,9-COLUMN(D5)+1)))="-","▲",TRIM(LEFT(RIGHT(" "&amp;Sheet2!$B28,9-COLUMN(D5)+1)))),IF(入力する前に確認するシート!$G$16=1,IF(TRIM(LEFT(RIGHT(" "&amp;Sheet2!$AP52,9-COLUMN(D5)+1)))="-","▲",TRIM(LEFT(RIGHT(" "&amp;Sheet2!$AP52,9-COLUMN(D5)+1)))),""))</f>
        <v/>
      </c>
      <c r="AH11" s="44" t="str">
        <f>IF(入力する前に確認するシート!$G$16=2,IF(TRIM(LEFT(RIGHT(" "&amp;Sheet2!$B28,9-COLUMN(E5)+1)))="-","▲",TRIM(LEFT(RIGHT(" "&amp;Sheet2!$B28,9-COLUMN(E5)+1)))),IF(入力する前に確認するシート!$G$16=1,IF(TRIM(LEFT(RIGHT(" "&amp;Sheet2!$AP52,9-COLUMN(E5)+1)))="-","▲",TRIM(LEFT(RIGHT(" "&amp;Sheet2!$AP52,9-COLUMN(E5)+1)))),""))</f>
        <v/>
      </c>
      <c r="AI11" s="47" t="str">
        <f>IF(入力する前に確認するシート!$G$16=2,IF(TRIM(LEFT(RIGHT(" "&amp;Sheet2!$B28,9-COLUMN(F5)+1)))="-","▲",TRIM(LEFT(RIGHT(" "&amp;Sheet2!$B28,9-COLUMN(F5)+1)))),IF(入力する前に確認するシート!$G$16=1,IF(TRIM(LEFT(RIGHT(" "&amp;Sheet2!$AP52,9-COLUMN(F5)+1)))="-","▲",TRIM(LEFT(RIGHT(" "&amp;Sheet2!$AP52,9-COLUMN(F5)+1)))),""))</f>
        <v/>
      </c>
      <c r="AJ11" s="48" t="str">
        <f>IF(入力する前に確認するシート!$G$16=2,IF(TRIM(LEFT(RIGHT(" "&amp;Sheet2!$B28,9-COLUMN(G5)+1)))="-","▲",TRIM(LEFT(RIGHT(" "&amp;Sheet2!$B28,9-COLUMN(G5)+1)))),IF(入力する前に確認するシート!$G$16=1,IF(TRIM(LEFT(RIGHT(" "&amp;Sheet2!$AP52,9-COLUMN(G5)+1)))="-","▲",TRIM(LEFT(RIGHT(" "&amp;Sheet2!$AP52,9-COLUMN(G5)+1)))),""))</f>
        <v/>
      </c>
      <c r="AK11" s="44" t="str">
        <f>IF(入力する前に確認するシート!$G$16=2,IF(TRIM(LEFT(RIGHT(" "&amp;Sheet2!$B28,9-COLUMN(H5)+1)))="-","▲",TRIM(LEFT(RIGHT(" "&amp;Sheet2!$B28,9-COLUMN(H5)+1)))),IF(入力する前に確認するシート!$G$16=1,IF(TRIM(LEFT(RIGHT(" "&amp;Sheet2!$AP52,9-COLUMN(H5)+1)))="-","▲",TRIM(LEFT(RIGHT(" "&amp;Sheet2!$AP52,9-COLUMN(H5)+1)))),""))</f>
        <v/>
      </c>
      <c r="AL11" s="49" t="str">
        <f>IF(入力する前に確認するシート!$G$16=2,IF(TRIM(LEFT(RIGHT(" "&amp;Sheet2!$B28,9-COLUMN(I5)+1)))="-","▲",TRIM(LEFT(RIGHT(" "&amp;Sheet2!$B28,9-COLUMN(I5)+1)))),IF(入力する前に確認するシート!$G$16=1,IF(TRIM(LEFT(RIGHT(" "&amp;Sheet2!$AP52,9-COLUMN(I5)+1)))="-","▲",TRIM(LEFT(RIGHT(" "&amp;Sheet2!$AP52,9-COLUMN(I5)+1)))),""))</f>
        <v/>
      </c>
      <c r="AM11"/>
      <c r="AN11" s="727"/>
      <c r="AO11" s="725"/>
      <c r="AP11" s="725"/>
      <c r="AQ11" s="728"/>
      <c r="AR11" s="728"/>
      <c r="AS11" s="729"/>
      <c r="AT11" s="729"/>
      <c r="AU11" s="729"/>
      <c r="AV11" s="729"/>
      <c r="AW11" s="729"/>
    </row>
    <row r="12" spans="1:62" ht="18" customHeight="1">
      <c r="A12"/>
      <c r="B12"/>
      <c r="C12"/>
      <c r="D12"/>
      <c r="E12"/>
      <c r="F12"/>
      <c r="G12"/>
      <c r="H12"/>
      <c r="I12"/>
      <c r="J12"/>
      <c r="K12"/>
      <c r="L12"/>
      <c r="M12"/>
      <c r="N12"/>
      <c r="O12"/>
      <c r="P12"/>
      <c r="Q12"/>
      <c r="R12"/>
      <c r="S12"/>
      <c r="T12"/>
      <c r="U12" s="618"/>
      <c r="V12" s="15"/>
      <c r="W12" s="632" t="s">
        <v>8</v>
      </c>
      <c r="X12" s="632"/>
      <c r="Y12" s="632"/>
      <c r="Z12" s="632"/>
      <c r="AA12" s="632"/>
      <c r="AB12" s="632"/>
      <c r="AC12" s="23"/>
      <c r="AD12" s="43" t="str">
        <f>IF(入力する前に確認するシート!$G$16=2,IF(TRIM(LEFT(RIGHT(" "&amp;Sheet2!$B29,9-COLUMN(A6)+1)))="-","▲",TRIM(LEFT(RIGHT(" "&amp;Sheet2!$B29,9-COLUMN(A6)+1)))),IF(入力する前に確認するシート!$G$16=1,IF(TRIM(LEFT(RIGHT(" "&amp;Sheet2!$AP53,9-COLUMN(A6)+1)))="-","▲",TRIM(LEFT(RIGHT(" "&amp;Sheet2!$AP53,9-COLUMN(A6)+1)))),""))</f>
        <v/>
      </c>
      <c r="AE12" s="44" t="str">
        <f>IF(入力する前に確認するシート!$G$16=2,IF(TRIM(LEFT(RIGHT(" "&amp;Sheet2!$B29,9-COLUMN(B6)+1)))="-","▲",TRIM(LEFT(RIGHT(" "&amp;Sheet2!$B29,9-COLUMN(B6)+1)))),IF(入力する前に確認するシート!$G$16=1,IF(TRIM(LEFT(RIGHT(" "&amp;Sheet2!$AP53,9-COLUMN(B6)+1)))="-","▲",TRIM(LEFT(RIGHT(" "&amp;Sheet2!$AP53,9-COLUMN(B6)+1)))),""))</f>
        <v/>
      </c>
      <c r="AF12" s="45" t="str">
        <f>IF(入力する前に確認するシート!$G$16=2,IF(TRIM(LEFT(RIGHT(" "&amp;Sheet2!$B29,9-COLUMN(C6)+1)))="-","▲",TRIM(LEFT(RIGHT(" "&amp;Sheet2!$B29,9-COLUMN(C6)+1)))),IF(入力する前に確認するシート!$G$16=1,IF(TRIM(LEFT(RIGHT(" "&amp;Sheet2!$AP53,9-COLUMN(C6)+1)))="-","▲",TRIM(LEFT(RIGHT(" "&amp;Sheet2!$AP53,9-COLUMN(C6)+1)))),""))</f>
        <v/>
      </c>
      <c r="AG12" s="46" t="str">
        <f>IF(入力する前に確認するシート!$G$16=2,IF(TRIM(LEFT(RIGHT(" "&amp;Sheet2!$B29,9-COLUMN(D6)+1)))="-","▲",TRIM(LEFT(RIGHT(" "&amp;Sheet2!$B29,9-COLUMN(D6)+1)))),IF(入力する前に確認するシート!$G$16=1,IF(TRIM(LEFT(RIGHT(" "&amp;Sheet2!$AP53,9-COLUMN(D6)+1)))="-","▲",TRIM(LEFT(RIGHT(" "&amp;Sheet2!$AP53,9-COLUMN(D6)+1)))),""))</f>
        <v/>
      </c>
      <c r="AH12" s="44" t="str">
        <f>IF(入力する前に確認するシート!$G$16=2,IF(TRIM(LEFT(RIGHT(" "&amp;Sheet2!$B29,9-COLUMN(E6)+1)))="-","▲",TRIM(LEFT(RIGHT(" "&amp;Sheet2!$B29,9-COLUMN(E6)+1)))),IF(入力する前に確認するシート!$G$16=1,IF(TRIM(LEFT(RIGHT(" "&amp;Sheet2!$AP53,9-COLUMN(E6)+1)))="-","▲",TRIM(LEFT(RIGHT(" "&amp;Sheet2!$AP53,9-COLUMN(E6)+1)))),""))</f>
        <v/>
      </c>
      <c r="AI12" s="47" t="str">
        <f>IF(入力する前に確認するシート!$G$16=2,IF(TRIM(LEFT(RIGHT(" "&amp;Sheet2!$B29,9-COLUMN(F6)+1)))="-","▲",TRIM(LEFT(RIGHT(" "&amp;Sheet2!$B29,9-COLUMN(F6)+1)))),IF(入力する前に確認するシート!$G$16=1,IF(TRIM(LEFT(RIGHT(" "&amp;Sheet2!$AP53,9-COLUMN(F6)+1)))="-","▲",TRIM(LEFT(RIGHT(" "&amp;Sheet2!$AP53,9-COLUMN(F6)+1)))),""))</f>
        <v/>
      </c>
      <c r="AJ12" s="48" t="str">
        <f>IF(入力する前に確認するシート!$G$16=2,IF(TRIM(LEFT(RIGHT(" "&amp;Sheet2!$B29,9-COLUMN(G6)+1)))="-","▲",TRIM(LEFT(RIGHT(" "&amp;Sheet2!$B29,9-COLUMN(G6)+1)))),IF(入力する前に確認するシート!$G$16=1,IF(TRIM(LEFT(RIGHT(" "&amp;Sheet2!$AP53,9-COLUMN(G6)+1)))="-","▲",TRIM(LEFT(RIGHT(" "&amp;Sheet2!$AP53,9-COLUMN(G6)+1)))),""))</f>
        <v/>
      </c>
      <c r="AK12" s="44" t="str">
        <f>IF(入力する前に確認するシート!$G$16=2,IF(TRIM(LEFT(RIGHT(" "&amp;Sheet2!$B29,9-COLUMN(H6)+1)))="-","▲",TRIM(LEFT(RIGHT(" "&amp;Sheet2!$B29,9-COLUMN(H6)+1)))),IF(入力する前に確認するシート!$G$16=1,IF(TRIM(LEFT(RIGHT(" "&amp;Sheet2!$AP53,9-COLUMN(H6)+1)))="-","▲",TRIM(LEFT(RIGHT(" "&amp;Sheet2!$AP53,9-COLUMN(H6)+1)))),""))</f>
        <v/>
      </c>
      <c r="AL12" s="49" t="str">
        <f>IF(入力する前に確認するシート!$G$16=2,IF(TRIM(LEFT(RIGHT(" "&amp;Sheet2!$B29,9-COLUMN(I6)+1)))="-","▲",TRIM(LEFT(RIGHT(" "&amp;Sheet2!$B29,9-COLUMN(I6)+1)))),IF(入力する前に確認するシート!$G$16=1,IF(TRIM(LEFT(RIGHT(" "&amp;Sheet2!$AP53,9-COLUMN(I6)+1)))="-","▲",TRIM(LEFT(RIGHT(" "&amp;Sheet2!$AP53,9-COLUMN(I6)+1)))),""))</f>
        <v/>
      </c>
      <c r="AM12"/>
      <c r="AN12" s="727"/>
      <c r="AO12" s="725" t="s">
        <v>131</v>
      </c>
      <c r="AP12" s="725"/>
      <c r="AQ12" s="728"/>
      <c r="AR12" s="728"/>
    </row>
    <row r="13" spans="1:62" ht="18" customHeight="1">
      <c r="A13"/>
      <c r="B13"/>
      <c r="C13"/>
      <c r="D13"/>
      <c r="E13"/>
      <c r="F13"/>
      <c r="G13"/>
      <c r="H13"/>
      <c r="I13"/>
      <c r="J13"/>
      <c r="K13"/>
      <c r="L13"/>
      <c r="M13"/>
      <c r="N13"/>
      <c r="O13"/>
      <c r="P13"/>
      <c r="Q13"/>
      <c r="R13"/>
      <c r="S13"/>
      <c r="T13"/>
      <c r="U13" s="618"/>
      <c r="V13" s="629" t="s">
        <v>9</v>
      </c>
      <c r="W13" s="630"/>
      <c r="X13" s="630"/>
      <c r="Y13" s="630"/>
      <c r="Z13" s="630"/>
      <c r="AA13" s="630"/>
      <c r="AB13" s="630"/>
      <c r="AC13" s="630"/>
      <c r="AD13" s="43" t="str">
        <f>IF(入力する前に確認するシート!$G$16=2,IF(TRIM(LEFT(RIGHT(" "&amp;Sheet2!$B30,9-COLUMN(A7)+1)))="-","▲",TRIM(LEFT(RIGHT(" "&amp;Sheet2!$B30,9-COLUMN(A7)+1)))),IF(入力する前に確認するシート!$G$16=1,IF(TRIM(LEFT(RIGHT(" "&amp;Sheet2!$AP54,9-COLUMN(A7)+1)))="-","▲",TRIM(LEFT(RIGHT(" "&amp;Sheet2!$AP54,9-COLUMN(A7)+1)))),""))</f>
        <v/>
      </c>
      <c r="AE13" s="44" t="str">
        <f>IF(入力する前に確認するシート!$G$16=2,IF(TRIM(LEFT(RIGHT(" "&amp;Sheet2!$B30,9-COLUMN(B7)+1)))="-","▲",TRIM(LEFT(RIGHT(" "&amp;Sheet2!$B30,9-COLUMN(B7)+1)))),IF(入力する前に確認するシート!$G$16=1,IF(TRIM(LEFT(RIGHT(" "&amp;Sheet2!$AP54,9-COLUMN(B7)+1)))="-","▲",TRIM(LEFT(RIGHT(" "&amp;Sheet2!$AP54,9-COLUMN(B7)+1)))),""))</f>
        <v/>
      </c>
      <c r="AF13" s="45" t="str">
        <f>IF(入力する前に確認するシート!$G$16=2,IF(TRIM(LEFT(RIGHT(" "&amp;Sheet2!$B30,9-COLUMN(C7)+1)))="-","▲",TRIM(LEFT(RIGHT(" "&amp;Sheet2!$B30,9-COLUMN(C7)+1)))),IF(入力する前に確認するシート!$G$16=1,IF(TRIM(LEFT(RIGHT(" "&amp;Sheet2!$AP54,9-COLUMN(C7)+1)))="-","▲",TRIM(LEFT(RIGHT(" "&amp;Sheet2!$AP54,9-COLUMN(C7)+1)))),""))</f>
        <v/>
      </c>
      <c r="AG13" s="46" t="str">
        <f>IF(入力する前に確認するシート!$G$16=2,IF(TRIM(LEFT(RIGHT(" "&amp;Sheet2!$B30,9-COLUMN(D7)+1)))="-","▲",TRIM(LEFT(RIGHT(" "&amp;Sheet2!$B30,9-COLUMN(D7)+1)))),IF(入力する前に確認するシート!$G$16=1,IF(TRIM(LEFT(RIGHT(" "&amp;Sheet2!$AP54,9-COLUMN(D7)+1)))="-","▲",TRIM(LEFT(RIGHT(" "&amp;Sheet2!$AP54,9-COLUMN(D7)+1)))),""))</f>
        <v/>
      </c>
      <c r="AH13" s="44" t="str">
        <f>IF(入力する前に確認するシート!$G$16=2,IF(TRIM(LEFT(RIGHT(" "&amp;Sheet2!$B30,9-COLUMN(E7)+1)))="-","▲",TRIM(LEFT(RIGHT(" "&amp;Sheet2!$B30,9-COLUMN(E7)+1)))),IF(入力する前に確認するシート!$G$16=1,IF(TRIM(LEFT(RIGHT(" "&amp;Sheet2!$AP54,9-COLUMN(E7)+1)))="-","▲",TRIM(LEFT(RIGHT(" "&amp;Sheet2!$AP54,9-COLUMN(E7)+1)))),""))</f>
        <v/>
      </c>
      <c r="AI13" s="47" t="str">
        <f>IF(入力する前に確認するシート!$G$16=2,IF(TRIM(LEFT(RIGHT(" "&amp;Sheet2!$B30,9-COLUMN(F7)+1)))="-","▲",TRIM(LEFT(RIGHT(" "&amp;Sheet2!$B30,9-COLUMN(F7)+1)))),IF(入力する前に確認するシート!$G$16=1,IF(TRIM(LEFT(RIGHT(" "&amp;Sheet2!$AP54,9-COLUMN(F7)+1)))="-","▲",TRIM(LEFT(RIGHT(" "&amp;Sheet2!$AP54,9-COLUMN(F7)+1)))),""))</f>
        <v/>
      </c>
      <c r="AJ13" s="48" t="str">
        <f>IF(入力する前に確認するシート!$G$16=2,IF(TRIM(LEFT(RIGHT(" "&amp;Sheet2!$B30,9-COLUMN(G7)+1)))="-","▲",TRIM(LEFT(RIGHT(" "&amp;Sheet2!$B30,9-COLUMN(G7)+1)))),IF(入力する前に確認するシート!$G$16=1,IF(TRIM(LEFT(RIGHT(" "&amp;Sheet2!$AP54,9-COLUMN(G7)+1)))="-","▲",TRIM(LEFT(RIGHT(" "&amp;Sheet2!$AP54,9-COLUMN(G7)+1)))),""))</f>
        <v/>
      </c>
      <c r="AK13" s="44" t="str">
        <f>IF(入力する前に確認するシート!$G$16=2,IF(TRIM(LEFT(RIGHT(" "&amp;Sheet2!$B30,9-COLUMN(H7)+1)))="-","▲",TRIM(LEFT(RIGHT(" "&amp;Sheet2!$B30,9-COLUMN(H7)+1)))),IF(入力する前に確認するシート!$G$16=1,IF(TRIM(LEFT(RIGHT(" "&amp;Sheet2!$AP54,9-COLUMN(H7)+1)))="-","▲",TRIM(LEFT(RIGHT(" "&amp;Sheet2!$AP54,9-COLUMN(H7)+1)))),""))</f>
        <v/>
      </c>
      <c r="AL13" s="49" t="str">
        <f>IF(入力する前に確認するシート!$G$16=2,IF(TRIM(LEFT(RIGHT(" "&amp;Sheet2!$B30,9-COLUMN(I7)+1)))="-","▲",TRIM(LEFT(RIGHT(" "&amp;Sheet2!$B30,9-COLUMN(I7)+1)))),IF(入力する前に確認するシート!$G$16=1,IF(TRIM(LEFT(RIGHT(" "&amp;Sheet2!$AP54,9-COLUMN(I7)+1)))="-","▲",TRIM(LEFT(RIGHT(" "&amp;Sheet2!$AP54,9-COLUMN(I7)+1)))),""))</f>
        <v/>
      </c>
      <c r="AM13"/>
      <c r="AN13" s="727"/>
      <c r="AO13" s="725"/>
      <c r="AP13" s="725"/>
      <c r="AQ13" s="728"/>
      <c r="AR13" s="728"/>
    </row>
    <row r="14" spans="1:62" ht="18" customHeight="1">
      <c r="A14"/>
      <c r="B14"/>
      <c r="C14"/>
      <c r="D14"/>
      <c r="E14"/>
      <c r="F14"/>
      <c r="G14"/>
      <c r="H14"/>
      <c r="I14"/>
      <c r="J14"/>
      <c r="K14"/>
      <c r="L14"/>
      <c r="M14"/>
      <c r="N14"/>
      <c r="O14"/>
      <c r="P14"/>
      <c r="Q14"/>
      <c r="R14"/>
      <c r="S14"/>
      <c r="T14"/>
      <c r="U14" s="618" t="s">
        <v>5</v>
      </c>
      <c r="V14" s="631" t="s">
        <v>10</v>
      </c>
      <c r="W14" s="632"/>
      <c r="X14" s="632"/>
      <c r="Y14" s="632"/>
      <c r="Z14" s="632"/>
      <c r="AA14" s="632"/>
      <c r="AB14" s="632"/>
      <c r="AC14" s="632"/>
      <c r="AD14" s="43" t="str">
        <f>IF(入力する前に確認するシート!$G$16=2,IF(TRIM(LEFT(RIGHT(" "&amp;Sheet2!$B31,9-COLUMN(A8)+1)))="-","▲",TRIM(LEFT(RIGHT(" "&amp;Sheet2!$B31,9-COLUMN(A8)+1)))),IF(入力する前に確認するシート!$G$16=1,IF(TRIM(LEFT(RIGHT(" "&amp;Sheet2!$AP55,9-COLUMN(A8)+1)))="-","▲",TRIM(LEFT(RIGHT(" "&amp;Sheet2!$AP55,9-COLUMN(A8)+1)))),""))</f>
        <v/>
      </c>
      <c r="AE14" s="44" t="str">
        <f>IF(入力する前に確認するシート!$G$16=2,IF(TRIM(LEFT(RIGHT(" "&amp;Sheet2!$B31,9-COLUMN(B8)+1)))="-","▲",TRIM(LEFT(RIGHT(" "&amp;Sheet2!$B31,9-COLUMN(B8)+1)))),IF(入力する前に確認するシート!$G$16=1,IF(TRIM(LEFT(RIGHT(" "&amp;Sheet2!$AP55,9-COLUMN(B8)+1)))="-","▲",TRIM(LEFT(RIGHT(" "&amp;Sheet2!$AP55,9-COLUMN(B8)+1)))),""))</f>
        <v/>
      </c>
      <c r="AF14" s="45" t="str">
        <f>IF(入力する前に確認するシート!$G$16=2,IF(TRIM(LEFT(RIGHT(" "&amp;Sheet2!$B31,9-COLUMN(C8)+1)))="-","▲",TRIM(LEFT(RIGHT(" "&amp;Sheet2!$B31,9-COLUMN(C8)+1)))),IF(入力する前に確認するシート!$G$16=1,IF(TRIM(LEFT(RIGHT(" "&amp;Sheet2!$AP55,9-COLUMN(C8)+1)))="-","▲",TRIM(LEFT(RIGHT(" "&amp;Sheet2!$AP55,9-COLUMN(C8)+1)))),""))</f>
        <v/>
      </c>
      <c r="AG14" s="46" t="str">
        <f>IF(入力する前に確認するシート!$G$16=2,IF(TRIM(LEFT(RIGHT(" "&amp;Sheet2!$B31,9-COLUMN(D8)+1)))="-","▲",TRIM(LEFT(RIGHT(" "&amp;Sheet2!$B31,9-COLUMN(D8)+1)))),IF(入力する前に確認するシート!$G$16=1,IF(TRIM(LEFT(RIGHT(" "&amp;Sheet2!$AP55,9-COLUMN(D8)+1)))="-","▲",TRIM(LEFT(RIGHT(" "&amp;Sheet2!$AP55,9-COLUMN(D8)+1)))),""))</f>
        <v/>
      </c>
      <c r="AH14" s="44" t="str">
        <f>IF(入力する前に確認するシート!$G$16=2,IF(TRIM(LEFT(RIGHT(" "&amp;Sheet2!$B31,9-COLUMN(E8)+1)))="-","▲",TRIM(LEFT(RIGHT(" "&amp;Sheet2!$B31,9-COLUMN(E8)+1)))),IF(入力する前に確認するシート!$G$16=1,IF(TRIM(LEFT(RIGHT(" "&amp;Sheet2!$AP55,9-COLUMN(E8)+1)))="-","▲",TRIM(LEFT(RIGHT(" "&amp;Sheet2!$AP55,9-COLUMN(E8)+1)))),""))</f>
        <v/>
      </c>
      <c r="AI14" s="47" t="str">
        <f>IF(入力する前に確認するシート!$G$16=2,IF(TRIM(LEFT(RIGHT(" "&amp;Sheet2!$B31,9-COLUMN(F8)+1)))="-","▲",TRIM(LEFT(RIGHT(" "&amp;Sheet2!$B31,9-COLUMN(F8)+1)))),IF(入力する前に確認するシート!$G$16=1,IF(TRIM(LEFT(RIGHT(" "&amp;Sheet2!$AP55,9-COLUMN(F8)+1)))="-","▲",TRIM(LEFT(RIGHT(" "&amp;Sheet2!$AP55,9-COLUMN(F8)+1)))),""))</f>
        <v/>
      </c>
      <c r="AJ14" s="48" t="str">
        <f>IF(入力する前に確認するシート!$G$16=2,IF(TRIM(LEFT(RIGHT(" "&amp;Sheet2!$B31,9-COLUMN(G8)+1)))="-","▲",TRIM(LEFT(RIGHT(" "&amp;Sheet2!$B31,9-COLUMN(G8)+1)))),IF(入力する前に確認するシート!$G$16=1,IF(TRIM(LEFT(RIGHT(" "&amp;Sheet2!$AP55,9-COLUMN(G8)+1)))="-","▲",TRIM(LEFT(RIGHT(" "&amp;Sheet2!$AP55,9-COLUMN(G8)+1)))),""))</f>
        <v/>
      </c>
      <c r="AK14" s="44" t="str">
        <f>IF(入力する前に確認するシート!$G$16=2,IF(TRIM(LEFT(RIGHT(" "&amp;Sheet2!$B31,9-COLUMN(H8)+1)))="-","▲",TRIM(LEFT(RIGHT(" "&amp;Sheet2!$B31,9-COLUMN(H8)+1)))),IF(入力する前に確認するシート!$G$16=1,IF(TRIM(LEFT(RIGHT(" "&amp;Sheet2!$AP55,9-COLUMN(H8)+1)))="-","▲",TRIM(LEFT(RIGHT(" "&amp;Sheet2!$AP55,9-COLUMN(H8)+1)))),""))</f>
        <v/>
      </c>
      <c r="AL14" s="49" t="str">
        <f>IF(入力する前に確認するシート!$G$16=2,IF(TRIM(LEFT(RIGHT(" "&amp;Sheet2!$B31,9-COLUMN(I8)+1)))="-","▲",TRIM(LEFT(RIGHT(" "&amp;Sheet2!$B31,9-COLUMN(I8)+1)))),IF(入力する前に確認するシート!$G$16=1,IF(TRIM(LEFT(RIGHT(" "&amp;Sheet2!$AP55,9-COLUMN(I8)+1)))="-","▲",TRIM(LEFT(RIGHT(" "&amp;Sheet2!$AP55,9-COLUMN(I8)+1)))),""))</f>
        <v/>
      </c>
      <c r="AM14"/>
      <c r="AN14" s="727"/>
      <c r="AO14" s="725" t="s">
        <v>132</v>
      </c>
      <c r="AP14" s="725"/>
      <c r="AQ14" s="726"/>
      <c r="AR14" s="726"/>
      <c r="BJ14" s="354"/>
    </row>
    <row r="15" spans="1:62" ht="18" customHeight="1" thickBot="1">
      <c r="A15"/>
      <c r="B15"/>
      <c r="C15"/>
      <c r="D15"/>
      <c r="E15"/>
      <c r="F15"/>
      <c r="G15"/>
      <c r="H15"/>
      <c r="I15"/>
      <c r="J15"/>
      <c r="K15"/>
      <c r="L15"/>
      <c r="M15"/>
      <c r="N15"/>
      <c r="O15"/>
      <c r="P15"/>
      <c r="Q15"/>
      <c r="R15"/>
      <c r="S15"/>
      <c r="T15"/>
      <c r="U15" s="618"/>
      <c r="V15" s="15"/>
      <c r="W15" s="632" t="s">
        <v>11</v>
      </c>
      <c r="X15" s="632"/>
      <c r="Y15" s="632"/>
      <c r="Z15" s="632"/>
      <c r="AA15" s="632"/>
      <c r="AB15" s="632"/>
      <c r="AC15" s="23"/>
      <c r="AD15" s="43" t="str">
        <f>IF(入力する前に確認するシート!$G$16=2,IF(TRIM(LEFT(RIGHT(" "&amp;Sheet2!$B32,9-COLUMN(A9)+1)))="-","▲",TRIM(LEFT(RIGHT(" "&amp;Sheet2!$B32,9-COLUMN(A9)+1)))),IF(入力する前に確認するシート!$G$16=1,IF(TRIM(LEFT(RIGHT(" "&amp;Sheet2!$AP56,9-COLUMN(A9)+1)))="-","▲",TRIM(LEFT(RIGHT(" "&amp;Sheet2!$AP56,9-COLUMN(A9)+1)))),""))</f>
        <v/>
      </c>
      <c r="AE15" s="44" t="str">
        <f>IF(入力する前に確認するシート!$G$16=2,IF(TRIM(LEFT(RIGHT(" "&amp;Sheet2!$B32,9-COLUMN(B9)+1)))="-","▲",TRIM(LEFT(RIGHT(" "&amp;Sheet2!$B32,9-COLUMN(B9)+1)))),IF(入力する前に確認するシート!$G$16=1,IF(TRIM(LEFT(RIGHT(" "&amp;Sheet2!$AP56,9-COLUMN(B9)+1)))="-","▲",TRIM(LEFT(RIGHT(" "&amp;Sheet2!$AP56,9-COLUMN(B9)+1)))),""))</f>
        <v/>
      </c>
      <c r="AF15" s="45" t="str">
        <f>IF(入力する前に確認するシート!$G$16=2,IF(TRIM(LEFT(RIGHT(" "&amp;Sheet2!$B32,9-COLUMN(C9)+1)))="-","▲",TRIM(LEFT(RIGHT(" "&amp;Sheet2!$B32,9-COLUMN(C9)+1)))),IF(入力する前に確認するシート!$G$16=1,IF(TRIM(LEFT(RIGHT(" "&amp;Sheet2!$AP56,9-COLUMN(C9)+1)))="-","▲",TRIM(LEFT(RIGHT(" "&amp;Sheet2!$AP56,9-COLUMN(C9)+1)))),""))</f>
        <v/>
      </c>
      <c r="AG15" s="46" t="str">
        <f>IF(入力する前に確認するシート!$G$16=2,IF(TRIM(LEFT(RIGHT(" "&amp;Sheet2!$B32,9-COLUMN(D9)+1)))="-","▲",TRIM(LEFT(RIGHT(" "&amp;Sheet2!$B32,9-COLUMN(D9)+1)))),IF(入力する前に確認するシート!$G$16=1,IF(TRIM(LEFT(RIGHT(" "&amp;Sheet2!$AP56,9-COLUMN(D9)+1)))="-","▲",TRIM(LEFT(RIGHT(" "&amp;Sheet2!$AP56,9-COLUMN(D9)+1)))),""))</f>
        <v/>
      </c>
      <c r="AH15" s="44" t="str">
        <f>IF(入力する前に確認するシート!$G$16=2,IF(TRIM(LEFT(RIGHT(" "&amp;Sheet2!$B32,9-COLUMN(E9)+1)))="-","▲",TRIM(LEFT(RIGHT(" "&amp;Sheet2!$B32,9-COLUMN(E9)+1)))),IF(入力する前に確認するシート!$G$16=1,IF(TRIM(LEFT(RIGHT(" "&amp;Sheet2!$AP56,9-COLUMN(E9)+1)))="-","▲",TRIM(LEFT(RIGHT(" "&amp;Sheet2!$AP56,9-COLUMN(E9)+1)))),""))</f>
        <v/>
      </c>
      <c r="AI15" s="47" t="str">
        <f>IF(入力する前に確認するシート!$G$16=2,IF(TRIM(LEFT(RIGHT(" "&amp;Sheet2!$B32,9-COLUMN(F9)+1)))="-","▲",TRIM(LEFT(RIGHT(" "&amp;Sheet2!$B32,9-COLUMN(F9)+1)))),IF(入力する前に確認するシート!$G$16=1,IF(TRIM(LEFT(RIGHT(" "&amp;Sheet2!$AP56,9-COLUMN(F9)+1)))="-","▲",TRIM(LEFT(RIGHT(" "&amp;Sheet2!$AP56,9-COLUMN(F9)+1)))),""))</f>
        <v/>
      </c>
      <c r="AJ15" s="48" t="str">
        <f>IF(入力する前に確認するシート!$G$16=2,IF(TRIM(LEFT(RIGHT(" "&amp;Sheet2!$B32,9-COLUMN(G9)+1)))="-","▲",TRIM(LEFT(RIGHT(" "&amp;Sheet2!$B32,9-COLUMN(G9)+1)))),IF(入力する前に確認するシート!$G$16=1,IF(TRIM(LEFT(RIGHT(" "&amp;Sheet2!$AP56,9-COLUMN(G9)+1)))="-","▲",TRIM(LEFT(RIGHT(" "&amp;Sheet2!$AP56,9-COLUMN(G9)+1)))),""))</f>
        <v/>
      </c>
      <c r="AK15" s="44" t="str">
        <f>IF(入力する前に確認するシート!$G$16=2,IF(TRIM(LEFT(RIGHT(" "&amp;Sheet2!$B32,9-COLUMN(H9)+1)))="-","▲",TRIM(LEFT(RIGHT(" "&amp;Sheet2!$B32,9-COLUMN(H9)+1)))),IF(入力する前に確認するシート!$G$16=1,IF(TRIM(LEFT(RIGHT(" "&amp;Sheet2!$AP56,9-COLUMN(H9)+1)))="-","▲",TRIM(LEFT(RIGHT(" "&amp;Sheet2!$AP56,9-COLUMN(H9)+1)))),""))</f>
        <v/>
      </c>
      <c r="AL15" s="49" t="str">
        <f>IF(入力する前に確認するシート!$G$16=2,IF(TRIM(LEFT(RIGHT(" "&amp;Sheet2!$B32,9-COLUMN(I9)+1)))="-","▲",TRIM(LEFT(RIGHT(" "&amp;Sheet2!$B32,9-COLUMN(I9)+1)))),IF(入力する前に確認するシート!$G$16=1,IF(TRIM(LEFT(RIGHT(" "&amp;Sheet2!$AP56,9-COLUMN(I9)+1)))="-","▲",TRIM(LEFT(RIGHT(" "&amp;Sheet2!$AP56,9-COLUMN(I9)+1)))),""))</f>
        <v/>
      </c>
      <c r="AM15"/>
      <c r="AN15" s="727"/>
      <c r="AO15" s="725"/>
      <c r="AP15" s="725"/>
      <c r="AQ15" s="726"/>
      <c r="AR15" s="726"/>
      <c r="AS15" s="525" t="str">
        <f>エラー内容!A43&amp;エラー内容!A44&amp;エラー内容!A45</f>
        <v/>
      </c>
      <c r="AT15" s="525"/>
      <c r="AU15" s="525"/>
      <c r="AV15" s="525"/>
      <c r="AW15" s="525"/>
      <c r="AX15" s="525"/>
      <c r="AY15" s="525"/>
      <c r="AZ15" s="525"/>
      <c r="BA15" s="525"/>
      <c r="BB15" s="525"/>
      <c r="BJ15" s="354"/>
    </row>
    <row r="16" spans="1:62" ht="18" customHeight="1">
      <c r="A16"/>
      <c r="B16"/>
      <c r="C16"/>
      <c r="D16"/>
      <c r="E16"/>
      <c r="F16"/>
      <c r="G16"/>
      <c r="H16"/>
      <c r="I16"/>
      <c r="J16"/>
      <c r="K16"/>
      <c r="L16"/>
      <c r="M16"/>
      <c r="N16"/>
      <c r="O16"/>
      <c r="P16"/>
      <c r="Q16"/>
      <c r="R16"/>
      <c r="S16"/>
      <c r="T16"/>
      <c r="U16" s="618"/>
      <c r="V16" s="631" t="s">
        <v>12</v>
      </c>
      <c r="W16" s="632"/>
      <c r="X16" s="632"/>
      <c r="Y16" s="632"/>
      <c r="Z16" s="632"/>
      <c r="AA16" s="632"/>
      <c r="AB16" s="632"/>
      <c r="AC16" s="632"/>
      <c r="AD16" s="43" t="str">
        <f>IF(入力する前に確認するシート!$G$16=2,IF(TRIM(LEFT(RIGHT(" "&amp;Sheet2!$B33,9-COLUMN(A10)+1)))="-","▲",TRIM(LEFT(RIGHT(" "&amp;Sheet2!$B33,9-COLUMN(A10)+1)))),IF(入力する前に確認するシート!$G$16=1,IF(TRIM(LEFT(RIGHT(" "&amp;Sheet2!$AP57,9-COLUMN(A10)+1)))="-","▲",TRIM(LEFT(RIGHT(" "&amp;Sheet2!$AP57,9-COLUMN(A10)+1)))),""))</f>
        <v/>
      </c>
      <c r="AE16" s="44" t="str">
        <f>IF(入力する前に確認するシート!$G$16=2,IF(TRIM(LEFT(RIGHT(" "&amp;Sheet2!$B33,9-COLUMN(B10)+1)))="-","▲",TRIM(LEFT(RIGHT(" "&amp;Sheet2!$B33,9-COLUMN(B10)+1)))),IF(入力する前に確認するシート!$G$16=1,IF(TRIM(LEFT(RIGHT(" "&amp;Sheet2!$AP57,9-COLUMN(B10)+1)))="-","▲",TRIM(LEFT(RIGHT(" "&amp;Sheet2!$AP57,9-COLUMN(B10)+1)))),""))</f>
        <v/>
      </c>
      <c r="AF16" s="45" t="str">
        <f>IF(入力する前に確認するシート!$G$16=2,IF(TRIM(LEFT(RIGHT(" "&amp;Sheet2!$B33,9-COLUMN(C10)+1)))="-","▲",TRIM(LEFT(RIGHT(" "&amp;Sheet2!$B33,9-COLUMN(C10)+1)))),IF(入力する前に確認するシート!$G$16=1,IF(TRIM(LEFT(RIGHT(" "&amp;Sheet2!$AP57,9-COLUMN(C10)+1)))="-","▲",TRIM(LEFT(RIGHT(" "&amp;Sheet2!$AP57,9-COLUMN(C10)+1)))),""))</f>
        <v/>
      </c>
      <c r="AG16" s="46" t="str">
        <f>IF(入力する前に確認するシート!$G$16=2,IF(TRIM(LEFT(RIGHT(" "&amp;Sheet2!$B33,9-COLUMN(D10)+1)))="-","▲",TRIM(LEFT(RIGHT(" "&amp;Sheet2!$B33,9-COLUMN(D10)+1)))),IF(入力する前に確認するシート!$G$16=1,IF(TRIM(LEFT(RIGHT(" "&amp;Sheet2!$AP57,9-COLUMN(D10)+1)))="-","▲",TRIM(LEFT(RIGHT(" "&amp;Sheet2!$AP57,9-COLUMN(D10)+1)))),""))</f>
        <v/>
      </c>
      <c r="AH16" s="44" t="str">
        <f>IF(入力する前に確認するシート!$G$16=2,IF(TRIM(LEFT(RIGHT(" "&amp;Sheet2!$B33,9-COLUMN(E10)+1)))="-","▲",TRIM(LEFT(RIGHT(" "&amp;Sheet2!$B33,9-COLUMN(E10)+1)))),IF(入力する前に確認するシート!$G$16=1,IF(TRIM(LEFT(RIGHT(" "&amp;Sheet2!$AP57,9-COLUMN(E10)+1)))="-","▲",TRIM(LEFT(RIGHT(" "&amp;Sheet2!$AP57,9-COLUMN(E10)+1)))),""))</f>
        <v/>
      </c>
      <c r="AI16" s="47" t="str">
        <f>IF(入力する前に確認するシート!$G$16=2,IF(TRIM(LEFT(RIGHT(" "&amp;Sheet2!$B33,9-COLUMN(F10)+1)))="-","▲",TRIM(LEFT(RIGHT(" "&amp;Sheet2!$B33,9-COLUMN(F10)+1)))),IF(入力する前に確認するシート!$G$16=1,IF(TRIM(LEFT(RIGHT(" "&amp;Sheet2!$AP57,9-COLUMN(F10)+1)))="-","▲",TRIM(LEFT(RIGHT(" "&amp;Sheet2!$AP57,9-COLUMN(F10)+1)))),""))</f>
        <v/>
      </c>
      <c r="AJ16" s="48" t="str">
        <f>IF(入力する前に確認するシート!$G$16=2,IF(TRIM(LEFT(RIGHT(" "&amp;Sheet2!$B33,9-COLUMN(G10)+1)))="-","▲",TRIM(LEFT(RIGHT(" "&amp;Sheet2!$B33,9-COLUMN(G10)+1)))),IF(入力する前に確認するシート!$G$16=1,IF(TRIM(LEFT(RIGHT(" "&amp;Sheet2!$AP57,9-COLUMN(G10)+1)))="-","▲",TRIM(LEFT(RIGHT(" "&amp;Sheet2!$AP57,9-COLUMN(G10)+1)))),""))</f>
        <v/>
      </c>
      <c r="AK16" s="44" t="str">
        <f>IF(入力する前に確認するシート!$G$16=2,IF(TRIM(LEFT(RIGHT(" "&amp;Sheet2!$B33,9-COLUMN(H10)+1)))="-","▲",TRIM(LEFT(RIGHT(" "&amp;Sheet2!$B33,9-COLUMN(H10)+1)))),IF(入力する前に確認するシート!$G$16=1,IF(TRIM(LEFT(RIGHT(" "&amp;Sheet2!$AP57,9-COLUMN(H10)+1)))="-","▲",TRIM(LEFT(RIGHT(" "&amp;Sheet2!$AP57,9-COLUMN(H10)+1)))),""))</f>
        <v/>
      </c>
      <c r="AL16" s="49" t="str">
        <f>IF(入力する前に確認するシート!$G$16=2,IF(TRIM(LEFT(RIGHT(" "&amp;Sheet2!$B33,9-COLUMN(I10)+1)))="-","▲",TRIM(LEFT(RIGHT(" "&amp;Sheet2!$B33,9-COLUMN(I10)+1)))),IF(入力する前に確認するシート!$G$16=1,IF(TRIM(LEFT(RIGHT(" "&amp;Sheet2!$AP57,9-COLUMN(I10)+1)))="-","▲",TRIM(LEFT(RIGHT(" "&amp;Sheet2!$AP57,9-COLUMN(I10)+1)))),""))</f>
        <v/>
      </c>
      <c r="AM16"/>
      <c r="AO16" s="730" t="b">
        <v>1</v>
      </c>
      <c r="AP16" s="732" t="str">
        <f>IF(入力する前に確認するシート!$G$16=3,"←指定請求書に添付する書類がない場合","")</f>
        <v>←指定請求書に添付する書類がない場合</v>
      </c>
      <c r="AQ16" s="732"/>
      <c r="AR16" s="732"/>
      <c r="AS16" s="732"/>
      <c r="BJ16" s="354"/>
    </row>
    <row r="17" spans="1:62" ht="21" customHeight="1" thickBot="1">
      <c r="A17"/>
      <c r="B17"/>
      <c r="C17" t="s">
        <v>16</v>
      </c>
      <c r="D17"/>
      <c r="E17"/>
      <c r="F17"/>
      <c r="G17"/>
      <c r="H17"/>
      <c r="I17"/>
      <c r="J17"/>
      <c r="K17"/>
      <c r="L17"/>
      <c r="M17"/>
      <c r="N17"/>
      <c r="O17"/>
      <c r="P17"/>
      <c r="Q17"/>
      <c r="R17"/>
      <c r="S17"/>
      <c r="T17"/>
      <c r="U17" s="619" t="s">
        <v>6</v>
      </c>
      <c r="V17" s="619"/>
      <c r="W17" s="619"/>
      <c r="X17" s="619"/>
      <c r="Y17" s="619"/>
      <c r="Z17" s="619"/>
      <c r="AA17" s="619"/>
      <c r="AB17" s="619"/>
      <c r="AC17" s="620"/>
      <c r="AD17" s="43" t="str">
        <f>IF(入力する前に確認するシート!$G$16=2,IF(TRIM(LEFT(RIGHT(" "&amp;Sheet2!$B34,9-COLUMN(A11)+1)))="-","▲",TRIM(LEFT(RIGHT(" "&amp;Sheet2!$B34,9-COLUMN(A11)+1)))),IF(入力する前に確認するシート!$G$16=1,IF(TRIM(LEFT(RIGHT(" "&amp;Sheet2!$AP58,9-COLUMN(A11)+1)))="-","▲",TRIM(LEFT(RIGHT(" "&amp;Sheet2!$AP58,9-COLUMN(A11)+1)))),""))</f>
        <v/>
      </c>
      <c r="AE17" s="44" t="str">
        <f>IF(入力する前に確認するシート!$G$16=2,IF(TRIM(LEFT(RIGHT(" "&amp;Sheet2!$B34,9-COLUMN(B11)+1)))="-","▲",TRIM(LEFT(RIGHT(" "&amp;Sheet2!$B34,9-COLUMN(B11)+1)))),IF(入力する前に確認するシート!$G$16=1,IF(TRIM(LEFT(RIGHT(" "&amp;Sheet2!$AP58,9-COLUMN(B11)+1)))="-","▲",TRIM(LEFT(RIGHT(" "&amp;Sheet2!$AP58,9-COLUMN(B11)+1)))),""))</f>
        <v/>
      </c>
      <c r="AF17" s="45" t="str">
        <f>IF(入力する前に確認するシート!$G$16=2,IF(TRIM(LEFT(RIGHT(" "&amp;Sheet2!$B34,9-COLUMN(C11)+1)))="-","▲",TRIM(LEFT(RIGHT(" "&amp;Sheet2!$B34,9-COLUMN(C11)+1)))),IF(入力する前に確認するシート!$G$16=1,IF(TRIM(LEFT(RIGHT(" "&amp;Sheet2!$AP58,9-COLUMN(C11)+1)))="-","▲",TRIM(LEFT(RIGHT(" "&amp;Sheet2!$AP58,9-COLUMN(C11)+1)))),""))</f>
        <v/>
      </c>
      <c r="AG17" s="46" t="str">
        <f>IF(入力する前に確認するシート!$G$16=2,IF(TRIM(LEFT(RIGHT(" "&amp;Sheet2!$B34,9-COLUMN(D11)+1)))="-","▲",TRIM(LEFT(RIGHT(" "&amp;Sheet2!$B34,9-COLUMN(D11)+1)))),IF(入力する前に確認するシート!$G$16=1,IF(TRIM(LEFT(RIGHT(" "&amp;Sheet2!$AP58,9-COLUMN(D11)+1)))="-","▲",TRIM(LEFT(RIGHT(" "&amp;Sheet2!$AP58,9-COLUMN(D11)+1)))),""))</f>
        <v/>
      </c>
      <c r="AH17" s="44" t="str">
        <f>IF(入力する前に確認するシート!$G$16=2,IF(TRIM(LEFT(RIGHT(" "&amp;Sheet2!$B34,9-COLUMN(E11)+1)))="-","▲",TRIM(LEFT(RIGHT(" "&amp;Sheet2!$B34,9-COLUMN(E11)+1)))),IF(入力する前に確認するシート!$G$16=1,IF(TRIM(LEFT(RIGHT(" "&amp;Sheet2!$AP58,9-COLUMN(E11)+1)))="-","▲",TRIM(LEFT(RIGHT(" "&amp;Sheet2!$AP58,9-COLUMN(E11)+1)))),""))</f>
        <v/>
      </c>
      <c r="AI17" s="47" t="str">
        <f>IF(入力する前に確認するシート!$G$16=2,IF(TRIM(LEFT(RIGHT(" "&amp;Sheet2!$B34,9-COLUMN(F11)+1)))="-","▲",TRIM(LEFT(RIGHT(" "&amp;Sheet2!$B34,9-COLUMN(F11)+1)))),IF(入力する前に確認するシート!$G$16=1,IF(TRIM(LEFT(RIGHT(" "&amp;Sheet2!$AP58,9-COLUMN(F11)+1)))="-","▲",TRIM(LEFT(RIGHT(" "&amp;Sheet2!$AP58,9-COLUMN(F11)+1)))),""))</f>
        <v/>
      </c>
      <c r="AJ17" s="48" t="str">
        <f>IF(入力する前に確認するシート!$G$16=2,IF(TRIM(LEFT(RIGHT(" "&amp;Sheet2!$B34,9-COLUMN(G11)+1)))="-","▲",TRIM(LEFT(RIGHT(" "&amp;Sheet2!$B34,9-COLUMN(G11)+1)))),IF(入力する前に確認するシート!$G$16=1,IF(TRIM(LEFT(RIGHT(" "&amp;Sheet2!$AP58,9-COLUMN(G11)+1)))="-","▲",TRIM(LEFT(RIGHT(" "&amp;Sheet2!$AP58,9-COLUMN(G11)+1)))),""))</f>
        <v/>
      </c>
      <c r="AK17" s="44" t="str">
        <f>IF(入力する前に確認するシート!$G$16=2,IF(TRIM(LEFT(RIGHT(" "&amp;Sheet2!$B34,9-COLUMN(H11)+1)))="-","▲",TRIM(LEFT(RIGHT(" "&amp;Sheet2!$B34,9-COLUMN(H11)+1)))),IF(入力する前に確認するシート!$G$16=1,IF(TRIM(LEFT(RIGHT(" "&amp;Sheet2!$AP58,9-COLUMN(H11)+1)))="-","▲",TRIM(LEFT(RIGHT(" "&amp;Sheet2!$AP58,9-COLUMN(H11)+1)))),""))</f>
        <v/>
      </c>
      <c r="AL17" s="49" t="str">
        <f>IF(入力する前に確認するシート!$G$16=2,IF(TRIM(LEFT(RIGHT(" "&amp;Sheet2!$B34,9-COLUMN(I11)+1)))="-","▲",TRIM(LEFT(RIGHT(" "&amp;Sheet2!$B34,9-COLUMN(I11)+1)))),IF(入力する前に確認するシート!$G$16=1,IF(TRIM(LEFT(RIGHT(" "&amp;Sheet2!$AP58,9-COLUMN(I11)+1)))="-","▲",TRIM(LEFT(RIGHT(" "&amp;Sheet2!$AP58,9-COLUMN(I11)+1)))),""))</f>
        <v/>
      </c>
      <c r="AM17"/>
      <c r="AO17" s="731"/>
      <c r="AP17" s="733" t="str">
        <f>IF(入力する前に確認するシート!$G$16=3,"☑を外してください","")</f>
        <v>☑を外してください</v>
      </c>
      <c r="AQ17" s="733"/>
      <c r="AR17" s="733"/>
      <c r="AS17" s="733"/>
      <c r="AT17" s="711" t="s">
        <v>117</v>
      </c>
      <c r="AU17" s="711"/>
      <c r="AV17" s="711"/>
      <c r="AW17" s="711"/>
      <c r="AX17" s="711"/>
      <c r="AZ17" s="737" t="s">
        <v>135</v>
      </c>
      <c r="BA17" s="737"/>
      <c r="BB17" s="737"/>
      <c r="BC17" s="737"/>
      <c r="BD17" s="737"/>
      <c r="BE17" s="62"/>
      <c r="BJ17" s="354"/>
    </row>
    <row r="18" spans="1:62" ht="4.5" customHeight="1" thickBot="1">
      <c r="A18"/>
      <c r="B18"/>
      <c r="C18"/>
      <c r="D18"/>
      <c r="E18"/>
      <c r="F18"/>
      <c r="G18"/>
      <c r="H18"/>
      <c r="I18"/>
      <c r="J18"/>
      <c r="K18"/>
      <c r="L18"/>
      <c r="M18"/>
      <c r="N18"/>
      <c r="O18"/>
      <c r="P18"/>
      <c r="Q18"/>
      <c r="R18"/>
      <c r="S18"/>
      <c r="T18"/>
      <c r="U18"/>
      <c r="V18"/>
      <c r="W18"/>
      <c r="X18"/>
      <c r="Y18"/>
      <c r="Z18"/>
      <c r="AA18"/>
      <c r="AB18"/>
      <c r="AC18"/>
      <c r="AD18"/>
      <c r="AE18"/>
      <c r="AF18"/>
      <c r="AG18"/>
      <c r="AH18"/>
      <c r="AI18"/>
      <c r="AJ18"/>
      <c r="AK18"/>
      <c r="AL18"/>
      <c r="AM18"/>
      <c r="AT18" s="402"/>
      <c r="AZ18" s="403"/>
      <c r="BA18" s="465"/>
      <c r="BB18" s="25"/>
      <c r="BJ18" s="354"/>
    </row>
    <row r="19" spans="1:62" ht="17.45" customHeight="1">
      <c r="A19"/>
      <c r="B19" s="635" t="s">
        <v>19</v>
      </c>
      <c r="C19" s="623"/>
      <c r="D19" s="624"/>
      <c r="E19" s="622" t="s">
        <v>20</v>
      </c>
      <c r="F19" s="623"/>
      <c r="G19" s="623"/>
      <c r="H19" s="623"/>
      <c r="I19" s="623"/>
      <c r="J19" s="623"/>
      <c r="K19" s="623"/>
      <c r="L19" s="623"/>
      <c r="M19" s="623"/>
      <c r="N19" s="623"/>
      <c r="O19" s="623"/>
      <c r="P19" s="623"/>
      <c r="Q19" s="623"/>
      <c r="R19" s="623"/>
      <c r="S19" s="624"/>
      <c r="T19" s="622" t="s">
        <v>3</v>
      </c>
      <c r="U19" s="623"/>
      <c r="V19" s="624"/>
      <c r="W19" s="622" t="s">
        <v>2</v>
      </c>
      <c r="X19" s="623"/>
      <c r="Y19" s="624"/>
      <c r="Z19" s="622" t="s">
        <v>1</v>
      </c>
      <c r="AA19" s="623"/>
      <c r="AB19" s="623"/>
      <c r="AC19" s="624"/>
      <c r="AD19" s="622" t="s">
        <v>0</v>
      </c>
      <c r="AE19" s="623"/>
      <c r="AF19" s="623"/>
      <c r="AG19" s="623"/>
      <c r="AH19" s="623"/>
      <c r="AI19" s="623"/>
      <c r="AJ19" s="623"/>
      <c r="AK19" s="623"/>
      <c r="AL19" s="639"/>
      <c r="AM19"/>
      <c r="AO19" s="67" t="s">
        <v>19</v>
      </c>
      <c r="AP19" s="736" t="s">
        <v>20</v>
      </c>
      <c r="AQ19" s="736"/>
      <c r="AR19" s="736"/>
      <c r="AS19" s="736"/>
      <c r="AT19" s="63" t="s">
        <v>116</v>
      </c>
      <c r="AU19" s="27" t="s">
        <v>3</v>
      </c>
      <c r="AV19" s="27" t="s">
        <v>2</v>
      </c>
      <c r="AW19" s="27" t="s">
        <v>1</v>
      </c>
      <c r="AX19" s="27" t="s">
        <v>0</v>
      </c>
      <c r="AY19" s="90" t="s">
        <v>148</v>
      </c>
      <c r="AZ19" s="715" t="s">
        <v>136</v>
      </c>
      <c r="BA19" s="716"/>
      <c r="BB19" s="28" t="s">
        <v>65</v>
      </c>
      <c r="BC19" s="30" t="s">
        <v>108</v>
      </c>
      <c r="BJ19" s="354"/>
    </row>
    <row r="20" spans="1:62" ht="17.45" customHeight="1">
      <c r="A20"/>
      <c r="B20" s="600" t="str">
        <f>IF(AO20="","",AO20)</f>
        <v/>
      </c>
      <c r="C20" s="601"/>
      <c r="D20" s="602"/>
      <c r="E20" s="611" t="str">
        <f>IF('②-1出来高報告書'!$AK$8=1,Sheet4!C2,IF(Sheet4!B18="","",Sheet4!B18))</f>
        <v/>
      </c>
      <c r="F20" s="612"/>
      <c r="G20" s="612"/>
      <c r="H20" s="612"/>
      <c r="I20" s="612"/>
      <c r="J20" s="612"/>
      <c r="K20" s="612"/>
      <c r="L20" s="612"/>
      <c r="M20" s="612"/>
      <c r="N20" s="612"/>
      <c r="O20" s="612"/>
      <c r="P20" s="612"/>
      <c r="Q20" s="614" t="str">
        <f>IF(BA20="","",BA20)</f>
        <v/>
      </c>
      <c r="R20" s="614"/>
      <c r="S20" s="615"/>
      <c r="T20" s="608" t="str">
        <f>IF('②-1出来高報告書'!$AK$8=1,IF(Sheet4!D2&lt;&gt;"",1,""),IF(AX20&lt;&gt;0,IF(AT20=TRUE,1,IF(AU20="","",FIXED(AU20,Sheet2!AF2))),""))</f>
        <v/>
      </c>
      <c r="U20" s="609"/>
      <c r="V20" s="610"/>
      <c r="W20" s="613" t="str">
        <f>IF('②-1出来高報告書'!$AK$8=1,IF(Sheet4!D2&lt;&gt;"","式",""),IF(AX20&lt;&gt;0,IF(AT20=TRUE,"式",IF(AV20="","",AV20)),""))</f>
        <v/>
      </c>
      <c r="X20" s="614"/>
      <c r="Y20" s="615"/>
      <c r="Z20" s="597" t="str">
        <f>IF('②-1出来高報告書'!$AK$8=1,"",IF(AT20=TRUE,"",IF(W20="式","",IF(AW20="","",FIXED(AW20,Sheet2!AG2)))))</f>
        <v/>
      </c>
      <c r="AA20" s="598"/>
      <c r="AB20" s="598"/>
      <c r="AC20" s="599"/>
      <c r="AD20" s="45" t="str">
        <f>IF('②-1出来高報告書'!$AK$8=1,IF(TRIM(LEFT(RIGHT(" "&amp;Sheet4!$D2,9-COLUMN(A5)+1)))="-","▲",TRIM(LEFT(RIGHT(" "&amp;Sheet4!$D2,9-COLUMN(A5)+1)))),IF(TRIM(LEFT(RIGHT(" "&amp;$AX20,9-COLUMN(A5)+1)))="-","▲",TRIM(LEFT(RIGHT(" "&amp;$AX20,9-COLUMN(A5)+1)))))</f>
        <v/>
      </c>
      <c r="AE20" s="45" t="str">
        <f>IF('②-1出来高報告書'!$AK$8=1,IF(TRIM(LEFT(RIGHT(" "&amp;Sheet4!$D2,9-COLUMN(B5)+1)))="-","▲",TRIM(LEFT(RIGHT(" "&amp;Sheet4!$D2,9-COLUMN(B5)+1)))),IF(TRIM(LEFT(RIGHT(" "&amp;$AX20,9-COLUMN(B5)+1)))="-","▲",TRIM(LEFT(RIGHT(" "&amp;$AX20,9-COLUMN(B5)+1)))))</f>
        <v/>
      </c>
      <c r="AF20" s="45" t="str">
        <f>IF('②-1出来高報告書'!$AK$8=1,IF(TRIM(LEFT(RIGHT(" "&amp;Sheet4!$D2,9-COLUMN(C5)+1)))="-","▲",TRIM(LEFT(RIGHT(" "&amp;Sheet4!$D2,9-COLUMN(C5)+1)))),IF(TRIM(LEFT(RIGHT(" "&amp;$AX20,9-COLUMN(C5)+1)))="-","▲",TRIM(LEFT(RIGHT(" "&amp;$AX20,9-COLUMN(C5)+1)))))</f>
        <v/>
      </c>
      <c r="AG20" s="46" t="str">
        <f>IF('②-1出来高報告書'!$AK$8=1,IF(TRIM(LEFT(RIGHT(" "&amp;Sheet4!$D2,9-COLUMN(D5)+1)))="-","▲",TRIM(LEFT(RIGHT(" "&amp;Sheet4!$D2,9-COLUMN(D5)+1)))),IF(TRIM(LEFT(RIGHT(" "&amp;$AX20,9-COLUMN(D5)+1)))="-","▲",TRIM(LEFT(RIGHT(" "&amp;$AX20,9-COLUMN(D5)+1)))))</f>
        <v/>
      </c>
      <c r="AH20" s="44" t="str">
        <f>IF('②-1出来高報告書'!$AK$8=1,IF(TRIM(LEFT(RIGHT(" "&amp;Sheet4!$D2,9-COLUMN(E5)+1)))="-","▲",TRIM(LEFT(RIGHT(" "&amp;Sheet4!$D2,9-COLUMN(E5)+1)))),IF(TRIM(LEFT(RIGHT(" "&amp;$AX20,9-COLUMN(E5)+1)))="-","▲",TRIM(LEFT(RIGHT(" "&amp;$AX20,9-COLUMN(E5)+1)))))</f>
        <v/>
      </c>
      <c r="AI20" s="47" t="str">
        <f>IF('②-1出来高報告書'!$AK$8=1,IF(TRIM(LEFT(RIGHT(" "&amp;Sheet4!$D2,9-COLUMN(F5)+1)))="-","▲",TRIM(LEFT(RIGHT(" "&amp;Sheet4!$D2,9-COLUMN(F5)+1)))),IF(TRIM(LEFT(RIGHT(" "&amp;$AX20,9-COLUMN(F5)+1)))="-","▲",TRIM(LEFT(RIGHT(" "&amp;$AX20,9-COLUMN(F5)+1)))))</f>
        <v/>
      </c>
      <c r="AJ20" s="48" t="str">
        <f>IF('②-1出来高報告書'!$AK$8=1,IF(TRIM(LEFT(RIGHT(" "&amp;Sheet4!$D2,9-COLUMN(G5)+1)))="-","▲",TRIM(LEFT(RIGHT(" "&amp;Sheet4!$D2,9-COLUMN(G5)+1)))),IF(TRIM(LEFT(RIGHT(" "&amp;$AX20,9-COLUMN(G5)+1)))="-","▲",TRIM(LEFT(RIGHT(" "&amp;$AX20,9-COLUMN(G5)+1)))))</f>
        <v/>
      </c>
      <c r="AK20" s="44" t="str">
        <f>IF('②-1出来高報告書'!$AK$8=1,IF(TRIM(LEFT(RIGHT(" "&amp;Sheet4!$D2,9-COLUMN(H5)+1)))="-","▲",TRIM(LEFT(RIGHT(" "&amp;Sheet4!$D2,9-COLUMN(H5)+1)))),IF(TRIM(LEFT(RIGHT(" "&amp;$AX20,9-COLUMN(H5)+1)))="-","▲",TRIM(LEFT(RIGHT(" "&amp;$AX20,9-COLUMN(H5)+1)))))</f>
        <v/>
      </c>
      <c r="AL20" s="50" t="str">
        <f>IF('②-1出来高報告書'!$AK$8=1,IF(TRIM(LEFT(RIGHT(" "&amp;Sheet4!$D2,9-COLUMN(I5)+1)))="-","▲",TRIM(LEFT(RIGHT(" "&amp;Sheet4!$D2,9-COLUMN(I5)+1)))),IF(TRIM(LEFT(RIGHT(" "&amp;$AX20,9-COLUMN(I5)+1)))="-","▲",TRIM(LEFT(RIGHT(" "&amp;$AX20,9-COLUMN(I5)+1)))))</f>
        <v/>
      </c>
      <c r="AM20"/>
      <c r="AO20" s="260"/>
      <c r="AP20" s="707"/>
      <c r="AQ20" s="708"/>
      <c r="AR20" s="708"/>
      <c r="AS20" s="709"/>
      <c r="AT20" s="64" t="b">
        <v>0</v>
      </c>
      <c r="AU20" s="106"/>
      <c r="AV20" s="36"/>
      <c r="AW20" s="104"/>
      <c r="AX20" s="37"/>
      <c r="AY20" s="223">
        <f t="shared" ref="AY20:AY27" si="0">IF(BB20="一式",0,IF(AT20=TRUE,0,ABS(AX20-AU20*AW20)))</f>
        <v>0</v>
      </c>
      <c r="AZ20" s="34" t="b">
        <v>0</v>
      </c>
      <c r="BA20" s="477"/>
      <c r="BB20" s="58" t="str">
        <f>IF(入力する前に確認するシート!$G$16=1,"",IF(AX20=0,"",IF(W20="式","一式",IF(AU20*AW20=AX20,"OK","単価数量誤差あり"))))</f>
        <v/>
      </c>
      <c r="BC20" s="31" t="b">
        <v>0</v>
      </c>
      <c r="BD20" s="712" t="str">
        <f>IF(AY20=0,"",IF(AY20&gt;5,"数量・単価の金額を細かく入力して金額との誤差を少なくして下さい。",IF(BC20=TRUE,"","小数点等の関係で合致しない時は,誤差承認欄に☑をしてください。")))</f>
        <v/>
      </c>
      <c r="BE20" s="713"/>
      <c r="BF20" s="713"/>
      <c r="BG20" s="32"/>
      <c r="BJ20" s="355">
        <f>IFERROR(IF(入力する前に確認するシート!$G$16=1,ROUND(Sheet4!D2*(1+$L$28/100),0),IF(AZ20=TRUE,AX20,ROUND(AX20*(1+$L$28/100),0))),"")</f>
        <v>0</v>
      </c>
    </row>
    <row r="21" spans="1:62" ht="17.45" customHeight="1">
      <c r="A21"/>
      <c r="B21" s="600" t="str">
        <f t="shared" ref="B21:B27" si="1">IF(AO21="","",AO21)</f>
        <v/>
      </c>
      <c r="C21" s="601"/>
      <c r="D21" s="602"/>
      <c r="E21" s="611" t="str">
        <f>IF('②-1出来高報告書'!$AK$8=1,Sheet4!C3,IF(Sheet4!B19="","",Sheet4!B19))</f>
        <v/>
      </c>
      <c r="F21" s="612"/>
      <c r="G21" s="612"/>
      <c r="H21" s="612"/>
      <c r="I21" s="612"/>
      <c r="J21" s="612"/>
      <c r="K21" s="612"/>
      <c r="L21" s="612"/>
      <c r="M21" s="612"/>
      <c r="N21" s="612"/>
      <c r="O21" s="612"/>
      <c r="P21" s="612"/>
      <c r="Q21" s="614" t="str">
        <f t="shared" ref="Q21:Q27" si="2">IF(BA21="","",BA21)</f>
        <v/>
      </c>
      <c r="R21" s="614"/>
      <c r="S21" s="615"/>
      <c r="T21" s="608" t="str">
        <f>IF('②-1出来高報告書'!$AK$8=1,IF(Sheet4!D3&lt;&gt;"",1,""),IF(AX21&lt;&gt;0,IF(AT21=TRUE,1,IF(AU21="","",FIXED(AU21,Sheet2!AF3))),""))</f>
        <v/>
      </c>
      <c r="U21" s="609"/>
      <c r="V21" s="610"/>
      <c r="W21" s="613" t="str">
        <f>IF('②-1出来高報告書'!$AK$8=1,IF(Sheet4!D3&lt;&gt;"","式",""),IF(AX21&lt;&gt;0,IF(AT21=TRUE,"式",IF(AV21="","",AV21)),""))</f>
        <v/>
      </c>
      <c r="X21" s="614"/>
      <c r="Y21" s="615"/>
      <c r="Z21" s="597" t="str">
        <f>IF('②-1出来高報告書'!$AK$8=1,"",IF(AT21=TRUE,"",IF(W21="式","",IF(AW21="","",FIXED(AW21,Sheet2!AG3)))))</f>
        <v/>
      </c>
      <c r="AA21" s="598"/>
      <c r="AB21" s="598"/>
      <c r="AC21" s="599"/>
      <c r="AD21" s="43" t="str">
        <f>IF('②-1出来高報告書'!$AK$8=1,IF(TRIM(LEFT(RIGHT(" "&amp;Sheet4!$D3,9-COLUMN(A6)+1)))="-","▲",TRIM(LEFT(RIGHT(" "&amp;Sheet4!$D3,9-COLUMN(A6)+1)))),IF(TRIM(LEFT(RIGHT(" "&amp;$AX21,9-COLUMN(A6)+1)))="-","▲",TRIM(LEFT(RIGHT(" "&amp;$AX21,9-COLUMN(A6)+1)))))</f>
        <v/>
      </c>
      <c r="AE21" s="44" t="str">
        <f>IF('②-1出来高報告書'!$AK$8=1,IF(TRIM(LEFT(RIGHT(" "&amp;Sheet4!$D3,9-COLUMN(B6)+1)))="-","▲",TRIM(LEFT(RIGHT(" "&amp;Sheet4!$D3,9-COLUMN(B6)+1)))),IF(TRIM(LEFT(RIGHT(" "&amp;$AX21,9-COLUMN(B6)+1)))="-","▲",TRIM(LEFT(RIGHT(" "&amp;$AX21,9-COLUMN(B6)+1)))))</f>
        <v/>
      </c>
      <c r="AF21" s="45" t="str">
        <f>IF('②-1出来高報告書'!$AK$8=1,IF(TRIM(LEFT(RIGHT(" "&amp;Sheet4!$D3,9-COLUMN(C6)+1)))="-","▲",TRIM(LEFT(RIGHT(" "&amp;Sheet4!$D3,9-COLUMN(C6)+1)))),IF(TRIM(LEFT(RIGHT(" "&amp;$AX21,9-COLUMN(C6)+1)))="-","▲",TRIM(LEFT(RIGHT(" "&amp;$AX21,9-COLUMN(C6)+1)))))</f>
        <v/>
      </c>
      <c r="AG21" s="46" t="str">
        <f>IF('②-1出来高報告書'!$AK$8=1,IF(TRIM(LEFT(RIGHT(" "&amp;Sheet4!$D3,9-COLUMN(D6)+1)))="-","▲",TRIM(LEFT(RIGHT(" "&amp;Sheet4!$D3,9-COLUMN(D6)+1)))),IF(TRIM(LEFT(RIGHT(" "&amp;$AX21,9-COLUMN(D6)+1)))="-","▲",TRIM(LEFT(RIGHT(" "&amp;$AX21,9-COLUMN(D6)+1)))))</f>
        <v/>
      </c>
      <c r="AH21" s="44" t="str">
        <f>IF('②-1出来高報告書'!$AK$8=1,IF(TRIM(LEFT(RIGHT(" "&amp;Sheet4!$D3,9-COLUMN(E6)+1)))="-","▲",TRIM(LEFT(RIGHT(" "&amp;Sheet4!$D3,9-COLUMN(E6)+1)))),IF(TRIM(LEFT(RIGHT(" "&amp;$AX21,9-COLUMN(E6)+1)))="-","▲",TRIM(LEFT(RIGHT(" "&amp;$AX21,9-COLUMN(E6)+1)))))</f>
        <v/>
      </c>
      <c r="AI21" s="47" t="str">
        <f>IF('②-1出来高報告書'!$AK$8=1,IF(TRIM(LEFT(RIGHT(" "&amp;Sheet4!$D3,9-COLUMN(F6)+1)))="-","▲",TRIM(LEFT(RIGHT(" "&amp;Sheet4!$D3,9-COLUMN(F6)+1)))),IF(TRIM(LEFT(RIGHT(" "&amp;$AX21,9-COLUMN(F6)+1)))="-","▲",TRIM(LEFT(RIGHT(" "&amp;$AX21,9-COLUMN(F6)+1)))))</f>
        <v/>
      </c>
      <c r="AJ21" s="48" t="str">
        <f>IF('②-1出来高報告書'!$AK$8=1,IF(TRIM(LEFT(RIGHT(" "&amp;Sheet4!$D3,9-COLUMN(G6)+1)))="-","▲",TRIM(LEFT(RIGHT(" "&amp;Sheet4!$D3,9-COLUMN(G6)+1)))),IF(TRIM(LEFT(RIGHT(" "&amp;$AX21,9-COLUMN(G6)+1)))="-","▲",TRIM(LEFT(RIGHT(" "&amp;$AX21,9-COLUMN(G6)+1)))))</f>
        <v/>
      </c>
      <c r="AK21" s="44" t="str">
        <f>IF('②-1出来高報告書'!$AK$8=1,IF(TRIM(LEFT(RIGHT(" "&amp;Sheet4!$D3,9-COLUMN(H6)+1)))="-","▲",TRIM(LEFT(RIGHT(" "&amp;Sheet4!$D3,9-COLUMN(H6)+1)))),IF(TRIM(LEFT(RIGHT(" "&amp;$AX21,9-COLUMN(H6)+1)))="-","▲",TRIM(LEFT(RIGHT(" "&amp;$AX21,9-COLUMN(H6)+1)))))</f>
        <v/>
      </c>
      <c r="AL21" s="50" t="str">
        <f>IF('②-1出来高報告書'!$AK$8=1,IF(TRIM(LEFT(RIGHT(" "&amp;Sheet4!$D3,9-COLUMN(I6)+1)))="-","▲",TRIM(LEFT(RIGHT(" "&amp;Sheet4!$D3,9-COLUMN(I6)+1)))),IF(TRIM(LEFT(RIGHT(" "&amp;$AX21,9-COLUMN(I6)+1)))="-","▲",TRIM(LEFT(RIGHT(" "&amp;$AX21,9-COLUMN(I6)+1)))))</f>
        <v/>
      </c>
      <c r="AM21"/>
      <c r="AO21" s="260"/>
      <c r="AP21" s="707"/>
      <c r="AQ21" s="708"/>
      <c r="AR21" s="708"/>
      <c r="AS21" s="709"/>
      <c r="AT21" s="64" t="b">
        <v>0</v>
      </c>
      <c r="AU21" s="106"/>
      <c r="AV21" s="36"/>
      <c r="AW21" s="104"/>
      <c r="AX21" s="37"/>
      <c r="AY21" s="223">
        <f t="shared" si="0"/>
        <v>0</v>
      </c>
      <c r="AZ21" s="34" t="b">
        <v>0</v>
      </c>
      <c r="BA21" s="478"/>
      <c r="BB21" s="58" t="str">
        <f>IF(入力する前に確認するシート!$G$16=1,"",IF(AX21=0,"",IF(W21="式","一式",IF(AU21*AW21=AX21,"OK","単価数量誤差あり"))))</f>
        <v/>
      </c>
      <c r="BC21" s="31" t="b">
        <v>0</v>
      </c>
      <c r="BD21" s="712" t="str">
        <f t="shared" ref="BD21:BD27" si="3">IF(AY21=0,"",IF(AY21&gt;5,"数量・単価の金額を細かく入力して金額との誤差を少なくして下さい。",IF(BC21=TRUE,"","小数点等の関係で合致しない時は,誤差承認欄に☑をしてください。")))</f>
        <v/>
      </c>
      <c r="BE21" s="713"/>
      <c r="BF21" s="713"/>
      <c r="BG21" s="32"/>
      <c r="BJ21" s="355">
        <f>IFERROR(IF(入力する前に確認するシート!$G$16=1,ROUND(Sheet4!D3*(1+$L$28/100),0),IF(AZ21=TRUE,AX21,ROUND(AX21*(1+$L$28/100),0))),"")</f>
        <v>0</v>
      </c>
    </row>
    <row r="22" spans="1:62" ht="17.45" customHeight="1">
      <c r="A22"/>
      <c r="B22" s="600" t="str">
        <f t="shared" si="1"/>
        <v/>
      </c>
      <c r="C22" s="601"/>
      <c r="D22" s="602"/>
      <c r="E22" s="611" t="str">
        <f>IF('②-1出来高報告書'!$AK$8=1,Sheet4!C4,IF(Sheet4!B20="","",Sheet4!B20))</f>
        <v/>
      </c>
      <c r="F22" s="612"/>
      <c r="G22" s="612"/>
      <c r="H22" s="612"/>
      <c r="I22" s="612"/>
      <c r="J22" s="612"/>
      <c r="K22" s="612"/>
      <c r="L22" s="612"/>
      <c r="M22" s="612"/>
      <c r="N22" s="612"/>
      <c r="O22" s="612"/>
      <c r="P22" s="612"/>
      <c r="Q22" s="614" t="str">
        <f t="shared" si="2"/>
        <v/>
      </c>
      <c r="R22" s="614"/>
      <c r="S22" s="615"/>
      <c r="T22" s="608" t="str">
        <f>IF('②-1出来高報告書'!$AK$8=1,IF(Sheet4!D4&lt;&gt;"",1,""),IF(AX22&lt;&gt;0,IF(AT22=TRUE,1,IF(AU22="","",FIXED(AU22,Sheet2!AF4))),""))</f>
        <v/>
      </c>
      <c r="U22" s="609"/>
      <c r="V22" s="610"/>
      <c r="W22" s="613" t="str">
        <f>IF('②-1出来高報告書'!$AK$8=1,IF(Sheet4!D4&lt;&gt;"","式",""),IF(AX22&lt;&gt;0,IF(AT22=TRUE,"式",IF(AV22="","",AV22)),""))</f>
        <v/>
      </c>
      <c r="X22" s="614"/>
      <c r="Y22" s="615"/>
      <c r="Z22" s="597" t="str">
        <f>IF('②-1出来高報告書'!$AK$8=1,"",IF(AT22=TRUE,"",IF(W22="式","",IF(AW22="","",FIXED(AW22,Sheet2!AG4)))))</f>
        <v/>
      </c>
      <c r="AA22" s="598"/>
      <c r="AB22" s="598"/>
      <c r="AC22" s="599"/>
      <c r="AD22" s="43" t="str">
        <f>IF('②-1出来高報告書'!$AK$8=1,IF(TRIM(LEFT(RIGHT(" "&amp;Sheet4!$D4,9-COLUMN(A7)+1)))="-","▲",TRIM(LEFT(RIGHT(" "&amp;Sheet4!$D4,9-COLUMN(A7)+1)))),IF(TRIM(LEFT(RIGHT(" "&amp;$AX22,9-COLUMN(A7)+1)))="-","▲",TRIM(LEFT(RIGHT(" "&amp;$AX22,9-COLUMN(A7)+1)))))</f>
        <v/>
      </c>
      <c r="AE22" s="44" t="str">
        <f>IF('②-1出来高報告書'!$AK$8=1,IF(TRIM(LEFT(RIGHT(" "&amp;Sheet4!$D4,9-COLUMN(B7)+1)))="-","▲",TRIM(LEFT(RIGHT(" "&amp;Sheet4!$D4,9-COLUMN(B7)+1)))),IF(TRIM(LEFT(RIGHT(" "&amp;$AX22,9-COLUMN(B7)+1)))="-","▲",TRIM(LEFT(RIGHT(" "&amp;$AX22,9-COLUMN(B7)+1)))))</f>
        <v/>
      </c>
      <c r="AF22" s="45" t="str">
        <f>IF('②-1出来高報告書'!$AK$8=1,IF(TRIM(LEFT(RIGHT(" "&amp;Sheet4!$D4,9-COLUMN(C7)+1)))="-","▲",TRIM(LEFT(RIGHT(" "&amp;Sheet4!$D4,9-COLUMN(C7)+1)))),IF(TRIM(LEFT(RIGHT(" "&amp;$AX22,9-COLUMN(C7)+1)))="-","▲",TRIM(LEFT(RIGHT(" "&amp;$AX22,9-COLUMN(C7)+1)))))</f>
        <v/>
      </c>
      <c r="AG22" s="46" t="str">
        <f>IF('②-1出来高報告書'!$AK$8=1,IF(TRIM(LEFT(RIGHT(" "&amp;Sheet4!$D4,9-COLUMN(D7)+1)))="-","▲",TRIM(LEFT(RIGHT(" "&amp;Sheet4!$D4,9-COLUMN(D7)+1)))),IF(TRIM(LEFT(RIGHT(" "&amp;$AX22,9-COLUMN(D7)+1)))="-","▲",TRIM(LEFT(RIGHT(" "&amp;$AX22,9-COLUMN(D7)+1)))))</f>
        <v/>
      </c>
      <c r="AH22" s="44" t="str">
        <f>IF('②-1出来高報告書'!$AK$8=1,IF(TRIM(LEFT(RIGHT(" "&amp;Sheet4!$D4,9-COLUMN(E7)+1)))="-","▲",TRIM(LEFT(RIGHT(" "&amp;Sheet4!$D4,9-COLUMN(E7)+1)))),IF(TRIM(LEFT(RIGHT(" "&amp;$AX22,9-COLUMN(E7)+1)))="-","▲",TRIM(LEFT(RIGHT(" "&amp;$AX22,9-COLUMN(E7)+1)))))</f>
        <v/>
      </c>
      <c r="AI22" s="47" t="str">
        <f>IF('②-1出来高報告書'!$AK$8=1,IF(TRIM(LEFT(RIGHT(" "&amp;Sheet4!$D4,9-COLUMN(F7)+1)))="-","▲",TRIM(LEFT(RIGHT(" "&amp;Sheet4!$D4,9-COLUMN(F7)+1)))),IF(TRIM(LEFT(RIGHT(" "&amp;$AX22,9-COLUMN(F7)+1)))="-","▲",TRIM(LEFT(RIGHT(" "&amp;$AX22,9-COLUMN(F7)+1)))))</f>
        <v/>
      </c>
      <c r="AJ22" s="48" t="str">
        <f>IF('②-1出来高報告書'!$AK$8=1,IF(TRIM(LEFT(RIGHT(" "&amp;Sheet4!$D4,9-COLUMN(G7)+1)))="-","▲",TRIM(LEFT(RIGHT(" "&amp;Sheet4!$D4,9-COLUMN(G7)+1)))),IF(TRIM(LEFT(RIGHT(" "&amp;$AX22,9-COLUMN(G7)+1)))="-","▲",TRIM(LEFT(RIGHT(" "&amp;$AX22,9-COLUMN(G7)+1)))))</f>
        <v/>
      </c>
      <c r="AK22" s="44" t="str">
        <f>IF('②-1出来高報告書'!$AK$8=1,IF(TRIM(LEFT(RIGHT(" "&amp;Sheet4!$D4,9-COLUMN(H7)+1)))="-","▲",TRIM(LEFT(RIGHT(" "&amp;Sheet4!$D4,9-COLUMN(H7)+1)))),IF(TRIM(LEFT(RIGHT(" "&amp;$AX22,9-COLUMN(H7)+1)))="-","▲",TRIM(LEFT(RIGHT(" "&amp;$AX22,9-COLUMN(H7)+1)))))</f>
        <v/>
      </c>
      <c r="AL22" s="50" t="str">
        <f>IF('②-1出来高報告書'!$AK$8=1,IF(TRIM(LEFT(RIGHT(" "&amp;Sheet4!$D4,9-COLUMN(I7)+1)))="-","▲",TRIM(LEFT(RIGHT(" "&amp;Sheet4!$D4,9-COLUMN(I7)+1)))),IF(TRIM(LEFT(RIGHT(" "&amp;$AX22,9-COLUMN(I7)+1)))="-","▲",TRIM(LEFT(RIGHT(" "&amp;$AX22,9-COLUMN(I7)+1)))))</f>
        <v/>
      </c>
      <c r="AM22"/>
      <c r="AO22" s="260"/>
      <c r="AP22" s="707"/>
      <c r="AQ22" s="708"/>
      <c r="AR22" s="708"/>
      <c r="AS22" s="709"/>
      <c r="AT22" s="64" t="b">
        <v>0</v>
      </c>
      <c r="AU22" s="106"/>
      <c r="AV22" s="36"/>
      <c r="AW22" s="104"/>
      <c r="AX22" s="37"/>
      <c r="AY22" s="223">
        <f t="shared" si="0"/>
        <v>0</v>
      </c>
      <c r="AZ22" s="34" t="b">
        <v>0</v>
      </c>
      <c r="BA22" s="478"/>
      <c r="BB22" s="58" t="str">
        <f>IF(入力する前に確認するシート!$G$16=1,"",IF(AX22=0,"",IF(W22="式","一式",IF(AU22*AW22=AX22,"OK","単価数量誤差あり"))))</f>
        <v/>
      </c>
      <c r="BC22" s="31" t="b">
        <v>0</v>
      </c>
      <c r="BD22" s="712" t="str">
        <f t="shared" si="3"/>
        <v/>
      </c>
      <c r="BE22" s="713"/>
      <c r="BF22" s="713"/>
      <c r="BG22" s="32"/>
      <c r="BJ22" s="355">
        <f>IFERROR(IF(入力する前に確認するシート!$G$16=1,ROUND(Sheet4!D4*(1+$L$28/100),0),IF(AZ22=TRUE,AX22,ROUND(AX22*(1+$L$28/100),0))),"")</f>
        <v>0</v>
      </c>
    </row>
    <row r="23" spans="1:62" ht="17.45" customHeight="1">
      <c r="A23"/>
      <c r="B23" s="600" t="str">
        <f t="shared" si="1"/>
        <v/>
      </c>
      <c r="C23" s="601"/>
      <c r="D23" s="602"/>
      <c r="E23" s="611" t="str">
        <f>IF('②-1出来高報告書'!$AK$8=1,Sheet4!C5,IF(Sheet4!B21="","",Sheet4!B21))</f>
        <v/>
      </c>
      <c r="F23" s="612"/>
      <c r="G23" s="612"/>
      <c r="H23" s="612"/>
      <c r="I23" s="612"/>
      <c r="J23" s="612"/>
      <c r="K23" s="612"/>
      <c r="L23" s="612"/>
      <c r="M23" s="612"/>
      <c r="N23" s="612"/>
      <c r="O23" s="612"/>
      <c r="P23" s="612"/>
      <c r="Q23" s="614" t="str">
        <f t="shared" si="2"/>
        <v/>
      </c>
      <c r="R23" s="614"/>
      <c r="S23" s="615"/>
      <c r="T23" s="608" t="str">
        <f>IF('②-1出来高報告書'!$AK$8=1,IF(Sheet4!D5&lt;&gt;"",1,""),IF(AX23&lt;&gt;0,IF(AT23=TRUE,1,IF(AU23="","",FIXED(AU23,Sheet2!AF5))),""))</f>
        <v/>
      </c>
      <c r="U23" s="609"/>
      <c r="V23" s="610"/>
      <c r="W23" s="613" t="str">
        <f>IF('②-1出来高報告書'!$AK$8=1,IF(Sheet4!D5&lt;&gt;"","式",""),IF(AX23&lt;&gt;0,IF(AT23=TRUE,"式",IF(AV23="","",AV23)),""))</f>
        <v/>
      </c>
      <c r="X23" s="614"/>
      <c r="Y23" s="615"/>
      <c r="Z23" s="597" t="str">
        <f>IF('②-1出来高報告書'!$AK$8=1,"",IF(AT23=TRUE,"",IF(W23="式","",IF(AW23="","",FIXED(AW23,Sheet2!AG5)))))</f>
        <v/>
      </c>
      <c r="AA23" s="598"/>
      <c r="AB23" s="598"/>
      <c r="AC23" s="599"/>
      <c r="AD23" s="43" t="str">
        <f>IF('②-1出来高報告書'!$AK$8=1,IF(TRIM(LEFT(RIGHT(" "&amp;Sheet4!$D5,9-COLUMN(A8)+1)))="-","▲",TRIM(LEFT(RIGHT(" "&amp;Sheet4!$D5,9-COLUMN(A8)+1)))),IF(TRIM(LEFT(RIGHT(" "&amp;$AX23,9-COLUMN(A8)+1)))="-","▲",TRIM(LEFT(RIGHT(" "&amp;$AX23,9-COLUMN(A8)+1)))))</f>
        <v/>
      </c>
      <c r="AE23" s="44" t="str">
        <f>IF('②-1出来高報告書'!$AK$8=1,IF(TRIM(LEFT(RIGHT(" "&amp;Sheet4!$D5,9-COLUMN(B8)+1)))="-","▲",TRIM(LEFT(RIGHT(" "&amp;Sheet4!$D5,9-COLUMN(B8)+1)))),IF(TRIM(LEFT(RIGHT(" "&amp;$AX23,9-COLUMN(B8)+1)))="-","▲",TRIM(LEFT(RIGHT(" "&amp;$AX23,9-COLUMN(B8)+1)))))</f>
        <v/>
      </c>
      <c r="AF23" s="45" t="str">
        <f>IF('②-1出来高報告書'!$AK$8=1,IF(TRIM(LEFT(RIGHT(" "&amp;Sheet4!$D5,9-COLUMN(C8)+1)))="-","▲",TRIM(LEFT(RIGHT(" "&amp;Sheet4!$D5,9-COLUMN(C8)+1)))),IF(TRIM(LEFT(RIGHT(" "&amp;$AX23,9-COLUMN(C8)+1)))="-","▲",TRIM(LEFT(RIGHT(" "&amp;$AX23,9-COLUMN(C8)+1)))))</f>
        <v/>
      </c>
      <c r="AG23" s="46" t="str">
        <f>IF('②-1出来高報告書'!$AK$8=1,IF(TRIM(LEFT(RIGHT(" "&amp;Sheet4!$D5,9-COLUMN(D8)+1)))="-","▲",TRIM(LEFT(RIGHT(" "&amp;Sheet4!$D5,9-COLUMN(D8)+1)))),IF(TRIM(LEFT(RIGHT(" "&amp;$AX23,9-COLUMN(D8)+1)))="-","▲",TRIM(LEFT(RIGHT(" "&amp;$AX23,9-COLUMN(D8)+1)))))</f>
        <v/>
      </c>
      <c r="AH23" s="44" t="str">
        <f>IF('②-1出来高報告書'!$AK$8=1,IF(TRIM(LEFT(RIGHT(" "&amp;Sheet4!$D5,9-COLUMN(E8)+1)))="-","▲",TRIM(LEFT(RIGHT(" "&amp;Sheet4!$D5,9-COLUMN(E8)+1)))),IF(TRIM(LEFT(RIGHT(" "&amp;$AX23,9-COLUMN(E8)+1)))="-","▲",TRIM(LEFT(RIGHT(" "&amp;$AX23,9-COLUMN(E8)+1)))))</f>
        <v/>
      </c>
      <c r="AI23" s="47" t="str">
        <f>IF('②-1出来高報告書'!$AK$8=1,IF(TRIM(LEFT(RIGHT(" "&amp;Sheet4!$D5,9-COLUMN(F8)+1)))="-","▲",TRIM(LEFT(RIGHT(" "&amp;Sheet4!$D5,9-COLUMN(F8)+1)))),IF(TRIM(LEFT(RIGHT(" "&amp;$AX23,9-COLUMN(F8)+1)))="-","▲",TRIM(LEFT(RIGHT(" "&amp;$AX23,9-COLUMN(F8)+1)))))</f>
        <v/>
      </c>
      <c r="AJ23" s="48" t="str">
        <f>IF('②-1出来高報告書'!$AK$8=1,IF(TRIM(LEFT(RIGHT(" "&amp;Sheet4!$D5,9-COLUMN(G8)+1)))="-","▲",TRIM(LEFT(RIGHT(" "&amp;Sheet4!$D5,9-COLUMN(G8)+1)))),IF(TRIM(LEFT(RIGHT(" "&amp;$AX23,9-COLUMN(G8)+1)))="-","▲",TRIM(LEFT(RIGHT(" "&amp;$AX23,9-COLUMN(G8)+1)))))</f>
        <v/>
      </c>
      <c r="AK23" s="44" t="str">
        <f>IF('②-1出来高報告書'!$AK$8=1,IF(TRIM(LEFT(RIGHT(" "&amp;Sheet4!$D5,9-COLUMN(H8)+1)))="-","▲",TRIM(LEFT(RIGHT(" "&amp;Sheet4!$D5,9-COLUMN(H8)+1)))),IF(TRIM(LEFT(RIGHT(" "&amp;$AX23,9-COLUMN(H8)+1)))="-","▲",TRIM(LEFT(RIGHT(" "&amp;$AX23,9-COLUMN(H8)+1)))))</f>
        <v/>
      </c>
      <c r="AL23" s="50" t="str">
        <f>IF('②-1出来高報告書'!$AK$8=1,IF(TRIM(LEFT(RIGHT(" "&amp;Sheet4!$D5,9-COLUMN(I8)+1)))="-","▲",TRIM(LEFT(RIGHT(" "&amp;Sheet4!$D5,9-COLUMN(I8)+1)))),IF(TRIM(LEFT(RIGHT(" "&amp;$AX23,9-COLUMN(I8)+1)))="-","▲",TRIM(LEFT(RIGHT(" "&amp;$AX23,9-COLUMN(I8)+1)))))</f>
        <v/>
      </c>
      <c r="AM23"/>
      <c r="AO23" s="260"/>
      <c r="AP23" s="707"/>
      <c r="AQ23" s="708"/>
      <c r="AR23" s="708"/>
      <c r="AS23" s="709"/>
      <c r="AT23" s="64" t="b">
        <v>0</v>
      </c>
      <c r="AU23" s="106"/>
      <c r="AV23" s="36"/>
      <c r="AW23" s="104"/>
      <c r="AX23" s="37"/>
      <c r="AY23" s="223">
        <f t="shared" si="0"/>
        <v>0</v>
      </c>
      <c r="AZ23" s="34" t="b">
        <v>0</v>
      </c>
      <c r="BA23" s="478"/>
      <c r="BB23" s="58" t="str">
        <f>IF(入力する前に確認するシート!$G$16=1,"",IF(AX23=0,"",IF(W23="式","一式",IF(AU23*AW23=AX23,"OK","単価数量誤差あり"))))</f>
        <v/>
      </c>
      <c r="BC23" s="31" t="b">
        <v>0</v>
      </c>
      <c r="BD23" s="712" t="str">
        <f t="shared" si="3"/>
        <v/>
      </c>
      <c r="BE23" s="713"/>
      <c r="BF23" s="713"/>
      <c r="BG23" s="32"/>
      <c r="BJ23" s="355">
        <f>IFERROR(IF(入力する前に確認するシート!$G$16=1,ROUND(Sheet4!D5*(1+$L$28/100),0),IF(AZ23=TRUE,AX23,ROUND(AX23*(1+$L$28/100),0))),"")</f>
        <v>0</v>
      </c>
    </row>
    <row r="24" spans="1:62" ht="17.45" customHeight="1">
      <c r="A24"/>
      <c r="B24" s="600" t="str">
        <f t="shared" si="1"/>
        <v/>
      </c>
      <c r="C24" s="601"/>
      <c r="D24" s="602"/>
      <c r="E24" s="611" t="str">
        <f>IF('②-1出来高報告書'!$AK$8=1,Sheet4!C6,IF(Sheet4!B22="","",Sheet4!B22))</f>
        <v/>
      </c>
      <c r="F24" s="612"/>
      <c r="G24" s="612"/>
      <c r="H24" s="612"/>
      <c r="I24" s="612"/>
      <c r="J24" s="612"/>
      <c r="K24" s="612"/>
      <c r="L24" s="612"/>
      <c r="M24" s="612"/>
      <c r="N24" s="612"/>
      <c r="O24" s="612"/>
      <c r="P24" s="612"/>
      <c r="Q24" s="614" t="str">
        <f t="shared" si="2"/>
        <v/>
      </c>
      <c r="R24" s="614"/>
      <c r="S24" s="615"/>
      <c r="T24" s="608" t="str">
        <f>IF('②-1出来高報告書'!$AK$8=1,IF(Sheet4!D6&lt;&gt;"",1,""),IF(AX24&lt;&gt;0,IF(AT24=TRUE,1,IF(AU24="","",FIXED(AU24,Sheet2!AF6))),""))</f>
        <v/>
      </c>
      <c r="U24" s="609"/>
      <c r="V24" s="610"/>
      <c r="W24" s="613" t="str">
        <f>IF('②-1出来高報告書'!$AK$8=1,IF(Sheet4!D6&lt;&gt;"","式",""),IF(AX24&lt;&gt;0,IF(AT24=TRUE,"式",IF(AV24="","",AV24)),""))</f>
        <v/>
      </c>
      <c r="X24" s="614"/>
      <c r="Y24" s="615"/>
      <c r="Z24" s="597" t="str">
        <f>IF('②-1出来高報告書'!$AK$8=1,"",IF(AT24=TRUE,"",IF(W24="式","",IF(AW24="","",FIXED(AW24,Sheet2!AG6)))))</f>
        <v/>
      </c>
      <c r="AA24" s="598"/>
      <c r="AB24" s="598"/>
      <c r="AC24" s="599"/>
      <c r="AD24" s="43" t="str">
        <f>IF('②-1出来高報告書'!$AK$8=1,IF(TRIM(LEFT(RIGHT(" "&amp;Sheet4!$D6,9-COLUMN(A9)+1)))="-","▲",TRIM(LEFT(RIGHT(" "&amp;Sheet4!$D6,9-COLUMN(A9)+1)))),IF(TRIM(LEFT(RIGHT(" "&amp;$AX24,9-COLUMN(A9)+1)))="-","▲",TRIM(LEFT(RIGHT(" "&amp;$AX24,9-COLUMN(A9)+1)))))</f>
        <v/>
      </c>
      <c r="AE24" s="44" t="str">
        <f>IF('②-1出来高報告書'!$AK$8=1,IF(TRIM(LEFT(RIGHT(" "&amp;Sheet4!$D6,9-COLUMN(B9)+1)))="-","▲",TRIM(LEFT(RIGHT(" "&amp;Sheet4!$D6,9-COLUMN(B9)+1)))),IF(TRIM(LEFT(RIGHT(" "&amp;$AX24,9-COLUMN(B9)+1)))="-","▲",TRIM(LEFT(RIGHT(" "&amp;$AX24,9-COLUMN(B9)+1)))))</f>
        <v/>
      </c>
      <c r="AF24" s="44" t="str">
        <f>IF('②-1出来高報告書'!$AK$8=1,IF(TRIM(LEFT(RIGHT(" "&amp;Sheet4!$D6,9-COLUMN(C9)+1)))="-","▲",TRIM(LEFT(RIGHT(" "&amp;Sheet4!$D6,9-COLUMN(C9)+1)))),IF(TRIM(LEFT(RIGHT(" "&amp;$AX24,9-COLUMN(C9)+1)))="-","▲",TRIM(LEFT(RIGHT(" "&amp;$AX24,9-COLUMN(C9)+1)))))</f>
        <v/>
      </c>
      <c r="AG24" s="46" t="str">
        <f>IF('②-1出来高報告書'!$AK$8=1,IF(TRIM(LEFT(RIGHT(" "&amp;Sheet4!$D6,9-COLUMN(D9)+1)))="-","▲",TRIM(LEFT(RIGHT(" "&amp;Sheet4!$D6,9-COLUMN(D9)+1)))),IF(TRIM(LEFT(RIGHT(" "&amp;$AX24,9-COLUMN(D9)+1)))="-","▲",TRIM(LEFT(RIGHT(" "&amp;$AX24,9-COLUMN(D9)+1)))))</f>
        <v/>
      </c>
      <c r="AH24" s="44" t="str">
        <f>IF('②-1出来高報告書'!$AK$8=1,IF(TRIM(LEFT(RIGHT(" "&amp;Sheet4!$D6,9-COLUMN(E9)+1)))="-","▲",TRIM(LEFT(RIGHT(" "&amp;Sheet4!$D6,9-COLUMN(E9)+1)))),IF(TRIM(LEFT(RIGHT(" "&amp;$AX24,9-COLUMN(E9)+1)))="-","▲",TRIM(LEFT(RIGHT(" "&amp;$AX24,9-COLUMN(E9)+1)))))</f>
        <v/>
      </c>
      <c r="AI24" s="47" t="str">
        <f>IF('②-1出来高報告書'!$AK$8=1,IF(TRIM(LEFT(RIGHT(" "&amp;Sheet4!$D6,9-COLUMN(F9)+1)))="-","▲",TRIM(LEFT(RIGHT(" "&amp;Sheet4!$D6,9-COLUMN(F9)+1)))),IF(TRIM(LEFT(RIGHT(" "&amp;$AX24,9-COLUMN(F9)+1)))="-","▲",TRIM(LEFT(RIGHT(" "&amp;$AX24,9-COLUMN(F9)+1)))))</f>
        <v/>
      </c>
      <c r="AJ24" s="48" t="str">
        <f>IF('②-1出来高報告書'!$AK$8=1,IF(TRIM(LEFT(RIGHT(" "&amp;Sheet4!$D6,9-COLUMN(G9)+1)))="-","▲",TRIM(LEFT(RIGHT(" "&amp;Sheet4!$D6,9-COLUMN(G9)+1)))),IF(TRIM(LEFT(RIGHT(" "&amp;$AX24,9-COLUMN(G9)+1)))="-","▲",TRIM(LEFT(RIGHT(" "&amp;$AX24,9-COLUMN(G9)+1)))))</f>
        <v/>
      </c>
      <c r="AK24" s="44" t="str">
        <f>IF('②-1出来高報告書'!$AK$8=1,IF(TRIM(LEFT(RIGHT(" "&amp;Sheet4!$D6,9-COLUMN(H9)+1)))="-","▲",TRIM(LEFT(RIGHT(" "&amp;Sheet4!$D6,9-COLUMN(H9)+1)))),IF(TRIM(LEFT(RIGHT(" "&amp;$AX24,9-COLUMN(H9)+1)))="-","▲",TRIM(LEFT(RIGHT(" "&amp;$AX24,9-COLUMN(H9)+1)))))</f>
        <v/>
      </c>
      <c r="AL24" s="50" t="str">
        <f>IF('②-1出来高報告書'!$AK$8=1,IF(TRIM(LEFT(RIGHT(" "&amp;Sheet4!$D6,9-COLUMN(I9)+1)))="-","▲",TRIM(LEFT(RIGHT(" "&amp;Sheet4!$D6,9-COLUMN(I9)+1)))),IF(TRIM(LEFT(RIGHT(" "&amp;$AX24,9-COLUMN(I9)+1)))="-","▲",TRIM(LEFT(RIGHT(" "&amp;$AX24,9-COLUMN(I9)+1)))))</f>
        <v/>
      </c>
      <c r="AM24"/>
      <c r="AO24" s="260"/>
      <c r="AP24" s="707"/>
      <c r="AQ24" s="708"/>
      <c r="AR24" s="708"/>
      <c r="AS24" s="709"/>
      <c r="AT24" s="64" t="b">
        <v>0</v>
      </c>
      <c r="AU24" s="106"/>
      <c r="AV24" s="36"/>
      <c r="AW24" s="104"/>
      <c r="AX24" s="37"/>
      <c r="AY24" s="223">
        <f t="shared" si="0"/>
        <v>0</v>
      </c>
      <c r="AZ24" s="34" t="b">
        <v>0</v>
      </c>
      <c r="BA24" s="478"/>
      <c r="BB24" s="58" t="str">
        <f>IF(入力する前に確認するシート!$G$16=1,"",IF(AX24=0,"",IF(W24="式","一式",IF(AU24*AW24=AX24,"OK","単価数量誤差あり"))))</f>
        <v/>
      </c>
      <c r="BC24" s="31" t="b">
        <v>0</v>
      </c>
      <c r="BD24" s="712" t="str">
        <f t="shared" si="3"/>
        <v/>
      </c>
      <c r="BE24" s="713"/>
      <c r="BF24" s="713"/>
      <c r="BG24" s="32"/>
      <c r="BJ24" s="355">
        <f>IFERROR(IF(入力する前に確認するシート!$G$16=1,ROUND(Sheet4!D6*(1+$L$28/100),0),IF(AZ24=TRUE,AX24,ROUND(AX24*(1+$L$28/100),0))),"")</f>
        <v>0</v>
      </c>
    </row>
    <row r="25" spans="1:62" ht="17.45" customHeight="1">
      <c r="A25"/>
      <c r="B25" s="600" t="str">
        <f t="shared" si="1"/>
        <v/>
      </c>
      <c r="C25" s="601"/>
      <c r="D25" s="602"/>
      <c r="E25" s="611" t="str">
        <f>IF('②-1出来高報告書'!$AK$8=1,Sheet4!C7,IF(Sheet4!B23="","",Sheet4!B23))</f>
        <v/>
      </c>
      <c r="F25" s="612"/>
      <c r="G25" s="612"/>
      <c r="H25" s="612"/>
      <c r="I25" s="612"/>
      <c r="J25" s="612"/>
      <c r="K25" s="612"/>
      <c r="L25" s="612"/>
      <c r="M25" s="612"/>
      <c r="N25" s="612"/>
      <c r="O25" s="612"/>
      <c r="P25" s="612"/>
      <c r="Q25" s="614" t="str">
        <f t="shared" si="2"/>
        <v/>
      </c>
      <c r="R25" s="614"/>
      <c r="S25" s="615"/>
      <c r="T25" s="608" t="str">
        <f>IF('②-1出来高報告書'!$AK$8=1,IF(Sheet4!D7&lt;&gt;"",1,""),IF(AX25&lt;&gt;0,IF(AT25=TRUE,1,IF(AU25="","",FIXED(AU25,Sheet2!AF7))),""))</f>
        <v/>
      </c>
      <c r="U25" s="609"/>
      <c r="V25" s="610"/>
      <c r="W25" s="613" t="str">
        <f>IF('②-1出来高報告書'!$AK$8=1,IF(Sheet4!D7&lt;&gt;"","式",""),IF(AX25&lt;&gt;0,IF(AT25=TRUE,"式",IF(AV25="","",AV25)),""))</f>
        <v/>
      </c>
      <c r="X25" s="614"/>
      <c r="Y25" s="615"/>
      <c r="Z25" s="597" t="str">
        <f>IF('②-1出来高報告書'!$AK$8=1,"",IF(AT25=TRUE,"",IF(W25="式","",IF(AW25="","",FIXED(AW25,Sheet2!AG7)))))</f>
        <v/>
      </c>
      <c r="AA25" s="598"/>
      <c r="AB25" s="598"/>
      <c r="AC25" s="599"/>
      <c r="AD25" s="43" t="str">
        <f>IF('②-1出来高報告書'!$AK$8=1,IF(TRIM(LEFT(RIGHT(" "&amp;Sheet4!$D7,9-COLUMN(A10)+1)))="-","▲",TRIM(LEFT(RIGHT(" "&amp;Sheet4!$D7,9-COLUMN(A10)+1)))),IF(TRIM(LEFT(RIGHT(" "&amp;$AX25,9-COLUMN(A10)+1)))="-","▲",TRIM(LEFT(RIGHT(" "&amp;$AX25,9-COLUMN(A10)+1)))))</f>
        <v/>
      </c>
      <c r="AE25" s="44" t="str">
        <f>IF('②-1出来高報告書'!$AK$8=1,IF(TRIM(LEFT(RIGHT(" "&amp;Sheet4!$D7,9-COLUMN(B10)+1)))="-","▲",TRIM(LEFT(RIGHT(" "&amp;Sheet4!$D7,9-COLUMN(B10)+1)))),IF(TRIM(LEFT(RIGHT(" "&amp;$AX25,9-COLUMN(B10)+1)))="-","▲",TRIM(LEFT(RIGHT(" "&amp;$AX25,9-COLUMN(B10)+1)))))</f>
        <v/>
      </c>
      <c r="AF25" s="45" t="str">
        <f>IF('②-1出来高報告書'!$AK$8=1,IF(TRIM(LEFT(RIGHT(" "&amp;Sheet4!$D7,9-COLUMN(C10)+1)))="-","▲",TRIM(LEFT(RIGHT(" "&amp;Sheet4!$D7,9-COLUMN(C10)+1)))),IF(TRIM(LEFT(RIGHT(" "&amp;$AX25,9-COLUMN(C10)+1)))="-","▲",TRIM(LEFT(RIGHT(" "&amp;$AX25,9-COLUMN(C10)+1)))))</f>
        <v/>
      </c>
      <c r="AG25" s="46" t="str">
        <f>IF('②-1出来高報告書'!$AK$8=1,IF(TRIM(LEFT(RIGHT(" "&amp;Sheet4!$D7,9-COLUMN(D10)+1)))="-","▲",TRIM(LEFT(RIGHT(" "&amp;Sheet4!$D7,9-COLUMN(D10)+1)))),IF(TRIM(LEFT(RIGHT(" "&amp;$AX25,9-COLUMN(D10)+1)))="-","▲",TRIM(LEFT(RIGHT(" "&amp;$AX25,9-COLUMN(D10)+1)))))</f>
        <v/>
      </c>
      <c r="AH25" s="44" t="str">
        <f>IF('②-1出来高報告書'!$AK$8=1,IF(TRIM(LEFT(RIGHT(" "&amp;Sheet4!$D7,9-COLUMN(E10)+1)))="-","▲",TRIM(LEFT(RIGHT(" "&amp;Sheet4!$D7,9-COLUMN(E10)+1)))),IF(TRIM(LEFT(RIGHT(" "&amp;$AX25,9-COLUMN(E10)+1)))="-","▲",TRIM(LEFT(RIGHT(" "&amp;$AX25,9-COLUMN(E10)+1)))))</f>
        <v/>
      </c>
      <c r="AI25" s="47" t="str">
        <f>IF('②-1出来高報告書'!$AK$8=1,IF(TRIM(LEFT(RIGHT(" "&amp;Sheet4!$D7,9-COLUMN(F10)+1)))="-","▲",TRIM(LEFT(RIGHT(" "&amp;Sheet4!$D7,9-COLUMN(F10)+1)))),IF(TRIM(LEFT(RIGHT(" "&amp;$AX25,9-COLUMN(F10)+1)))="-","▲",TRIM(LEFT(RIGHT(" "&amp;$AX25,9-COLUMN(F10)+1)))))</f>
        <v/>
      </c>
      <c r="AJ25" s="48" t="str">
        <f>IF('②-1出来高報告書'!$AK$8=1,IF(TRIM(LEFT(RIGHT(" "&amp;Sheet4!$D7,9-COLUMN(G10)+1)))="-","▲",TRIM(LEFT(RIGHT(" "&amp;Sheet4!$D7,9-COLUMN(G10)+1)))),IF(TRIM(LEFT(RIGHT(" "&amp;$AX25,9-COLUMN(G10)+1)))="-","▲",TRIM(LEFT(RIGHT(" "&amp;$AX25,9-COLUMN(G10)+1)))))</f>
        <v/>
      </c>
      <c r="AK25" s="44" t="str">
        <f>IF('②-1出来高報告書'!$AK$8=1,IF(TRIM(LEFT(RIGHT(" "&amp;Sheet4!$D7,9-COLUMN(H10)+1)))="-","▲",TRIM(LEFT(RIGHT(" "&amp;Sheet4!$D7,9-COLUMN(H10)+1)))),IF(TRIM(LEFT(RIGHT(" "&amp;$AX25,9-COLUMN(H10)+1)))="-","▲",TRIM(LEFT(RIGHT(" "&amp;$AX25,9-COLUMN(H10)+1)))))</f>
        <v/>
      </c>
      <c r="AL25" s="50" t="str">
        <f>IF('②-1出来高報告書'!$AK$8=1,IF(TRIM(LEFT(RIGHT(" "&amp;Sheet4!$D7,9-COLUMN(I10)+1)))="-","▲",TRIM(LEFT(RIGHT(" "&amp;Sheet4!$D7,9-COLUMN(I10)+1)))),IF(TRIM(LEFT(RIGHT(" "&amp;$AX25,9-COLUMN(I10)+1)))="-","▲",TRIM(LEFT(RIGHT(" "&amp;$AX25,9-COLUMN(I10)+1)))))</f>
        <v/>
      </c>
      <c r="AM25"/>
      <c r="AO25" s="260"/>
      <c r="AP25" s="707"/>
      <c r="AQ25" s="708"/>
      <c r="AR25" s="708"/>
      <c r="AS25" s="709"/>
      <c r="AT25" s="64" t="b">
        <v>0</v>
      </c>
      <c r="AU25" s="106"/>
      <c r="AV25" s="36"/>
      <c r="AW25" s="104"/>
      <c r="AX25" s="37"/>
      <c r="AY25" s="223">
        <f t="shared" si="0"/>
        <v>0</v>
      </c>
      <c r="AZ25" s="34" t="b">
        <v>0</v>
      </c>
      <c r="BA25" s="478"/>
      <c r="BB25" s="58" t="str">
        <f>IF(入力する前に確認するシート!$G$16=1,"",IF(AX25=0,"",IF(W25="式","一式",IF(AU25*AW25=AX25,"OK","単価数量誤差あり"))))</f>
        <v/>
      </c>
      <c r="BC25" s="31" t="b">
        <v>0</v>
      </c>
      <c r="BD25" s="712" t="str">
        <f t="shared" si="3"/>
        <v/>
      </c>
      <c r="BE25" s="713"/>
      <c r="BF25" s="713"/>
      <c r="BG25" s="32"/>
      <c r="BJ25" s="355">
        <f>IFERROR(IF(入力する前に確認するシート!$G$16=1,ROUND(Sheet4!D7*(1+$L$28/100),0),IF(AZ25=TRUE,AX25,ROUND(AX25*(1+$L$28/100),0))),"")</f>
        <v>0</v>
      </c>
    </row>
    <row r="26" spans="1:62" ht="17.45" customHeight="1">
      <c r="A26"/>
      <c r="B26" s="600" t="str">
        <f t="shared" si="1"/>
        <v/>
      </c>
      <c r="C26" s="601"/>
      <c r="D26" s="602"/>
      <c r="E26" s="611" t="str">
        <f>IF('②-1出来高報告書'!$AK$8=1,Sheet4!C8,IF(Sheet4!B24="","",Sheet4!B24))</f>
        <v/>
      </c>
      <c r="F26" s="612"/>
      <c r="G26" s="612"/>
      <c r="H26" s="612"/>
      <c r="I26" s="612"/>
      <c r="J26" s="612"/>
      <c r="K26" s="612"/>
      <c r="L26" s="612"/>
      <c r="M26" s="612"/>
      <c r="N26" s="612"/>
      <c r="O26" s="612"/>
      <c r="P26" s="612"/>
      <c r="Q26" s="614" t="str">
        <f t="shared" si="2"/>
        <v/>
      </c>
      <c r="R26" s="614"/>
      <c r="S26" s="615"/>
      <c r="T26" s="608" t="str">
        <f>IF('②-1出来高報告書'!$AK$8=1,IF(Sheet4!D8&lt;&gt;"",1,""),IF(AX26&lt;&gt;0,IF(AT26=TRUE,1,IF(AU26="","",FIXED(AU26,Sheet2!AF8))),""))</f>
        <v/>
      </c>
      <c r="U26" s="609"/>
      <c r="V26" s="610"/>
      <c r="W26" s="613" t="str">
        <f>IF('②-1出来高報告書'!$AK$8=1,IF(Sheet4!D8&lt;&gt;"","式",""),IF(AX26&lt;&gt;0,IF(AT26=TRUE,"式",IF(AV26="","",AV26)),""))</f>
        <v/>
      </c>
      <c r="X26" s="614"/>
      <c r="Y26" s="615"/>
      <c r="Z26" s="597" t="str">
        <f>IF('②-1出来高報告書'!$AK$8=1,"",IF(AT26=TRUE,"",IF(W26="式","",IF(AW26="","",FIXED(AW26,Sheet2!AG8)))))</f>
        <v/>
      </c>
      <c r="AA26" s="598"/>
      <c r="AB26" s="598"/>
      <c r="AC26" s="599"/>
      <c r="AD26" s="43" t="str">
        <f>IF('②-1出来高報告書'!$AK$8=1,IF(TRIM(LEFT(RIGHT(" "&amp;Sheet4!$D8,9-COLUMN(A11)+1)))="-","▲",TRIM(LEFT(RIGHT(" "&amp;Sheet4!$D8,9-COLUMN(A11)+1)))),IF(TRIM(LEFT(RIGHT(" "&amp;$AX26,9-COLUMN(A11)+1)))="-","▲",TRIM(LEFT(RIGHT(" "&amp;$AX26,9-COLUMN(A11)+1)))))</f>
        <v/>
      </c>
      <c r="AE26" s="44" t="str">
        <f>IF('②-1出来高報告書'!$AK$8=1,IF(TRIM(LEFT(RIGHT(" "&amp;Sheet4!$D8,9-COLUMN(B11)+1)))="-","▲",TRIM(LEFT(RIGHT(" "&amp;Sheet4!$D8,9-COLUMN(B11)+1)))),IF(TRIM(LEFT(RIGHT(" "&amp;$AX26,9-COLUMN(B11)+1)))="-","▲",TRIM(LEFT(RIGHT(" "&amp;$AX26,9-COLUMN(B11)+1)))))</f>
        <v/>
      </c>
      <c r="AF26" s="45" t="str">
        <f>IF('②-1出来高報告書'!$AK$8=1,IF(TRIM(LEFT(RIGHT(" "&amp;Sheet4!$D8,9-COLUMN(C11)+1)))="-","▲",TRIM(LEFT(RIGHT(" "&amp;Sheet4!$D8,9-COLUMN(C11)+1)))),IF(TRIM(LEFT(RIGHT(" "&amp;$AX26,9-COLUMN(C11)+1)))="-","▲",TRIM(LEFT(RIGHT(" "&amp;$AX26,9-COLUMN(C11)+1)))))</f>
        <v/>
      </c>
      <c r="AG26" s="46" t="str">
        <f>IF('②-1出来高報告書'!$AK$8=1,IF(TRIM(LEFT(RIGHT(" "&amp;Sheet4!$D8,9-COLUMN(D11)+1)))="-","▲",TRIM(LEFT(RIGHT(" "&amp;Sheet4!$D8,9-COLUMN(D11)+1)))),IF(TRIM(LEFT(RIGHT(" "&amp;$AX26,9-COLUMN(D11)+1)))="-","▲",TRIM(LEFT(RIGHT(" "&amp;$AX26,9-COLUMN(D11)+1)))))</f>
        <v/>
      </c>
      <c r="AH26" s="44" t="str">
        <f>IF('②-1出来高報告書'!$AK$8=1,IF(TRIM(LEFT(RIGHT(" "&amp;Sheet4!$D8,9-COLUMN(E11)+1)))="-","▲",TRIM(LEFT(RIGHT(" "&amp;Sheet4!$D8,9-COLUMN(E11)+1)))),IF(TRIM(LEFT(RIGHT(" "&amp;$AX26,9-COLUMN(E11)+1)))="-","▲",TRIM(LEFT(RIGHT(" "&amp;$AX26,9-COLUMN(E11)+1)))))</f>
        <v/>
      </c>
      <c r="AI26" s="47" t="str">
        <f>IF('②-1出来高報告書'!$AK$8=1,IF(TRIM(LEFT(RIGHT(" "&amp;Sheet4!$D8,9-COLUMN(F11)+1)))="-","▲",TRIM(LEFT(RIGHT(" "&amp;Sheet4!$D8,9-COLUMN(F11)+1)))),IF(TRIM(LEFT(RIGHT(" "&amp;$AX26,9-COLUMN(F11)+1)))="-","▲",TRIM(LEFT(RIGHT(" "&amp;$AX26,9-COLUMN(F11)+1)))))</f>
        <v/>
      </c>
      <c r="AJ26" s="48" t="str">
        <f>IF('②-1出来高報告書'!$AK$8=1,IF(TRIM(LEFT(RIGHT(" "&amp;Sheet4!$D8,9-COLUMN(G11)+1)))="-","▲",TRIM(LEFT(RIGHT(" "&amp;Sheet4!$D8,9-COLUMN(G11)+1)))),IF(TRIM(LEFT(RIGHT(" "&amp;$AX26,9-COLUMN(G11)+1)))="-","▲",TRIM(LEFT(RIGHT(" "&amp;$AX26,9-COLUMN(G11)+1)))))</f>
        <v/>
      </c>
      <c r="AK26" s="44" t="str">
        <f>IF('②-1出来高報告書'!$AK$8=1,IF(TRIM(LEFT(RIGHT(" "&amp;Sheet4!$D8,9-COLUMN(H11)+1)))="-","▲",TRIM(LEFT(RIGHT(" "&amp;Sheet4!$D8,9-COLUMN(H11)+1)))),IF(TRIM(LEFT(RIGHT(" "&amp;$AX26,9-COLUMN(H11)+1)))="-","▲",TRIM(LEFT(RIGHT(" "&amp;$AX26,9-COLUMN(H11)+1)))))</f>
        <v/>
      </c>
      <c r="AL26" s="50" t="str">
        <f>IF('②-1出来高報告書'!$AK$8=1,IF(TRIM(LEFT(RIGHT(" "&amp;Sheet4!$D8,9-COLUMN(I11)+1)))="-","▲",TRIM(LEFT(RIGHT(" "&amp;Sheet4!$D8,9-COLUMN(I11)+1)))),IF(TRIM(LEFT(RIGHT(" "&amp;$AX26,9-COLUMN(I11)+1)))="-","▲",TRIM(LEFT(RIGHT(" "&amp;$AX26,9-COLUMN(I11)+1)))))</f>
        <v/>
      </c>
      <c r="AM26"/>
      <c r="AO26" s="260"/>
      <c r="AP26" s="707"/>
      <c r="AQ26" s="708"/>
      <c r="AR26" s="708"/>
      <c r="AS26" s="709"/>
      <c r="AT26" s="64" t="b">
        <v>0</v>
      </c>
      <c r="AU26" s="106"/>
      <c r="AV26" s="36"/>
      <c r="AW26" s="104"/>
      <c r="AX26" s="37"/>
      <c r="AY26" s="223">
        <f t="shared" si="0"/>
        <v>0</v>
      </c>
      <c r="AZ26" s="34" t="b">
        <v>0</v>
      </c>
      <c r="BA26" s="478"/>
      <c r="BB26" s="58" t="str">
        <f>IF(入力する前に確認するシート!$G$16=1,"",IF(AX26=0,"",IF(W26="式","一式",IF(AU26*AW26=AX26,"OK","単価数量誤差あり"))))</f>
        <v/>
      </c>
      <c r="BC26" s="31" t="b">
        <v>0</v>
      </c>
      <c r="BD26" s="712" t="str">
        <f t="shared" si="3"/>
        <v/>
      </c>
      <c r="BE26" s="713"/>
      <c r="BF26" s="713"/>
      <c r="BG26" s="32"/>
      <c r="BJ26" s="355">
        <f>IFERROR(IF(入力する前に確認するシート!$G$16=1,ROUND(Sheet4!D8*(1+$L$28/100),0),IF(AZ26=TRUE,AX26,ROUND(AX26*(1+$L$28/100),0))),"")</f>
        <v>0</v>
      </c>
    </row>
    <row r="27" spans="1:62" ht="17.45" customHeight="1" thickBot="1">
      <c r="A27"/>
      <c r="B27" s="600" t="str">
        <f t="shared" si="1"/>
        <v/>
      </c>
      <c r="C27" s="601"/>
      <c r="D27" s="602"/>
      <c r="E27" s="611" t="str">
        <f>IF('②-1出来高報告書'!$AK$8=1,Sheet4!C9,IF(Sheet4!B25="","",Sheet4!B25))</f>
        <v/>
      </c>
      <c r="F27" s="612"/>
      <c r="G27" s="612"/>
      <c r="H27" s="612"/>
      <c r="I27" s="612"/>
      <c r="J27" s="612"/>
      <c r="K27" s="612"/>
      <c r="L27" s="612"/>
      <c r="M27" s="612"/>
      <c r="N27" s="612"/>
      <c r="O27" s="612"/>
      <c r="P27" s="612"/>
      <c r="Q27" s="614" t="str">
        <f t="shared" si="2"/>
        <v/>
      </c>
      <c r="R27" s="614"/>
      <c r="S27" s="615"/>
      <c r="T27" s="608" t="str">
        <f>IF('②-1出来高報告書'!$AK$8=1,IF(Sheet4!D9&lt;&gt;"",1,""),IF(AX27&lt;&gt;0,IF(AT27=TRUE,1,IF(AU27="","",FIXED(AU27,Sheet2!AF9))),""))</f>
        <v/>
      </c>
      <c r="U27" s="609"/>
      <c r="V27" s="610"/>
      <c r="W27" s="613" t="str">
        <f>IF('②-1出来高報告書'!$AK$8=1,IF(Sheet4!D9&lt;&gt;"","式",""),IF(AX27&lt;&gt;0,IF(AT27=TRUE,"式",IF(AV27="","",AV27)),""))</f>
        <v/>
      </c>
      <c r="X27" s="614"/>
      <c r="Y27" s="615"/>
      <c r="Z27" s="597" t="str">
        <f>IF('②-1出来高報告書'!$AK$8=1,"",IF(AT27=TRUE,"",IF(W27="式","",IF(AW27="","",FIXED(AW27,Sheet2!AG9)))))</f>
        <v/>
      </c>
      <c r="AA27" s="598"/>
      <c r="AB27" s="598"/>
      <c r="AC27" s="599"/>
      <c r="AD27" s="43" t="str">
        <f>IF('②-1出来高報告書'!$AK$8=1,IF(TRIM(LEFT(RIGHT(" "&amp;Sheet4!$D9,9-COLUMN(A12)+1)))="-","▲",TRIM(LEFT(RIGHT(" "&amp;Sheet4!$D9,9-COLUMN(A12)+1)))),IF(TRIM(LEFT(RIGHT(" "&amp;$AX27,9-COLUMN(A12)+1)))="-","▲",TRIM(LEFT(RIGHT(" "&amp;$AX27,9-COLUMN(A12)+1)))))</f>
        <v/>
      </c>
      <c r="AE27" s="44" t="str">
        <f>IF('②-1出来高報告書'!$AK$8=1,IF(TRIM(LEFT(RIGHT(" "&amp;Sheet4!$D9,9-COLUMN(B12)+1)))="-","▲",TRIM(LEFT(RIGHT(" "&amp;Sheet4!$D9,9-COLUMN(B12)+1)))),IF(TRIM(LEFT(RIGHT(" "&amp;$AX27,9-COLUMN(B12)+1)))="-","▲",TRIM(LEFT(RIGHT(" "&amp;$AX27,9-COLUMN(B12)+1)))))</f>
        <v/>
      </c>
      <c r="AF27" s="45" t="str">
        <f>IF('②-1出来高報告書'!$AK$8=1,IF(TRIM(LEFT(RIGHT(" "&amp;Sheet4!$D9,9-COLUMN(C12)+1)))="-","▲",TRIM(LEFT(RIGHT(" "&amp;Sheet4!$D9,9-COLUMN(C12)+1)))),IF(TRIM(LEFT(RIGHT(" "&amp;$AX27,9-COLUMN(C12)+1)))="-","▲",TRIM(LEFT(RIGHT(" "&amp;$AX27,9-COLUMN(C12)+1)))))</f>
        <v/>
      </c>
      <c r="AG27" s="46" t="str">
        <f>IF('②-1出来高報告書'!$AK$8=1,IF(TRIM(LEFT(RIGHT(" "&amp;Sheet4!$D9,9-COLUMN(D12)+1)))="-","▲",TRIM(LEFT(RIGHT(" "&amp;Sheet4!$D9,9-COLUMN(D12)+1)))),IF(TRIM(LEFT(RIGHT(" "&amp;$AX27,9-COLUMN(D12)+1)))="-","▲",TRIM(LEFT(RIGHT(" "&amp;$AX27,9-COLUMN(D12)+1)))))</f>
        <v/>
      </c>
      <c r="AH27" s="44" t="str">
        <f>IF('②-1出来高報告書'!$AK$8=1,IF(TRIM(LEFT(RIGHT(" "&amp;Sheet4!$D9,9-COLUMN(E12)+1)))="-","▲",TRIM(LEFT(RIGHT(" "&amp;Sheet4!$D9,9-COLUMN(E12)+1)))),IF(TRIM(LEFT(RIGHT(" "&amp;$AX27,9-COLUMN(E12)+1)))="-","▲",TRIM(LEFT(RIGHT(" "&amp;$AX27,9-COLUMN(E12)+1)))))</f>
        <v/>
      </c>
      <c r="AI27" s="47" t="str">
        <f>IF('②-1出来高報告書'!$AK$8=1,IF(TRIM(LEFT(RIGHT(" "&amp;Sheet4!$D9,9-COLUMN(F12)+1)))="-","▲",TRIM(LEFT(RIGHT(" "&amp;Sheet4!$D9,9-COLUMN(F12)+1)))),IF(TRIM(LEFT(RIGHT(" "&amp;$AX27,9-COLUMN(F12)+1)))="-","▲",TRIM(LEFT(RIGHT(" "&amp;$AX27,9-COLUMN(F12)+1)))))</f>
        <v/>
      </c>
      <c r="AJ27" s="48" t="str">
        <f>IF('②-1出来高報告書'!$AK$8=1,IF(TRIM(LEFT(RIGHT(" "&amp;Sheet4!$D9,9-COLUMN(G12)+1)))="-","▲",TRIM(LEFT(RIGHT(" "&amp;Sheet4!$D9,9-COLUMN(G12)+1)))),IF(TRIM(LEFT(RIGHT(" "&amp;$AX27,9-COLUMN(G12)+1)))="-","▲",TRIM(LEFT(RIGHT(" "&amp;$AX27,9-COLUMN(G12)+1)))))</f>
        <v/>
      </c>
      <c r="AK27" s="44" t="str">
        <f>IF('②-1出来高報告書'!$AK$8=1,IF(TRIM(LEFT(RIGHT(" "&amp;Sheet4!$D9,9-COLUMN(H12)+1)))="-","▲",TRIM(LEFT(RIGHT(" "&amp;Sheet4!$D9,9-COLUMN(H12)+1)))),IF(TRIM(LEFT(RIGHT(" "&amp;$AX27,9-COLUMN(H12)+1)))="-","▲",TRIM(LEFT(RIGHT(" "&amp;$AX27,9-COLUMN(H12)+1)))))</f>
        <v/>
      </c>
      <c r="AL27" s="50" t="str">
        <f>IF('②-1出来高報告書'!$AK$8=1,IF(TRIM(LEFT(RIGHT(" "&amp;Sheet4!$D9,9-COLUMN(I12)+1)))="-","▲",TRIM(LEFT(RIGHT(" "&amp;Sheet4!$D9,9-COLUMN(I12)+1)))),IF(TRIM(LEFT(RIGHT(" "&amp;$AX27,9-COLUMN(I12)+1)))="-","▲",TRIM(LEFT(RIGHT(" "&amp;$AX27,9-COLUMN(I12)+1)))))</f>
        <v/>
      </c>
      <c r="AM27"/>
      <c r="AO27" s="261"/>
      <c r="AP27" s="704"/>
      <c r="AQ27" s="705"/>
      <c r="AR27" s="705"/>
      <c r="AS27" s="706"/>
      <c r="AT27" s="65" t="b">
        <v>0</v>
      </c>
      <c r="AU27" s="107"/>
      <c r="AV27" s="38"/>
      <c r="AW27" s="105"/>
      <c r="AX27" s="39"/>
      <c r="AY27" s="224">
        <f t="shared" si="0"/>
        <v>0</v>
      </c>
      <c r="AZ27" s="35" t="b">
        <v>0</v>
      </c>
      <c r="BA27" s="479"/>
      <c r="BB27" s="66" t="str">
        <f>IF(入力する前に確認するシート!$G$16=1,"",IF(AX27=0,"",IF(W27="式","一式",IF(AU27*AW27=AX27,"OK","単価数量誤差あり"))))</f>
        <v/>
      </c>
      <c r="BC27" s="310" t="b">
        <v>0</v>
      </c>
      <c r="BD27" s="712" t="str">
        <f t="shared" si="3"/>
        <v/>
      </c>
      <c r="BE27" s="713"/>
      <c r="BF27" s="713"/>
      <c r="BG27" s="32"/>
      <c r="BJ27" s="355">
        <f>IFERROR(IF(入力する前に確認するシート!$G$16=1,ROUND(Sheet4!D9*(1+$L$28/100),0),IF(AZ27=TRUE,AX27,ROUND(AX27*(1+$L$28/100),0))),"")</f>
        <v>0</v>
      </c>
    </row>
    <row r="28" spans="1:62" ht="17.45" customHeight="1">
      <c r="A28"/>
      <c r="B28" s="659"/>
      <c r="C28" s="657"/>
      <c r="D28" s="658"/>
      <c r="E28" s="653" t="s">
        <v>109</v>
      </c>
      <c r="F28" s="654"/>
      <c r="G28" s="654"/>
      <c r="H28" s="654"/>
      <c r="I28" s="654"/>
      <c r="J28" s="654"/>
      <c r="K28" s="654"/>
      <c r="L28" s="652">
        <f>AU28*100</f>
        <v>10</v>
      </c>
      <c r="M28" s="652"/>
      <c r="N28" s="652"/>
      <c r="O28" s="717" t="s">
        <v>47</v>
      </c>
      <c r="P28" s="717"/>
      <c r="Q28" s="717"/>
      <c r="R28" s="717"/>
      <c r="S28" s="718"/>
      <c r="T28" s="656"/>
      <c r="U28" s="657"/>
      <c r="V28" s="658"/>
      <c r="W28" s="656"/>
      <c r="X28" s="657"/>
      <c r="Y28" s="658"/>
      <c r="Z28" s="643"/>
      <c r="AA28" s="644"/>
      <c r="AB28" s="644"/>
      <c r="AC28" s="645"/>
      <c r="AD28" s="43" t="str">
        <f>IF('②-1出来高報告書'!$AK$8=1,TRIM(LEFT(RIGHT(" "&amp;Sheet2!$AR$56,9-COLUMN(A13)+1))),TRIM(LEFT(RIGHT(" "&amp;$AX28,9-COLUMN(A13)+1))))</f>
        <v/>
      </c>
      <c r="AE28" s="44" t="str">
        <f>IF('②-1出来高報告書'!$AK$8=1,TRIM(LEFT(RIGHT(" "&amp;Sheet2!$AR$56,9-COLUMN(B13)+1))),TRIM(LEFT(RIGHT(" "&amp;$AX28,9-COLUMN(B13)+1))))</f>
        <v/>
      </c>
      <c r="AF28" s="45" t="str">
        <f>IF('②-1出来高報告書'!$AK$8=1,TRIM(LEFT(RIGHT(" "&amp;Sheet2!$AR$56,9-COLUMN(C13)+1))),TRIM(LEFT(RIGHT(" "&amp;$AX28,9-COLUMN(C13)+1))))</f>
        <v/>
      </c>
      <c r="AG28" s="46" t="str">
        <f>IF('②-1出来高報告書'!$AK$8=1,TRIM(LEFT(RIGHT(" "&amp;Sheet2!$AR$56,9-COLUMN(D13)+1))),TRIM(LEFT(RIGHT(" "&amp;$AX28,9-COLUMN(D13)+1))))</f>
        <v/>
      </c>
      <c r="AH28" s="44" t="str">
        <f>IF('②-1出来高報告書'!$AK$8=1,TRIM(LEFT(RIGHT(" "&amp;Sheet2!$AR$56,9-COLUMN(E13)+1))),TRIM(LEFT(RIGHT(" "&amp;$AX28,9-COLUMN(E13)+1))))</f>
        <v/>
      </c>
      <c r="AI28" s="47" t="str">
        <f>IF('②-1出来高報告書'!$AK$8=1,TRIM(LEFT(RIGHT(" "&amp;Sheet2!$AR$56,9-COLUMN(F13)+1))),TRIM(LEFT(RIGHT(" "&amp;$AX28,9-COLUMN(F13)+1))))</f>
        <v/>
      </c>
      <c r="AJ28" s="48" t="str">
        <f>IF('②-1出来高報告書'!$AK$8=1,TRIM(LEFT(RIGHT(" "&amp;Sheet2!$AR$56,9-COLUMN(G13)+1))),TRIM(LEFT(RIGHT(" "&amp;$AX28,9-COLUMN(G13)+1))))</f>
        <v/>
      </c>
      <c r="AK28" s="44" t="str">
        <f>IF('②-1出来高報告書'!$AK$8=1,TRIM(LEFT(RIGHT(" "&amp;Sheet2!$AR$56,9-COLUMN(H13)+1))),TRIM(LEFT(RIGHT(" "&amp;$AX28,9-COLUMN(H13)+1))))</f>
        <v/>
      </c>
      <c r="AL28" s="50" t="str">
        <f>IF('②-1出来高報告書'!$AK$8=1,TRIM(LEFT(RIGHT(" "&amp;Sheet2!$AR$56,9-COLUMN(I13)+1))),TRIM(LEFT(RIGHT(" "&amp;$AX28,9-COLUMN(I13)+1))))</f>
        <v>0</v>
      </c>
      <c r="AM28"/>
      <c r="AT28" s="188" t="s">
        <v>36</v>
      </c>
      <c r="AU28" s="87">
        <v>0.1</v>
      </c>
      <c r="AV28" s="85"/>
      <c r="AW28" s="88"/>
      <c r="AX28" s="89">
        <f>IF(③指定請求書!AT33&gt;0,③指定請求書!AT33-SUMIFS(AX20:AX27,AZ20:AZ27,FALSE)-SUMIFS($AX$20:$AX$27,$AZ$20:$AZ$27,TRUE),ROUND(SUMIFS(AX20:AX27,AZ20:AZ27,FALSE)*$AU$28,0))</f>
        <v>0</v>
      </c>
      <c r="AY28" s="86"/>
      <c r="BJ28" s="354">
        <f>IFERROR(VALUE(AD28&amp;AE28&amp;AF28&amp;AG28&amp;AH28&amp;AI28&amp;AJ28&amp;AK28&amp;AL28),"")</f>
        <v>0</v>
      </c>
    </row>
    <row r="29" spans="1:62" ht="17.45" customHeight="1" thickBot="1">
      <c r="A29"/>
      <c r="B29" s="663"/>
      <c r="C29" s="661"/>
      <c r="D29" s="662"/>
      <c r="E29" s="664" t="s">
        <v>28</v>
      </c>
      <c r="F29" s="665"/>
      <c r="G29" s="665"/>
      <c r="H29" s="665"/>
      <c r="I29" s="665"/>
      <c r="J29" s="665"/>
      <c r="K29" s="665"/>
      <c r="L29" s="665"/>
      <c r="M29" s="665"/>
      <c r="N29" s="665"/>
      <c r="O29" s="665"/>
      <c r="P29" s="665"/>
      <c r="Q29" s="665"/>
      <c r="R29" s="665"/>
      <c r="S29" s="666"/>
      <c r="T29" s="660"/>
      <c r="U29" s="661"/>
      <c r="V29" s="662"/>
      <c r="W29" s="660"/>
      <c r="X29" s="661"/>
      <c r="Y29" s="662"/>
      <c r="Z29" s="640"/>
      <c r="AA29" s="641"/>
      <c r="AB29" s="641"/>
      <c r="AC29" s="642"/>
      <c r="AD29" s="51" t="str">
        <f>IF(AND(入力する前に確認するシート!$G$16=1,'②-1出来高報告書'!$I$5=TRUE),TRIM(LEFT(RIGHT(" "&amp;Sheet2!$AP$56,9-COLUMN(A14)+1))),TRIM(LEFT(RIGHT(" "&amp;$AX29,9-COLUMN(A14)+1))))</f>
        <v/>
      </c>
      <c r="AE29" s="52" t="str">
        <f>IF(AND(入力する前に確認するシート!$G$16=1,'②-1出来高報告書'!$I$5=TRUE),TRIM(LEFT(RIGHT(" "&amp;Sheet2!$AP$56,9-COLUMN(B14)+1))),TRIM(LEFT(RIGHT(" "&amp;$AX29,9-COLUMN(B14)+1))))</f>
        <v/>
      </c>
      <c r="AF29" s="53" t="str">
        <f>IF(AND(入力する前に確認するシート!$G$16=1,'②-1出来高報告書'!$I$5=TRUE),TRIM(LEFT(RIGHT(" "&amp;Sheet2!$AP$56,9-COLUMN(C14)+1))),TRIM(LEFT(RIGHT(" "&amp;$AX29,9-COLUMN(C14)+1))))</f>
        <v/>
      </c>
      <c r="AG29" s="54" t="str">
        <f>IF(AND(入力する前に確認するシート!$G$16=1,'②-1出来高報告書'!$I$5=TRUE),TRIM(LEFT(RIGHT(" "&amp;Sheet2!$AP$56,9-COLUMN(D14)+1))),TRIM(LEFT(RIGHT(" "&amp;$AX29,9-COLUMN(D14)+1))))</f>
        <v/>
      </c>
      <c r="AH29" s="52" t="str">
        <f>IF(AND(入力する前に確認するシート!$G$16=1,'②-1出来高報告書'!$I$5=TRUE),TRIM(LEFT(RIGHT(" "&amp;Sheet2!$AP$56,9-COLUMN(E14)+1))),TRIM(LEFT(RIGHT(" "&amp;$AX29,9-COLUMN(E14)+1))))</f>
        <v/>
      </c>
      <c r="AI29" s="55" t="str">
        <f>IF(AND(入力する前に確認するシート!$G$16=1,'②-1出来高報告書'!$I$5=TRUE),TRIM(LEFT(RIGHT(" "&amp;Sheet2!$AP$56,9-COLUMN(F14)+1))),TRIM(LEFT(RIGHT(" "&amp;$AX29,9-COLUMN(F14)+1))))</f>
        <v/>
      </c>
      <c r="AJ29" s="56" t="str">
        <f>IF(AND(入力する前に確認するシート!$G$16=1,'②-1出来高報告書'!$I$5=TRUE),TRIM(LEFT(RIGHT(" "&amp;Sheet2!$AP$56,9-COLUMN(G14)+1))),TRIM(LEFT(RIGHT(" "&amp;$AX29,9-COLUMN(G14)+1))))</f>
        <v/>
      </c>
      <c r="AK29" s="52" t="str">
        <f>IF(AND(入力する前に確認するシート!$G$16=1,'②-1出来高報告書'!$I$5=TRUE),TRIM(LEFT(RIGHT(" "&amp;Sheet2!$AP$56,9-COLUMN(H14)+1))),TRIM(LEFT(RIGHT(" "&amp;$AX29,9-COLUMN(H14)+1))))</f>
        <v/>
      </c>
      <c r="AL29" s="57" t="str">
        <f>IF(AND(入力する前に確認するシート!$G$16=1,'②-1出来高報告書'!$I$5=TRUE),TRIM(LEFT(RIGHT(" "&amp;Sheet2!$AP$56,9-COLUMN(I14)+1))),TRIM(LEFT(RIGHT(" "&amp;$AX29,9-COLUMN(I14)+1))))</f>
        <v>0</v>
      </c>
      <c r="AM29"/>
      <c r="AT29" s="61" t="s">
        <v>53</v>
      </c>
      <c r="AU29" s="69"/>
      <c r="AV29" s="70"/>
      <c r="AW29" s="69"/>
      <c r="AX29" s="71">
        <f>IF(③指定請求書!AT33&lt;&gt;0,③指定請求書!AT33,SUM(AX20:AX28))</f>
        <v>0</v>
      </c>
      <c r="AY29" s="86"/>
      <c r="BJ29" s="354">
        <f>IFERROR(VALUE(AD29&amp;AE29&amp;AF29&amp;AG29&amp;AH29&amp;AI29&amp;AJ29&amp;AK29&amp;AL29),"")</f>
        <v>0</v>
      </c>
    </row>
    <row r="30" spans="1:62" ht="4.5" customHeight="1">
      <c r="A30"/>
      <c r="B30"/>
      <c r="C30" s="16"/>
      <c r="D30"/>
      <c r="E30"/>
      <c r="F30"/>
      <c r="G30"/>
      <c r="H30"/>
      <c r="I30"/>
      <c r="J30"/>
      <c r="K30"/>
      <c r="L30"/>
      <c r="M30"/>
      <c r="N30"/>
      <c r="O30"/>
      <c r="P30"/>
      <c r="Q30"/>
      <c r="R30"/>
      <c r="S30"/>
      <c r="T30"/>
      <c r="U30"/>
      <c r="V30"/>
      <c r="W30"/>
      <c r="X30"/>
      <c r="Y30"/>
      <c r="Z30"/>
      <c r="AA30"/>
      <c r="AB30"/>
      <c r="AC30"/>
      <c r="AD30"/>
      <c r="AE30"/>
      <c r="AF30"/>
      <c r="AG30"/>
      <c r="AH30"/>
      <c r="AI30"/>
      <c r="AJ30"/>
      <c r="AK30"/>
      <c r="AL30"/>
      <c r="AM30"/>
      <c r="BJ30" s="354"/>
    </row>
    <row r="31" spans="1:62" ht="19.5" customHeight="1">
      <c r="A31"/>
      <c r="B31" s="646" t="str">
        <f>IF(BB5="","□  「作業所用」・「経理課用」・「担当課用」を印刷して押印して提出してください。",BB5)</f>
        <v>□  「作業所用」・「経理課用」・「担当課用」を印刷して押印して提出してください。</v>
      </c>
      <c r="C31" s="647"/>
      <c r="D31" s="647"/>
      <c r="E31" s="647"/>
      <c r="F31" s="647"/>
      <c r="G31" s="647"/>
      <c r="H31" s="647"/>
      <c r="I31" s="647"/>
      <c r="J31" s="647"/>
      <c r="K31" s="647"/>
      <c r="L31" s="647"/>
      <c r="M31" s="647"/>
      <c r="N31" s="647"/>
      <c r="O31" s="647"/>
      <c r="P31" s="647"/>
      <c r="Q31" s="647"/>
      <c r="R31" s="647"/>
      <c r="S31" s="648"/>
      <c r="T31" s="17"/>
      <c r="U31" s="655"/>
      <c r="V31" s="655"/>
      <c r="W31" s="655"/>
      <c r="X31" s="655"/>
      <c r="Y31" s="655"/>
      <c r="Z31" s="655"/>
      <c r="AA31" s="655"/>
      <c r="AB31" s="655"/>
      <c r="AC31" s="655"/>
      <c r="AD31" s="655"/>
      <c r="AE31" s="655"/>
      <c r="AF31" s="655"/>
      <c r="AG31" s="655"/>
      <c r="AH31" s="655"/>
      <c r="AI31" s="655"/>
      <c r="AJ31" s="655"/>
      <c r="AK31" s="655"/>
      <c r="AL31" s="655"/>
      <c r="AM31"/>
      <c r="AN31" s="387"/>
      <c r="AP31" s="246"/>
      <c r="AQ31" s="246"/>
      <c r="AR31" s="246"/>
      <c r="AS31" s="246"/>
      <c r="AT31" s="406"/>
      <c r="AU31" s="406"/>
      <c r="AV31" s="406"/>
      <c r="AW31" s="406"/>
      <c r="AX31" s="406"/>
      <c r="AY31" s="406"/>
      <c r="AZ31" s="406"/>
      <c r="BA31" s="406"/>
    </row>
    <row r="32" spans="1:62" ht="19.5" customHeight="1">
      <c r="A32"/>
      <c r="B32" s="649"/>
      <c r="C32" s="650"/>
      <c r="D32" s="650"/>
      <c r="E32" s="650"/>
      <c r="F32" s="650"/>
      <c r="G32" s="650"/>
      <c r="H32" s="650"/>
      <c r="I32" s="650"/>
      <c r="J32" s="650"/>
      <c r="K32" s="650"/>
      <c r="L32" s="650"/>
      <c r="M32" s="650"/>
      <c r="N32" s="650"/>
      <c r="O32" s="650"/>
      <c r="P32" s="650"/>
      <c r="Q32" s="650"/>
      <c r="R32" s="650"/>
      <c r="S32" s="651"/>
      <c r="T32" s="17"/>
      <c r="U32" s="655"/>
      <c r="V32" s="655"/>
      <c r="W32" s="655"/>
      <c r="X32" s="655"/>
      <c r="Y32" s="655"/>
      <c r="Z32" s="655"/>
      <c r="AA32" s="655"/>
      <c r="AB32" s="655"/>
      <c r="AC32" s="655"/>
      <c r="AD32" s="655"/>
      <c r="AE32" s="655"/>
      <c r="AF32" s="655"/>
      <c r="AG32" s="655"/>
      <c r="AH32" s="655"/>
      <c r="AI32" s="655"/>
      <c r="AJ32" s="655"/>
      <c r="AK32" s="655"/>
      <c r="AL32" s="655"/>
      <c r="AM32"/>
      <c r="AS32" s="246"/>
      <c r="AT32" s="246"/>
      <c r="AU32" s="246"/>
      <c r="AV32" s="246"/>
      <c r="AW32" s="246"/>
      <c r="AX32" s="246"/>
      <c r="AY32" s="246"/>
      <c r="AZ32" s="246"/>
      <c r="BA32" s="246"/>
    </row>
    <row r="33" spans="1:53" ht="19.5" customHeight="1">
      <c r="A33"/>
      <c r="B33" s="667" t="str">
        <f>IF(入力する前に確認するシート!G16=1,"□　出来高報告書 全"&amp;Sheet3!E3&amp;"ﾍﾟｰｼﾞを3部添付してください。",IF(入力する前に確認するシート!G16=2,"□　契約済の場合は、出来高報告書を3部添付してください。",""))</f>
        <v/>
      </c>
      <c r="C33" s="668"/>
      <c r="D33" s="668"/>
      <c r="E33" s="668"/>
      <c r="F33" s="668"/>
      <c r="G33" s="668"/>
      <c r="H33" s="668"/>
      <c r="I33" s="668"/>
      <c r="J33" s="668"/>
      <c r="K33" s="668"/>
      <c r="L33" s="668"/>
      <c r="M33" s="668"/>
      <c r="N33" s="668"/>
      <c r="O33" s="668"/>
      <c r="P33" s="668"/>
      <c r="Q33" s="668"/>
      <c r="R33" s="668"/>
      <c r="S33" s="669"/>
      <c r="T33" s="13"/>
      <c r="U33" s="13"/>
      <c r="V33" s="13"/>
      <c r="W33" s="13"/>
      <c r="X33" s="13"/>
      <c r="Y33" s="13"/>
      <c r="Z33"/>
      <c r="AA33"/>
      <c r="AB33"/>
      <c r="AC33"/>
      <c r="AD33"/>
      <c r="AE33"/>
      <c r="AF33"/>
      <c r="AG33"/>
      <c r="AH33"/>
      <c r="AI33"/>
      <c r="AJ33"/>
      <c r="AK33"/>
      <c r="AL33"/>
      <c r="AM33"/>
      <c r="AS33" s="734" t="s">
        <v>262</v>
      </c>
      <c r="AT33" s="719"/>
      <c r="AU33" s="720"/>
      <c r="AV33" s="723" t="str">
        <f>IF(AT33="","",IF(ABS(AT33-SUMIFS(③指定請求書!AX20:AX27,③指定請求書!$AZ$20:$AZ$27,FALSE)*(1+③指定請求書!AU28)-SUMIFS(③指定請求書!$AX$20:$AX$27,③指定請求書!$AZ$20:$AZ$27,TRUE))&gt;2,"修正後税込金額が一致していない可能性があります。　　　　　再度確認してください。",""))</f>
        <v/>
      </c>
      <c r="AW33" s="724"/>
      <c r="AX33" s="724"/>
      <c r="AY33" s="724"/>
      <c r="AZ33" s="724"/>
      <c r="BA33" s="480"/>
    </row>
    <row r="34" spans="1:53" ht="19.5" customHeight="1">
      <c r="A34"/>
      <c r="B34" s="667" t="str">
        <f>IF(入力する前に確認するシート!G16=2,"□　契約済の場合は出来高報告書との一致を確認してください。","")</f>
        <v/>
      </c>
      <c r="C34" s="668"/>
      <c r="D34" s="668"/>
      <c r="E34" s="668"/>
      <c r="F34" s="668"/>
      <c r="G34" s="668"/>
      <c r="H34" s="668"/>
      <c r="I34" s="668"/>
      <c r="J34" s="668"/>
      <c r="K34" s="668"/>
      <c r="L34" s="668"/>
      <c r="M34" s="668"/>
      <c r="N34" s="668"/>
      <c r="O34" s="668"/>
      <c r="P34" s="668"/>
      <c r="Q34" s="668"/>
      <c r="R34" s="668"/>
      <c r="S34" s="669"/>
      <c r="T34" s="13"/>
      <c r="U34" s="13"/>
      <c r="V34" s="13"/>
      <c r="W34" s="13"/>
      <c r="X34" s="13"/>
      <c r="Y34" s="13"/>
      <c r="Z34"/>
      <c r="AA34"/>
      <c r="AB34"/>
      <c r="AC34"/>
      <c r="AD34"/>
      <c r="AE34"/>
      <c r="AF34"/>
      <c r="AG34"/>
      <c r="AH34"/>
      <c r="AI34"/>
      <c r="AJ34"/>
      <c r="AK34"/>
      <c r="AL34"/>
      <c r="AM34"/>
      <c r="AS34" s="735"/>
      <c r="AT34" s="721"/>
      <c r="AU34" s="722"/>
      <c r="AV34" s="723"/>
      <c r="AW34" s="724"/>
      <c r="AX34" s="724"/>
      <c r="AY34" s="724"/>
      <c r="AZ34" s="724"/>
      <c r="BA34" s="480"/>
    </row>
    <row r="35" spans="1:53" ht="19.5" customHeight="1">
      <c r="A35"/>
      <c r="B35" s="684" t="str">
        <f>IF(入力する前に確認するシート!G16=1,IF(エラー内容!C1=0,"","□　入力エラー箇所が"&amp;エラー内容!C1&amp;"箇所あります。（うち出来高報告"&amp;エラー内容!C2&amp;"箇所）"),IF(エラー内容!C1=0,"","□　入力エラー箇所が"&amp;エラー内容!C1&amp;"箇所あります。"))</f>
        <v/>
      </c>
      <c r="C35" s="685"/>
      <c r="D35" s="685"/>
      <c r="E35" s="685"/>
      <c r="F35" s="685"/>
      <c r="G35" s="685"/>
      <c r="H35" s="685"/>
      <c r="I35" s="685"/>
      <c r="J35" s="685"/>
      <c r="K35" s="685"/>
      <c r="L35" s="685"/>
      <c r="M35" s="685"/>
      <c r="N35" s="685"/>
      <c r="O35" s="685"/>
      <c r="P35" s="685"/>
      <c r="Q35" s="685"/>
      <c r="R35" s="685"/>
      <c r="S35" s="686"/>
      <c r="T35" s="13"/>
      <c r="U35" s="13"/>
      <c r="V35" s="13"/>
      <c r="W35" s="13"/>
      <c r="X35" s="13"/>
      <c r="Y35" s="13"/>
      <c r="Z35"/>
      <c r="AA35"/>
      <c r="AB35"/>
      <c r="AC35"/>
      <c r="AD35"/>
      <c r="AE35"/>
      <c r="AF35"/>
      <c r="AG35"/>
      <c r="AH35"/>
      <c r="AI35"/>
      <c r="AJ35"/>
      <c r="AK35"/>
      <c r="AL35"/>
      <c r="AM35"/>
      <c r="AW35" s="710">
        <f>SUM(AX29,Sheet2!AP56)-(SUM(AW39:AX48))</f>
        <v>0</v>
      </c>
      <c r="AX35" s="710"/>
    </row>
    <row r="36" spans="1:53" ht="7.5" customHeight="1">
      <c r="A36"/>
      <c r="B36"/>
      <c r="C36"/>
      <c r="D36"/>
      <c r="E36"/>
      <c r="F36"/>
      <c r="G36"/>
      <c r="H36"/>
      <c r="I36"/>
      <c r="J36"/>
      <c r="K36"/>
      <c r="L36"/>
      <c r="M36"/>
      <c r="N36"/>
      <c r="O36"/>
      <c r="P36"/>
      <c r="Q36"/>
      <c r="R36"/>
      <c r="S36"/>
      <c r="T36" s="13"/>
      <c r="U36" s="13"/>
      <c r="V36" s="13"/>
      <c r="W36" s="13"/>
      <c r="X36" s="13"/>
      <c r="Y36" s="13"/>
      <c r="Z36"/>
      <c r="AA36"/>
      <c r="AB36"/>
      <c r="AC36"/>
      <c r="AD36"/>
      <c r="AE36"/>
      <c r="AF36"/>
      <c r="AG36"/>
      <c r="AH36"/>
      <c r="AI36"/>
      <c r="AJ36"/>
      <c r="AK36"/>
      <c r="AL36"/>
      <c r="AM36"/>
    </row>
    <row r="37" spans="1:53" ht="9.6" customHeight="1">
      <c r="A37"/>
      <c r="B37" s="678" t="s">
        <v>30</v>
      </c>
      <c r="C37" s="680"/>
      <c r="D37" s="687" t="s">
        <v>31</v>
      </c>
      <c r="E37" s="688"/>
      <c r="F37" s="688"/>
      <c r="G37" s="688"/>
      <c r="H37" s="688"/>
      <c r="I37" s="688"/>
      <c r="J37" s="689"/>
      <c r="K37" s="688" t="s">
        <v>41</v>
      </c>
      <c r="L37" s="688"/>
      <c r="M37" s="688"/>
      <c r="N37" s="688"/>
      <c r="O37" s="688"/>
      <c r="P37" s="688"/>
      <c r="Q37" s="688"/>
      <c r="R37" s="688"/>
      <c r="S37" s="688"/>
      <c r="T37" s="688"/>
      <c r="U37" s="688"/>
      <c r="V37" s="689"/>
      <c r="W37" s="678" t="s">
        <v>32</v>
      </c>
      <c r="X37" s="679"/>
      <c r="Y37" s="680"/>
      <c r="Z37" s="678" t="s">
        <v>0</v>
      </c>
      <c r="AA37" s="679"/>
      <c r="AB37" s="679"/>
      <c r="AC37" s="679"/>
      <c r="AD37" s="679"/>
      <c r="AE37" s="679"/>
      <c r="AF37" s="679"/>
      <c r="AG37" s="679"/>
      <c r="AH37" s="680"/>
      <c r="AI37" s="674" t="s">
        <v>36</v>
      </c>
      <c r="AJ37" s="675"/>
      <c r="AK37" s="670" t="s">
        <v>38</v>
      </c>
      <c r="AL37" s="671"/>
      <c r="AM37"/>
      <c r="AO37" s="529" t="s">
        <v>30</v>
      </c>
      <c r="AP37" s="529" t="s">
        <v>31</v>
      </c>
      <c r="AQ37" s="529"/>
      <c r="AR37" s="528" t="s">
        <v>150</v>
      </c>
      <c r="AS37" s="529" t="s">
        <v>41</v>
      </c>
      <c r="AT37" s="529"/>
      <c r="AU37" s="529"/>
      <c r="AV37" s="529" t="s">
        <v>32</v>
      </c>
      <c r="AW37" s="700" t="s">
        <v>201</v>
      </c>
      <c r="AX37" s="701"/>
      <c r="AY37" s="528" t="s">
        <v>151</v>
      </c>
      <c r="AZ37" s="529" t="s">
        <v>202</v>
      </c>
    </row>
    <row r="38" spans="1:53" ht="9.6" customHeight="1">
      <c r="A38"/>
      <c r="B38" s="681"/>
      <c r="C38" s="683"/>
      <c r="D38" s="690"/>
      <c r="E38" s="691"/>
      <c r="F38" s="691"/>
      <c r="G38" s="691"/>
      <c r="H38" s="691"/>
      <c r="I38" s="691"/>
      <c r="J38" s="692"/>
      <c r="K38" s="691"/>
      <c r="L38" s="691"/>
      <c r="M38" s="691"/>
      <c r="N38" s="691"/>
      <c r="O38" s="691"/>
      <c r="P38" s="691"/>
      <c r="Q38" s="691"/>
      <c r="R38" s="691"/>
      <c r="S38" s="691"/>
      <c r="T38" s="691"/>
      <c r="U38" s="691"/>
      <c r="V38" s="692"/>
      <c r="W38" s="681"/>
      <c r="X38" s="682"/>
      <c r="Y38" s="683"/>
      <c r="Z38" s="681"/>
      <c r="AA38" s="682"/>
      <c r="AB38" s="682"/>
      <c r="AC38" s="682"/>
      <c r="AD38" s="682"/>
      <c r="AE38" s="682"/>
      <c r="AF38" s="682"/>
      <c r="AG38" s="682"/>
      <c r="AH38" s="683"/>
      <c r="AI38" s="676" t="s">
        <v>40</v>
      </c>
      <c r="AJ38" s="677"/>
      <c r="AK38" s="672" t="s">
        <v>39</v>
      </c>
      <c r="AL38" s="673"/>
      <c r="AM38"/>
      <c r="AO38" s="529"/>
      <c r="AP38" s="529"/>
      <c r="AQ38" s="529"/>
      <c r="AR38" s="528"/>
      <c r="AS38" s="529"/>
      <c r="AT38" s="529"/>
      <c r="AU38" s="529"/>
      <c r="AV38" s="529"/>
      <c r="AW38" s="702"/>
      <c r="AX38" s="703"/>
      <c r="AY38" s="528"/>
      <c r="AZ38" s="529"/>
    </row>
    <row r="39" spans="1:53" ht="18.600000000000001" customHeight="1">
      <c r="A39"/>
      <c r="B39" s="214" t="str">
        <f>IF($K39="","",TRIM(LEFT(RIGHT(" "&amp;$AO39,2-COLUMN(A5)+1))))</f>
        <v/>
      </c>
      <c r="C39" s="215" t="str">
        <f>IF($K39="","",TRIM(LEFT(RIGHT(" "&amp;$AO39,2-COLUMN(B5)+1))))</f>
        <v/>
      </c>
      <c r="D39" s="596" t="str">
        <f>IF(AP39="","",AP39)</f>
        <v/>
      </c>
      <c r="E39" s="594"/>
      <c r="F39" s="594"/>
      <c r="G39" s="594"/>
      <c r="H39" s="594"/>
      <c r="I39" s="594"/>
      <c r="J39" s="595"/>
      <c r="K39" s="594" t="str">
        <f t="shared" ref="K39:K48" si="4">IF(AR39=TRUE,E20,IF(AS39="","",AS39))</f>
        <v/>
      </c>
      <c r="L39" s="594"/>
      <c r="M39" s="594"/>
      <c r="N39" s="594"/>
      <c r="O39" s="594"/>
      <c r="P39" s="594"/>
      <c r="Q39" s="594"/>
      <c r="R39" s="594"/>
      <c r="S39" s="594"/>
      <c r="T39" s="594"/>
      <c r="U39" s="594"/>
      <c r="V39" s="595"/>
      <c r="W39" s="205" t="str">
        <f>IF($K39="","",TRIM(LEFT(RIGHT(" "&amp;$AV39,3-COLUMN(A5)+1))))</f>
        <v/>
      </c>
      <c r="X39" s="206" t="str">
        <f>IF($K39="","",TRIM(LEFT(RIGHT(" "&amp;$AV39,3-COLUMN(B5)+1))))</f>
        <v/>
      </c>
      <c r="Y39" s="207" t="str">
        <f>IF($K39="","",TRIM(LEFT(RIGHT(" "&amp;$AV39,3-COLUMN(C5)+1))))</f>
        <v/>
      </c>
      <c r="Z39" s="203" t="str">
        <f t="shared" ref="Z39:AH46" si="5">IF($AR39=TRUE,IF(TRIM(LEFT(RIGHT(" "&amp;$BJ20,9-COLUMN(A5)+1)))="-","▲",TRIM(LEFT(RIGHT(" "&amp;$BJ20,9-COLUMN(A5)+1)))),IF(TRIM(LEFT(RIGHT(" "&amp;$AW39,9-COLUMN(A5)+1)))="-","▲",TRIM(LEFT(RIGHT(" "&amp;$AW39,9-COLUMN(A5)+1)))))</f>
        <v/>
      </c>
      <c r="AA39" s="208" t="str">
        <f t="shared" si="5"/>
        <v/>
      </c>
      <c r="AB39" s="209" t="str">
        <f t="shared" si="5"/>
        <v/>
      </c>
      <c r="AC39" s="210" t="str">
        <f t="shared" si="5"/>
        <v/>
      </c>
      <c r="AD39" s="208" t="str">
        <f t="shared" si="5"/>
        <v/>
      </c>
      <c r="AE39" s="211" t="str">
        <f t="shared" si="5"/>
        <v/>
      </c>
      <c r="AF39" s="212" t="str">
        <f t="shared" si="5"/>
        <v/>
      </c>
      <c r="AG39" s="208" t="str">
        <f t="shared" si="5"/>
        <v/>
      </c>
      <c r="AH39" s="204" t="str">
        <f t="shared" si="5"/>
        <v/>
      </c>
      <c r="AI39" s="203"/>
      <c r="AJ39" s="213" t="str">
        <f>IF(K39="","",IF(AZ39=TRUE,8,""))</f>
        <v/>
      </c>
      <c r="AK39" s="203" t="str">
        <f t="shared" ref="AK39:AK48" si="6">TRIM(LEFT(RIGHT(" "&amp;$AY39,2-COLUMN(A5)+1)))</f>
        <v/>
      </c>
      <c r="AL39" s="204" t="str">
        <f t="shared" ref="AL39:AL48" si="7">TRIM(LEFT(RIGHT(" "&amp;$AY39,2-COLUMN(B5)+1)))</f>
        <v/>
      </c>
      <c r="AM39"/>
      <c r="AO39" s="200"/>
      <c r="AP39" s="699"/>
      <c r="AQ39" s="699"/>
      <c r="AR39" s="199" t="b">
        <v>0</v>
      </c>
      <c r="AS39" s="695"/>
      <c r="AT39" s="695"/>
      <c r="AU39" s="695"/>
      <c r="AV39" s="94"/>
      <c r="AW39" s="693"/>
      <c r="AX39" s="694"/>
      <c r="AY39" s="201"/>
      <c r="AZ39" s="199" t="b">
        <v>0</v>
      </c>
    </row>
    <row r="40" spans="1:53" ht="18.600000000000001" customHeight="1">
      <c r="A40"/>
      <c r="B40" s="214" t="str">
        <f t="shared" ref="B40:C48" si="8">IF($M40="","",TRIM(LEFT(RIGHT(" "&amp;$AO40,2-COLUMN(A6)+1))))</f>
        <v/>
      </c>
      <c r="C40" s="215" t="str">
        <f t="shared" si="8"/>
        <v/>
      </c>
      <c r="D40" s="596" t="str">
        <f t="shared" ref="D40:D48" si="9">IF(AP40="","",AP40)</f>
        <v/>
      </c>
      <c r="E40" s="594"/>
      <c r="F40" s="594"/>
      <c r="G40" s="594"/>
      <c r="H40" s="594"/>
      <c r="I40" s="594"/>
      <c r="J40" s="595"/>
      <c r="K40" s="594" t="str">
        <f t="shared" si="4"/>
        <v/>
      </c>
      <c r="L40" s="594"/>
      <c r="M40" s="594"/>
      <c r="N40" s="594"/>
      <c r="O40" s="594"/>
      <c r="P40" s="594"/>
      <c r="Q40" s="594"/>
      <c r="R40" s="594"/>
      <c r="S40" s="594"/>
      <c r="T40" s="594"/>
      <c r="U40" s="594"/>
      <c r="V40" s="595"/>
      <c r="W40" s="205" t="str">
        <f t="shared" ref="W40:Y40" si="10">IF($K40="","",TRIM(LEFT(RIGHT(" "&amp;$AV40,3-COLUMN(A6)+1))))</f>
        <v/>
      </c>
      <c r="X40" s="206" t="str">
        <f t="shared" si="10"/>
        <v/>
      </c>
      <c r="Y40" s="207" t="str">
        <f t="shared" si="10"/>
        <v/>
      </c>
      <c r="Z40" s="203" t="str">
        <f t="shared" si="5"/>
        <v/>
      </c>
      <c r="AA40" s="208" t="str">
        <f t="shared" si="5"/>
        <v/>
      </c>
      <c r="AB40" s="209" t="str">
        <f t="shared" si="5"/>
        <v/>
      </c>
      <c r="AC40" s="210" t="str">
        <f t="shared" si="5"/>
        <v/>
      </c>
      <c r="AD40" s="208" t="str">
        <f t="shared" si="5"/>
        <v/>
      </c>
      <c r="AE40" s="211" t="str">
        <f t="shared" si="5"/>
        <v/>
      </c>
      <c r="AF40" s="212" t="str">
        <f t="shared" si="5"/>
        <v/>
      </c>
      <c r="AG40" s="208" t="str">
        <f t="shared" si="5"/>
        <v/>
      </c>
      <c r="AH40" s="204" t="str">
        <f t="shared" si="5"/>
        <v/>
      </c>
      <c r="AI40" s="203"/>
      <c r="AJ40" s="213" t="str">
        <f t="shared" ref="AJ40:AJ48" si="11">IF(M40="","",IF(AZ40=TRUE,8,""))</f>
        <v/>
      </c>
      <c r="AK40" s="203" t="str">
        <f t="shared" si="6"/>
        <v/>
      </c>
      <c r="AL40" s="204" t="str">
        <f t="shared" si="7"/>
        <v/>
      </c>
      <c r="AM40"/>
      <c r="AO40" s="200"/>
      <c r="AP40" s="699"/>
      <c r="AQ40" s="699"/>
      <c r="AR40" s="199" t="b">
        <v>0</v>
      </c>
      <c r="AS40" s="696"/>
      <c r="AT40" s="697"/>
      <c r="AU40" s="698"/>
      <c r="AV40" s="94"/>
      <c r="AW40" s="693"/>
      <c r="AX40" s="694"/>
      <c r="AY40" s="201"/>
      <c r="AZ40" s="199" t="b">
        <v>0</v>
      </c>
    </row>
    <row r="41" spans="1:53" ht="18.600000000000001" customHeight="1">
      <c r="A41"/>
      <c r="B41" s="214" t="str">
        <f t="shared" si="8"/>
        <v/>
      </c>
      <c r="C41" s="215" t="str">
        <f t="shared" si="8"/>
        <v/>
      </c>
      <c r="D41" s="596" t="str">
        <f t="shared" si="9"/>
        <v/>
      </c>
      <c r="E41" s="594"/>
      <c r="F41" s="594"/>
      <c r="G41" s="594"/>
      <c r="H41" s="594"/>
      <c r="I41" s="594"/>
      <c r="J41" s="595"/>
      <c r="K41" s="594" t="str">
        <f t="shared" si="4"/>
        <v/>
      </c>
      <c r="L41" s="594"/>
      <c r="M41" s="594"/>
      <c r="N41" s="594"/>
      <c r="O41" s="594"/>
      <c r="P41" s="594"/>
      <c r="Q41" s="594"/>
      <c r="R41" s="594"/>
      <c r="S41" s="594"/>
      <c r="T41" s="594"/>
      <c r="U41" s="594"/>
      <c r="V41" s="595"/>
      <c r="W41" s="205" t="str">
        <f t="shared" ref="W41:Y41" si="12">IF($K41="","",TRIM(LEFT(RIGHT(" "&amp;$AV41,3-COLUMN(A7)+1))))</f>
        <v/>
      </c>
      <c r="X41" s="206" t="str">
        <f t="shared" si="12"/>
        <v/>
      </c>
      <c r="Y41" s="207" t="str">
        <f t="shared" si="12"/>
        <v/>
      </c>
      <c r="Z41" s="203" t="str">
        <f t="shared" si="5"/>
        <v/>
      </c>
      <c r="AA41" s="208" t="str">
        <f t="shared" si="5"/>
        <v/>
      </c>
      <c r="AB41" s="209" t="str">
        <f t="shared" si="5"/>
        <v/>
      </c>
      <c r="AC41" s="210" t="str">
        <f t="shared" si="5"/>
        <v/>
      </c>
      <c r="AD41" s="208" t="str">
        <f t="shared" si="5"/>
        <v/>
      </c>
      <c r="AE41" s="211" t="str">
        <f t="shared" si="5"/>
        <v/>
      </c>
      <c r="AF41" s="212" t="str">
        <f t="shared" si="5"/>
        <v/>
      </c>
      <c r="AG41" s="208" t="str">
        <f t="shared" si="5"/>
        <v/>
      </c>
      <c r="AH41" s="204" t="str">
        <f t="shared" si="5"/>
        <v/>
      </c>
      <c r="AI41" s="203"/>
      <c r="AJ41" s="213" t="str">
        <f t="shared" si="11"/>
        <v/>
      </c>
      <c r="AK41" s="203" t="str">
        <f t="shared" si="6"/>
        <v/>
      </c>
      <c r="AL41" s="204" t="str">
        <f t="shared" si="7"/>
        <v/>
      </c>
      <c r="AM41"/>
      <c r="AO41" s="200"/>
      <c r="AP41" s="699"/>
      <c r="AQ41" s="699"/>
      <c r="AR41" s="199" t="b">
        <v>0</v>
      </c>
      <c r="AS41" s="695"/>
      <c r="AT41" s="695"/>
      <c r="AU41" s="695"/>
      <c r="AV41" s="94"/>
      <c r="AW41" s="693"/>
      <c r="AX41" s="694"/>
      <c r="AY41" s="201"/>
      <c r="AZ41" s="199" t="b">
        <v>0</v>
      </c>
    </row>
    <row r="42" spans="1:53" ht="18.600000000000001" customHeight="1">
      <c r="A42"/>
      <c r="B42" s="214" t="str">
        <f t="shared" si="8"/>
        <v/>
      </c>
      <c r="C42" s="215" t="str">
        <f t="shared" si="8"/>
        <v/>
      </c>
      <c r="D42" s="596" t="str">
        <f t="shared" si="9"/>
        <v/>
      </c>
      <c r="E42" s="594"/>
      <c r="F42" s="594"/>
      <c r="G42" s="594"/>
      <c r="H42" s="594"/>
      <c r="I42" s="594"/>
      <c r="J42" s="595"/>
      <c r="K42" s="594" t="str">
        <f t="shared" si="4"/>
        <v/>
      </c>
      <c r="L42" s="594"/>
      <c r="M42" s="594"/>
      <c r="N42" s="594"/>
      <c r="O42" s="594"/>
      <c r="P42" s="594"/>
      <c r="Q42" s="594"/>
      <c r="R42" s="594"/>
      <c r="S42" s="594"/>
      <c r="T42" s="594"/>
      <c r="U42" s="594"/>
      <c r="V42" s="595"/>
      <c r="W42" s="205" t="str">
        <f t="shared" ref="W42:Y42" si="13">IF($K42="","",TRIM(LEFT(RIGHT(" "&amp;$AV42,3-COLUMN(A8)+1))))</f>
        <v/>
      </c>
      <c r="X42" s="206" t="str">
        <f t="shared" si="13"/>
        <v/>
      </c>
      <c r="Y42" s="207" t="str">
        <f t="shared" si="13"/>
        <v/>
      </c>
      <c r="Z42" s="203" t="str">
        <f t="shared" si="5"/>
        <v/>
      </c>
      <c r="AA42" s="208" t="str">
        <f t="shared" si="5"/>
        <v/>
      </c>
      <c r="AB42" s="209" t="str">
        <f t="shared" si="5"/>
        <v/>
      </c>
      <c r="AC42" s="210" t="str">
        <f t="shared" si="5"/>
        <v/>
      </c>
      <c r="AD42" s="208" t="str">
        <f t="shared" si="5"/>
        <v/>
      </c>
      <c r="AE42" s="211" t="str">
        <f t="shared" si="5"/>
        <v/>
      </c>
      <c r="AF42" s="212" t="str">
        <f t="shared" si="5"/>
        <v/>
      </c>
      <c r="AG42" s="208" t="str">
        <f t="shared" si="5"/>
        <v/>
      </c>
      <c r="AH42" s="204" t="str">
        <f t="shared" si="5"/>
        <v/>
      </c>
      <c r="AI42" s="203"/>
      <c r="AJ42" s="213" t="str">
        <f t="shared" si="11"/>
        <v/>
      </c>
      <c r="AK42" s="203" t="str">
        <f t="shared" si="6"/>
        <v/>
      </c>
      <c r="AL42" s="204" t="str">
        <f t="shared" si="7"/>
        <v/>
      </c>
      <c r="AM42"/>
      <c r="AO42" s="200"/>
      <c r="AP42" s="699"/>
      <c r="AQ42" s="699"/>
      <c r="AR42" s="199" t="b">
        <v>0</v>
      </c>
      <c r="AS42" s="695"/>
      <c r="AT42" s="695"/>
      <c r="AU42" s="695"/>
      <c r="AV42" s="94"/>
      <c r="AW42" s="693"/>
      <c r="AX42" s="694"/>
      <c r="AY42" s="201"/>
      <c r="AZ42" s="199"/>
    </row>
    <row r="43" spans="1:53" ht="18.600000000000001" customHeight="1">
      <c r="A43"/>
      <c r="B43" s="214" t="str">
        <f t="shared" si="8"/>
        <v/>
      </c>
      <c r="C43" s="215" t="str">
        <f t="shared" si="8"/>
        <v/>
      </c>
      <c r="D43" s="596" t="str">
        <f t="shared" si="9"/>
        <v/>
      </c>
      <c r="E43" s="594"/>
      <c r="F43" s="594"/>
      <c r="G43" s="594"/>
      <c r="H43" s="594"/>
      <c r="I43" s="594"/>
      <c r="J43" s="595"/>
      <c r="K43" s="594" t="str">
        <f t="shared" si="4"/>
        <v/>
      </c>
      <c r="L43" s="594"/>
      <c r="M43" s="594"/>
      <c r="N43" s="594"/>
      <c r="O43" s="594"/>
      <c r="P43" s="594"/>
      <c r="Q43" s="594"/>
      <c r="R43" s="594"/>
      <c r="S43" s="594"/>
      <c r="T43" s="594"/>
      <c r="U43" s="594"/>
      <c r="V43" s="595"/>
      <c r="W43" s="205" t="str">
        <f t="shared" ref="W43:Y43" si="14">IF($K43="","",TRIM(LEFT(RIGHT(" "&amp;$AV43,3-COLUMN(A9)+1))))</f>
        <v/>
      </c>
      <c r="X43" s="206" t="str">
        <f t="shared" si="14"/>
        <v/>
      </c>
      <c r="Y43" s="207" t="str">
        <f t="shared" si="14"/>
        <v/>
      </c>
      <c r="Z43" s="203" t="str">
        <f t="shared" si="5"/>
        <v/>
      </c>
      <c r="AA43" s="208" t="str">
        <f t="shared" si="5"/>
        <v/>
      </c>
      <c r="AB43" s="209" t="str">
        <f t="shared" si="5"/>
        <v/>
      </c>
      <c r="AC43" s="210" t="str">
        <f t="shared" si="5"/>
        <v/>
      </c>
      <c r="AD43" s="208" t="str">
        <f t="shared" si="5"/>
        <v/>
      </c>
      <c r="AE43" s="211" t="str">
        <f t="shared" si="5"/>
        <v/>
      </c>
      <c r="AF43" s="212" t="str">
        <f t="shared" si="5"/>
        <v/>
      </c>
      <c r="AG43" s="208" t="str">
        <f t="shared" si="5"/>
        <v/>
      </c>
      <c r="AH43" s="204" t="str">
        <f t="shared" si="5"/>
        <v/>
      </c>
      <c r="AI43" s="203"/>
      <c r="AJ43" s="213" t="str">
        <f t="shared" si="11"/>
        <v/>
      </c>
      <c r="AK43" s="203" t="str">
        <f t="shared" si="6"/>
        <v/>
      </c>
      <c r="AL43" s="204" t="str">
        <f t="shared" si="7"/>
        <v/>
      </c>
      <c r="AM43"/>
      <c r="AO43" s="200"/>
      <c r="AP43" s="699"/>
      <c r="AQ43" s="699"/>
      <c r="AR43" s="199" t="b">
        <v>0</v>
      </c>
      <c r="AS43" s="695"/>
      <c r="AT43" s="695"/>
      <c r="AU43" s="695"/>
      <c r="AV43" s="94"/>
      <c r="AW43" s="693"/>
      <c r="AX43" s="694"/>
      <c r="AY43" s="201"/>
      <c r="AZ43" s="199"/>
    </row>
    <row r="44" spans="1:53" ht="18.600000000000001" customHeight="1">
      <c r="A44"/>
      <c r="B44" s="214" t="str">
        <f t="shared" si="8"/>
        <v/>
      </c>
      <c r="C44" s="215" t="str">
        <f t="shared" si="8"/>
        <v/>
      </c>
      <c r="D44" s="596" t="str">
        <f t="shared" si="9"/>
        <v/>
      </c>
      <c r="E44" s="594"/>
      <c r="F44" s="594"/>
      <c r="G44" s="594"/>
      <c r="H44" s="594"/>
      <c r="I44" s="594"/>
      <c r="J44" s="595"/>
      <c r="K44" s="594" t="str">
        <f t="shared" si="4"/>
        <v/>
      </c>
      <c r="L44" s="594"/>
      <c r="M44" s="594"/>
      <c r="N44" s="594"/>
      <c r="O44" s="594"/>
      <c r="P44" s="594"/>
      <c r="Q44" s="594"/>
      <c r="R44" s="594"/>
      <c r="S44" s="594"/>
      <c r="T44" s="594"/>
      <c r="U44" s="594"/>
      <c r="V44" s="595"/>
      <c r="W44" s="205" t="str">
        <f t="shared" ref="W44:Y44" si="15">IF($K44="","",TRIM(LEFT(RIGHT(" "&amp;$AV44,3-COLUMN(A10)+1))))</f>
        <v/>
      </c>
      <c r="X44" s="206" t="str">
        <f t="shared" si="15"/>
        <v/>
      </c>
      <c r="Y44" s="207" t="str">
        <f t="shared" si="15"/>
        <v/>
      </c>
      <c r="Z44" s="203" t="str">
        <f t="shared" si="5"/>
        <v/>
      </c>
      <c r="AA44" s="208" t="str">
        <f t="shared" si="5"/>
        <v/>
      </c>
      <c r="AB44" s="209" t="str">
        <f t="shared" si="5"/>
        <v/>
      </c>
      <c r="AC44" s="210" t="str">
        <f t="shared" si="5"/>
        <v/>
      </c>
      <c r="AD44" s="208" t="str">
        <f t="shared" si="5"/>
        <v/>
      </c>
      <c r="AE44" s="211" t="str">
        <f t="shared" si="5"/>
        <v/>
      </c>
      <c r="AF44" s="212" t="str">
        <f t="shared" si="5"/>
        <v/>
      </c>
      <c r="AG44" s="208" t="str">
        <f t="shared" si="5"/>
        <v/>
      </c>
      <c r="AH44" s="204" t="str">
        <f t="shared" si="5"/>
        <v/>
      </c>
      <c r="AI44" s="203"/>
      <c r="AJ44" s="213" t="str">
        <f t="shared" si="11"/>
        <v/>
      </c>
      <c r="AK44" s="203" t="str">
        <f t="shared" si="6"/>
        <v/>
      </c>
      <c r="AL44" s="204" t="str">
        <f t="shared" si="7"/>
        <v/>
      </c>
      <c r="AM44"/>
      <c r="AO44" s="200"/>
      <c r="AP44" s="699"/>
      <c r="AQ44" s="699"/>
      <c r="AR44" s="199" t="b">
        <v>0</v>
      </c>
      <c r="AS44" s="695"/>
      <c r="AT44" s="695"/>
      <c r="AU44" s="695"/>
      <c r="AV44" s="94"/>
      <c r="AW44" s="693"/>
      <c r="AX44" s="694"/>
      <c r="AY44" s="201"/>
      <c r="AZ44" s="199"/>
    </row>
    <row r="45" spans="1:53" ht="18.600000000000001" customHeight="1">
      <c r="A45"/>
      <c r="B45" s="214" t="str">
        <f t="shared" si="8"/>
        <v/>
      </c>
      <c r="C45" s="215" t="str">
        <f t="shared" si="8"/>
        <v/>
      </c>
      <c r="D45" s="596" t="str">
        <f t="shared" si="9"/>
        <v/>
      </c>
      <c r="E45" s="594"/>
      <c r="F45" s="594"/>
      <c r="G45" s="594"/>
      <c r="H45" s="594"/>
      <c r="I45" s="594"/>
      <c r="J45" s="595"/>
      <c r="K45" s="594" t="str">
        <f t="shared" si="4"/>
        <v/>
      </c>
      <c r="L45" s="594"/>
      <c r="M45" s="594"/>
      <c r="N45" s="594"/>
      <c r="O45" s="594"/>
      <c r="P45" s="594"/>
      <c r="Q45" s="594"/>
      <c r="R45" s="594"/>
      <c r="S45" s="594"/>
      <c r="T45" s="594"/>
      <c r="U45" s="594"/>
      <c r="V45" s="595"/>
      <c r="W45" s="205" t="str">
        <f t="shared" ref="W45:Y45" si="16">IF($K45="","",TRIM(LEFT(RIGHT(" "&amp;$AV45,3-COLUMN(A11)+1))))</f>
        <v/>
      </c>
      <c r="X45" s="206" t="str">
        <f t="shared" si="16"/>
        <v/>
      </c>
      <c r="Y45" s="207" t="str">
        <f t="shared" si="16"/>
        <v/>
      </c>
      <c r="Z45" s="203" t="str">
        <f t="shared" si="5"/>
        <v/>
      </c>
      <c r="AA45" s="208" t="str">
        <f t="shared" si="5"/>
        <v/>
      </c>
      <c r="AB45" s="209" t="str">
        <f t="shared" si="5"/>
        <v/>
      </c>
      <c r="AC45" s="210" t="str">
        <f t="shared" si="5"/>
        <v/>
      </c>
      <c r="AD45" s="208" t="str">
        <f t="shared" si="5"/>
        <v/>
      </c>
      <c r="AE45" s="211" t="str">
        <f t="shared" si="5"/>
        <v/>
      </c>
      <c r="AF45" s="212" t="str">
        <f t="shared" si="5"/>
        <v/>
      </c>
      <c r="AG45" s="208" t="str">
        <f t="shared" si="5"/>
        <v/>
      </c>
      <c r="AH45" s="204" t="str">
        <f t="shared" si="5"/>
        <v/>
      </c>
      <c r="AI45" s="203"/>
      <c r="AJ45" s="213" t="str">
        <f t="shared" si="11"/>
        <v/>
      </c>
      <c r="AK45" s="203" t="str">
        <f t="shared" si="6"/>
        <v/>
      </c>
      <c r="AL45" s="204" t="str">
        <f t="shared" si="7"/>
        <v/>
      </c>
      <c r="AM45"/>
      <c r="AO45" s="200"/>
      <c r="AP45" s="699"/>
      <c r="AQ45" s="699"/>
      <c r="AR45" s="199" t="b">
        <v>0</v>
      </c>
      <c r="AS45" s="695"/>
      <c r="AT45" s="695"/>
      <c r="AU45" s="695"/>
      <c r="AV45" s="94"/>
      <c r="AW45" s="693"/>
      <c r="AX45" s="694"/>
      <c r="AY45" s="201"/>
      <c r="AZ45" s="199"/>
    </row>
    <row r="46" spans="1:53" ht="18.600000000000001" customHeight="1">
      <c r="A46"/>
      <c r="B46" s="214" t="str">
        <f t="shared" si="8"/>
        <v/>
      </c>
      <c r="C46" s="215" t="str">
        <f t="shared" si="8"/>
        <v/>
      </c>
      <c r="D46" s="596" t="str">
        <f t="shared" si="9"/>
        <v/>
      </c>
      <c r="E46" s="594"/>
      <c r="F46" s="594"/>
      <c r="G46" s="594"/>
      <c r="H46" s="594"/>
      <c r="I46" s="594"/>
      <c r="J46" s="595"/>
      <c r="K46" s="594" t="str">
        <f t="shared" si="4"/>
        <v/>
      </c>
      <c r="L46" s="594"/>
      <c r="M46" s="594"/>
      <c r="N46" s="594"/>
      <c r="O46" s="594"/>
      <c r="P46" s="594"/>
      <c r="Q46" s="594"/>
      <c r="R46" s="594"/>
      <c r="S46" s="594"/>
      <c r="T46" s="594"/>
      <c r="U46" s="594"/>
      <c r="V46" s="595"/>
      <c r="W46" s="205" t="str">
        <f t="shared" ref="W46:Y46" si="17">IF($K46="","",TRIM(LEFT(RIGHT(" "&amp;$AV46,3-COLUMN(A12)+1))))</f>
        <v/>
      </c>
      <c r="X46" s="206" t="str">
        <f t="shared" si="17"/>
        <v/>
      </c>
      <c r="Y46" s="207" t="str">
        <f t="shared" si="17"/>
        <v/>
      </c>
      <c r="Z46" s="203" t="str">
        <f t="shared" si="5"/>
        <v/>
      </c>
      <c r="AA46" s="208" t="str">
        <f t="shared" si="5"/>
        <v/>
      </c>
      <c r="AB46" s="209" t="str">
        <f t="shared" si="5"/>
        <v/>
      </c>
      <c r="AC46" s="210" t="str">
        <f t="shared" si="5"/>
        <v/>
      </c>
      <c r="AD46" s="208" t="str">
        <f t="shared" si="5"/>
        <v/>
      </c>
      <c r="AE46" s="211" t="str">
        <f t="shared" si="5"/>
        <v/>
      </c>
      <c r="AF46" s="212" t="str">
        <f t="shared" si="5"/>
        <v/>
      </c>
      <c r="AG46" s="208" t="str">
        <f t="shared" si="5"/>
        <v/>
      </c>
      <c r="AH46" s="204" t="str">
        <f t="shared" si="5"/>
        <v/>
      </c>
      <c r="AI46" s="203"/>
      <c r="AJ46" s="213" t="str">
        <f t="shared" si="11"/>
        <v/>
      </c>
      <c r="AK46" s="203" t="str">
        <f t="shared" si="6"/>
        <v/>
      </c>
      <c r="AL46" s="204" t="str">
        <f t="shared" si="7"/>
        <v/>
      </c>
      <c r="AM46"/>
      <c r="AO46" s="200"/>
      <c r="AP46" s="699"/>
      <c r="AQ46" s="699"/>
      <c r="AR46" s="199" t="b">
        <v>0</v>
      </c>
      <c r="AS46" s="695"/>
      <c r="AT46" s="695"/>
      <c r="AU46" s="695"/>
      <c r="AV46" s="94"/>
      <c r="AW46" s="693"/>
      <c r="AX46" s="694"/>
      <c r="AY46" s="201"/>
      <c r="AZ46" s="199"/>
    </row>
    <row r="47" spans="1:53" ht="18.600000000000001" customHeight="1">
      <c r="A47"/>
      <c r="B47" s="214" t="str">
        <f t="shared" si="8"/>
        <v/>
      </c>
      <c r="C47" s="215" t="str">
        <f t="shared" si="8"/>
        <v/>
      </c>
      <c r="D47" s="596" t="str">
        <f t="shared" si="9"/>
        <v/>
      </c>
      <c r="E47" s="594"/>
      <c r="F47" s="594"/>
      <c r="G47" s="594"/>
      <c r="H47" s="594"/>
      <c r="I47" s="594"/>
      <c r="J47" s="595"/>
      <c r="K47" s="594" t="str">
        <f t="shared" si="4"/>
        <v/>
      </c>
      <c r="L47" s="594"/>
      <c r="M47" s="594"/>
      <c r="N47" s="594"/>
      <c r="O47" s="594"/>
      <c r="P47" s="594"/>
      <c r="Q47" s="594"/>
      <c r="R47" s="594"/>
      <c r="S47" s="594"/>
      <c r="T47" s="594"/>
      <c r="U47" s="594"/>
      <c r="V47" s="595"/>
      <c r="W47" s="205" t="str">
        <f t="shared" ref="W47:Y47" si="18">IF($K47="","",TRIM(LEFT(RIGHT(" "&amp;$AV47,3-COLUMN(A13)+1))))</f>
        <v/>
      </c>
      <c r="X47" s="206" t="str">
        <f t="shared" si="18"/>
        <v/>
      </c>
      <c r="Y47" s="207" t="str">
        <f t="shared" si="18"/>
        <v/>
      </c>
      <c r="Z47" s="203" t="str">
        <f>IF($AR47=TRUE,IF(TRIM(LEFT(RIGHT(" "&amp;$BJ28,9-COLUMN(A13)+1)))="-","▲",TRIM(LEFT(RIGHT(" "&amp;$BJ28,9-COLUMN(A13)+1)))),IF(TRIM(LEFT(RIGHT(" "&amp;$AW47,9-COLUMN(A13)+1)))="-","▲",TRIM(LEFT(RIGHT(" "&amp;$AW47,9-COLUMN(A13)+1)))))</f>
        <v/>
      </c>
      <c r="AA47" s="208" t="str">
        <f t="shared" ref="AA47:AH48" si="19">IF(TRIM(LEFT(RIGHT(" "&amp;$AW47,9-COLUMN(B13)+1)))="-","▲",TRIM(LEFT(RIGHT(" "&amp;$AW47,9-COLUMN(B13)+1))))</f>
        <v/>
      </c>
      <c r="AB47" s="209" t="str">
        <f t="shared" si="19"/>
        <v/>
      </c>
      <c r="AC47" s="210" t="str">
        <f t="shared" si="19"/>
        <v/>
      </c>
      <c r="AD47" s="208" t="str">
        <f t="shared" si="19"/>
        <v/>
      </c>
      <c r="AE47" s="211" t="str">
        <f t="shared" si="19"/>
        <v/>
      </c>
      <c r="AF47" s="212" t="str">
        <f t="shared" si="19"/>
        <v/>
      </c>
      <c r="AG47" s="208" t="str">
        <f t="shared" si="19"/>
        <v/>
      </c>
      <c r="AH47" s="204" t="str">
        <f t="shared" si="19"/>
        <v/>
      </c>
      <c r="AI47" s="203"/>
      <c r="AJ47" s="213" t="str">
        <f t="shared" si="11"/>
        <v/>
      </c>
      <c r="AK47" s="203" t="str">
        <f t="shared" si="6"/>
        <v/>
      </c>
      <c r="AL47" s="204" t="str">
        <f t="shared" si="7"/>
        <v/>
      </c>
      <c r="AM47"/>
      <c r="AO47" s="200"/>
      <c r="AP47" s="699"/>
      <c r="AQ47" s="699"/>
      <c r="AR47" s="93"/>
      <c r="AS47" s="695"/>
      <c r="AT47" s="695"/>
      <c r="AU47" s="695"/>
      <c r="AV47" s="94"/>
      <c r="AW47" s="693"/>
      <c r="AX47" s="694"/>
      <c r="AY47" s="201"/>
      <c r="AZ47" s="202"/>
    </row>
    <row r="48" spans="1:53" ht="18.600000000000001" customHeight="1">
      <c r="A48"/>
      <c r="B48" s="214" t="str">
        <f t="shared" si="8"/>
        <v/>
      </c>
      <c r="C48" s="215" t="str">
        <f t="shared" si="8"/>
        <v/>
      </c>
      <c r="D48" s="596" t="str">
        <f t="shared" si="9"/>
        <v/>
      </c>
      <c r="E48" s="594"/>
      <c r="F48" s="594"/>
      <c r="G48" s="594"/>
      <c r="H48" s="594"/>
      <c r="I48" s="594"/>
      <c r="J48" s="595"/>
      <c r="K48" s="594" t="str">
        <f t="shared" si="4"/>
        <v/>
      </c>
      <c r="L48" s="594"/>
      <c r="M48" s="594"/>
      <c r="N48" s="594"/>
      <c r="O48" s="594"/>
      <c r="P48" s="594"/>
      <c r="Q48" s="594"/>
      <c r="R48" s="594"/>
      <c r="S48" s="594"/>
      <c r="T48" s="594"/>
      <c r="U48" s="594"/>
      <c r="V48" s="595"/>
      <c r="W48" s="205" t="str">
        <f t="shared" ref="W48:Y48" si="20">IF($K48="","",TRIM(LEFT(RIGHT(" "&amp;$AV48,3-COLUMN(A14)+1))))</f>
        <v/>
      </c>
      <c r="X48" s="206" t="str">
        <f t="shared" si="20"/>
        <v/>
      </c>
      <c r="Y48" s="207" t="str">
        <f t="shared" si="20"/>
        <v/>
      </c>
      <c r="Z48" s="203" t="str">
        <f>IF($AR48=TRUE,IF(TRIM(LEFT(RIGHT(" "&amp;$BJ29,9-COLUMN(A14)+1)))="-","▲",TRIM(LEFT(RIGHT(" "&amp;$BJ29,9-COLUMN(A14)+1)))),IF(TRIM(LEFT(RIGHT(" "&amp;$AW48,9-COLUMN(A14)+1)))="-","▲",TRIM(LEFT(RIGHT(" "&amp;$AW48,9-COLUMN(A14)+1)))))</f>
        <v/>
      </c>
      <c r="AA48" s="208" t="str">
        <f t="shared" si="19"/>
        <v/>
      </c>
      <c r="AB48" s="209" t="str">
        <f t="shared" si="19"/>
        <v/>
      </c>
      <c r="AC48" s="210" t="str">
        <f t="shared" si="19"/>
        <v/>
      </c>
      <c r="AD48" s="208" t="str">
        <f t="shared" si="19"/>
        <v/>
      </c>
      <c r="AE48" s="211" t="str">
        <f t="shared" si="19"/>
        <v/>
      </c>
      <c r="AF48" s="212" t="str">
        <f t="shared" si="19"/>
        <v/>
      </c>
      <c r="AG48" s="208" t="str">
        <f t="shared" si="19"/>
        <v/>
      </c>
      <c r="AH48" s="204" t="str">
        <f t="shared" si="19"/>
        <v/>
      </c>
      <c r="AI48" s="203"/>
      <c r="AJ48" s="213" t="str">
        <f t="shared" si="11"/>
        <v/>
      </c>
      <c r="AK48" s="203" t="str">
        <f t="shared" si="6"/>
        <v/>
      </c>
      <c r="AL48" s="204" t="str">
        <f t="shared" si="7"/>
        <v/>
      </c>
      <c r="AM48"/>
      <c r="AO48" s="200"/>
      <c r="AP48" s="699"/>
      <c r="AQ48" s="699"/>
      <c r="AR48" s="93"/>
      <c r="AS48" s="695"/>
      <c r="AT48" s="695"/>
      <c r="AU48" s="695"/>
      <c r="AV48" s="94"/>
      <c r="AW48" s="693"/>
      <c r="AX48" s="694"/>
      <c r="AY48" s="201"/>
      <c r="AZ48" s="202"/>
    </row>
    <row r="49" spans="1:48" ht="17.45" customHeight="1">
      <c r="A49"/>
      <c r="B49" s="8"/>
      <c r="C49" s="8"/>
      <c r="D49" s="8"/>
      <c r="E49" s="8"/>
      <c r="F49" s="8"/>
      <c r="G49" s="8"/>
      <c r="H49" s="8"/>
      <c r="I49" s="8"/>
      <c r="J49" s="8"/>
      <c r="K49" s="8"/>
      <c r="L49" s="8"/>
      <c r="M49" s="8"/>
      <c r="N49" s="8"/>
      <c r="O49" s="8"/>
      <c r="P49" s="8"/>
      <c r="Q49" s="8"/>
      <c r="R49" s="8"/>
      <c r="S49" s="8"/>
      <c r="T49" s="72"/>
      <c r="U49" s="72"/>
      <c r="V49" s="72"/>
      <c r="W49" s="72"/>
      <c r="X49" s="72"/>
      <c r="Y49" s="72"/>
      <c r="Z49" s="8"/>
      <c r="AA49" s="8"/>
      <c r="AB49" s="8"/>
      <c r="AC49" s="8"/>
      <c r="AD49" s="8"/>
      <c r="AE49" s="8"/>
      <c r="AF49" s="8"/>
      <c r="AG49" s="8"/>
      <c r="AH49" s="8"/>
      <c r="AI49" s="8"/>
      <c r="AJ49" s="8"/>
      <c r="AK49" s="8"/>
      <c r="AL49" s="8"/>
      <c r="AM49"/>
      <c r="AT49" s="92"/>
      <c r="AU49" s="92"/>
      <c r="AV49" s="92"/>
    </row>
    <row r="50" spans="1:48" ht="17.45" customHeight="1">
      <c r="A50"/>
      <c r="B50" s="590" t="s">
        <v>234</v>
      </c>
      <c r="C50" s="536" t="s">
        <v>101</v>
      </c>
      <c r="D50" s="546"/>
      <c r="E50" s="546"/>
      <c r="F50" s="546"/>
      <c r="G50" s="546"/>
      <c r="H50" s="546"/>
      <c r="I50" s="586"/>
      <c r="J50" s="362"/>
      <c r="K50" s="591" t="s">
        <v>37</v>
      </c>
      <c r="L50" s="73"/>
      <c r="M50" s="73"/>
      <c r="N50" s="73"/>
      <c r="O50" s="73"/>
      <c r="P50" s="73"/>
      <c r="Q50" s="73"/>
      <c r="R50" s="73"/>
      <c r="S50" s="73"/>
      <c r="T50" s="74"/>
      <c r="U50" s="74"/>
      <c r="V50" s="74"/>
      <c r="W50" s="74"/>
      <c r="X50" s="74"/>
      <c r="Y50" s="74"/>
      <c r="Z50" s="73"/>
      <c r="AA50" s="73"/>
      <c r="AB50" s="73"/>
      <c r="AC50" s="73"/>
      <c r="AD50" s="73"/>
      <c r="AE50" s="73"/>
      <c r="AF50" s="73"/>
      <c r="AG50" s="73"/>
      <c r="AH50" s="73"/>
      <c r="AI50" s="73"/>
      <c r="AJ50" s="73"/>
      <c r="AK50" s="73"/>
      <c r="AL50" s="75"/>
      <c r="AM50"/>
    </row>
    <row r="51" spans="1:48" ht="17.45" customHeight="1">
      <c r="A51"/>
      <c r="B51" s="590"/>
      <c r="C51" s="537"/>
      <c r="D51" s="587"/>
      <c r="E51" s="587"/>
      <c r="F51" s="587"/>
      <c r="G51" s="587"/>
      <c r="H51" s="587"/>
      <c r="I51" s="588"/>
      <c r="J51" s="362"/>
      <c r="K51" s="592"/>
      <c r="L51" s="8"/>
      <c r="M51" s="8"/>
      <c r="N51" s="8"/>
      <c r="O51" s="8"/>
      <c r="P51" s="8"/>
      <c r="Q51" s="8"/>
      <c r="R51" s="8"/>
      <c r="S51" s="8"/>
      <c r="T51" s="72"/>
      <c r="U51" s="72"/>
      <c r="V51" s="72"/>
      <c r="W51" s="72"/>
      <c r="X51" s="72"/>
      <c r="Y51" s="72"/>
      <c r="Z51" s="8"/>
      <c r="AA51" s="8"/>
      <c r="AB51" s="8"/>
      <c r="AC51" s="8"/>
      <c r="AD51" s="8"/>
      <c r="AE51" s="8"/>
      <c r="AF51" s="8"/>
      <c r="AG51" s="8"/>
      <c r="AH51" s="8"/>
      <c r="AI51" s="8"/>
      <c r="AJ51" s="8"/>
      <c r="AK51" s="8"/>
      <c r="AL51" s="76"/>
      <c r="AM51"/>
    </row>
    <row r="52" spans="1:48" ht="17.45" customHeight="1">
      <c r="A52"/>
      <c r="B52" s="590"/>
      <c r="C52" s="538"/>
      <c r="D52" s="547"/>
      <c r="E52" s="547"/>
      <c r="F52" s="547"/>
      <c r="G52" s="547"/>
      <c r="H52" s="547"/>
      <c r="I52" s="589"/>
      <c r="J52" s="362"/>
      <c r="K52" s="593"/>
      <c r="L52" s="77"/>
      <c r="M52" s="77"/>
      <c r="N52" s="77"/>
      <c r="O52" s="77"/>
      <c r="P52" s="77"/>
      <c r="Q52" s="77"/>
      <c r="R52" s="77"/>
      <c r="S52" s="77"/>
      <c r="T52" s="78"/>
      <c r="U52" s="78"/>
      <c r="V52" s="78"/>
      <c r="W52" s="78"/>
      <c r="X52" s="78"/>
      <c r="Y52" s="78"/>
      <c r="Z52" s="77"/>
      <c r="AA52" s="77"/>
      <c r="AB52" s="77"/>
      <c r="AC52" s="77"/>
      <c r="AD52" s="77"/>
      <c r="AE52" s="77"/>
      <c r="AF52" s="77"/>
      <c r="AG52" s="77"/>
      <c r="AH52" s="77"/>
      <c r="AI52" s="77"/>
      <c r="AJ52" s="77"/>
      <c r="AK52" s="77"/>
      <c r="AL52" s="79"/>
      <c r="AM52"/>
    </row>
    <row r="53" spans="1:48" ht="7.5" customHeight="1">
      <c r="A53"/>
      <c r="B53" s="18"/>
      <c r="C53"/>
      <c r="D53"/>
      <c r="E53"/>
      <c r="F53"/>
      <c r="G53"/>
      <c r="H53"/>
      <c r="I53"/>
      <c r="J53"/>
      <c r="K53"/>
      <c r="L53"/>
      <c r="M53"/>
      <c r="N53"/>
      <c r="O53"/>
      <c r="P53"/>
      <c r="Q53"/>
      <c r="R53"/>
      <c r="S53"/>
      <c r="T53"/>
      <c r="U53"/>
      <c r="V53"/>
      <c r="W53"/>
      <c r="X53"/>
      <c r="Y53"/>
      <c r="Z53"/>
      <c r="AA53"/>
      <c r="AB53"/>
      <c r="AC53"/>
      <c r="AD53"/>
      <c r="AE53"/>
      <c r="AF53"/>
      <c r="AG53"/>
      <c r="AH53"/>
      <c r="AI53"/>
      <c r="AJ53"/>
      <c r="AK53"/>
      <c r="AL53"/>
      <c r="AM53"/>
    </row>
    <row r="54" spans="1:48" ht="9.9499999999999993" customHeight="1">
      <c r="A54"/>
      <c r="B54" s="18"/>
      <c r="C54"/>
      <c r="D54"/>
      <c r="E54"/>
      <c r="F54"/>
      <c r="G54"/>
      <c r="H54"/>
      <c r="I54"/>
      <c r="J54"/>
      <c r="K54"/>
      <c r="L54"/>
      <c r="M54"/>
      <c r="N54"/>
      <c r="O54"/>
      <c r="P54"/>
      <c r="Q54"/>
      <c r="R54"/>
      <c r="S54"/>
      <c r="T54"/>
      <c r="U54"/>
      <c r="V54"/>
      <c r="W54"/>
      <c r="X54"/>
      <c r="Y54"/>
      <c r="Z54"/>
      <c r="AA54"/>
      <c r="AB54"/>
      <c r="AC54"/>
      <c r="AD54"/>
      <c r="AE54"/>
      <c r="AF54"/>
      <c r="AG54"/>
      <c r="AH54"/>
      <c r="AI54"/>
      <c r="AJ54"/>
      <c r="AK54"/>
      <c r="AL54"/>
      <c r="AM54"/>
    </row>
    <row r="55" spans="1:48" ht="9.9499999999999993" customHeight="1">
      <c r="A55"/>
      <c r="B55" s="18"/>
      <c r="C55"/>
      <c r="D55"/>
      <c r="E55"/>
      <c r="F55"/>
      <c r="G55"/>
      <c r="H55"/>
      <c r="I55"/>
      <c r="J55"/>
      <c r="K55"/>
      <c r="L55"/>
      <c r="M55"/>
      <c r="N55"/>
      <c r="O55"/>
      <c r="P55"/>
      <c r="Q55"/>
      <c r="R55"/>
      <c r="S55"/>
      <c r="T55"/>
      <c r="U55"/>
      <c r="V55"/>
      <c r="W55"/>
      <c r="X55"/>
      <c r="Y55"/>
      <c r="Z55"/>
      <c r="AA55"/>
      <c r="AB55"/>
      <c r="AC55"/>
      <c r="AD55"/>
      <c r="AE55"/>
      <c r="AF55"/>
      <c r="AG55"/>
      <c r="AH55"/>
      <c r="AI55"/>
      <c r="AJ55"/>
      <c r="AK55"/>
      <c r="AL55"/>
      <c r="AM55"/>
    </row>
    <row r="56" spans="1:48" ht="18.600000000000001" customHeight="1">
      <c r="A56"/>
      <c r="B56" s="18"/>
      <c r="C56"/>
      <c r="D56"/>
      <c r="E56"/>
      <c r="F56"/>
      <c r="G56"/>
      <c r="H56"/>
      <c r="I56"/>
      <c r="J56"/>
      <c r="K56"/>
      <c r="L56"/>
      <c r="M56"/>
      <c r="N56"/>
      <c r="O56"/>
      <c r="P56"/>
      <c r="Q56"/>
      <c r="R56"/>
      <c r="S56"/>
      <c r="T56"/>
      <c r="U56"/>
      <c r="V56"/>
      <c r="W56"/>
      <c r="X56"/>
      <c r="Y56"/>
      <c r="Z56"/>
      <c r="AA56"/>
      <c r="AB56"/>
      <c r="AC56"/>
      <c r="AD56"/>
      <c r="AE56"/>
      <c r="AF56"/>
      <c r="AG56"/>
      <c r="AH56"/>
      <c r="AI56"/>
      <c r="AJ56"/>
      <c r="AK56"/>
      <c r="AL56"/>
      <c r="AM56"/>
    </row>
    <row r="57" spans="1:48" ht="18.600000000000001" customHeight="1">
      <c r="A57"/>
      <c r="B57" s="18"/>
      <c r="C57"/>
      <c r="D57"/>
      <c r="E57"/>
      <c r="F57"/>
      <c r="G57"/>
      <c r="H57"/>
      <c r="I57"/>
      <c r="J57"/>
      <c r="K57"/>
      <c r="L57"/>
      <c r="M57"/>
      <c r="N57"/>
      <c r="O57"/>
      <c r="P57"/>
      <c r="Q57"/>
      <c r="R57"/>
      <c r="S57"/>
      <c r="T57"/>
      <c r="U57"/>
      <c r="V57"/>
      <c r="W57"/>
      <c r="X57"/>
      <c r="Y57"/>
      <c r="Z57"/>
      <c r="AA57"/>
      <c r="AB57"/>
      <c r="AC57"/>
      <c r="AD57"/>
      <c r="AE57"/>
      <c r="AF57"/>
      <c r="AG57"/>
      <c r="AH57"/>
      <c r="AI57"/>
      <c r="AJ57"/>
      <c r="AK57"/>
      <c r="AL57"/>
      <c r="AM57"/>
    </row>
    <row r="58" spans="1:48" ht="18.600000000000001" customHeight="1">
      <c r="A58"/>
      <c r="B58" s="18"/>
      <c r="C58"/>
      <c r="D58"/>
      <c r="E58"/>
      <c r="F58"/>
      <c r="G58"/>
      <c r="H58"/>
      <c r="I58"/>
      <c r="J58"/>
      <c r="K58"/>
      <c r="L58"/>
      <c r="M58"/>
      <c r="N58"/>
      <c r="O58"/>
      <c r="P58"/>
      <c r="Q58"/>
      <c r="R58"/>
      <c r="S58"/>
      <c r="T58"/>
      <c r="U58"/>
      <c r="V58"/>
      <c r="W58"/>
      <c r="X58"/>
      <c r="Y58"/>
      <c r="Z58"/>
      <c r="AA58"/>
      <c r="AB58"/>
      <c r="AC58"/>
      <c r="AD58"/>
      <c r="AE58"/>
      <c r="AF58"/>
      <c r="AG58"/>
      <c r="AH58"/>
      <c r="AI58"/>
      <c r="AJ58"/>
      <c r="AK58"/>
      <c r="AL58"/>
      <c r="AM58"/>
    </row>
    <row r="59" spans="1:48" ht="18.600000000000001" customHeight="1">
      <c r="A59"/>
      <c r="B59" s="18"/>
      <c r="C59"/>
      <c r="D59"/>
      <c r="E59"/>
      <c r="F59"/>
      <c r="G59"/>
      <c r="H59"/>
      <c r="I59"/>
      <c r="J59"/>
      <c r="K59"/>
      <c r="L59"/>
      <c r="M59"/>
      <c r="N59"/>
      <c r="O59"/>
      <c r="P59"/>
      <c r="Q59"/>
      <c r="R59"/>
      <c r="S59"/>
      <c r="T59"/>
      <c r="U59"/>
      <c r="V59"/>
      <c r="W59"/>
      <c r="X59"/>
      <c r="Y59"/>
      <c r="Z59"/>
      <c r="AA59"/>
      <c r="AB59"/>
      <c r="AC59"/>
      <c r="AD59"/>
      <c r="AE59"/>
      <c r="AF59"/>
      <c r="AG59"/>
      <c r="AH59"/>
      <c r="AI59"/>
      <c r="AJ59"/>
      <c r="AK59"/>
      <c r="AL59"/>
      <c r="AM59"/>
    </row>
    <row r="60" spans="1:48" ht="18.600000000000001" customHeight="1">
      <c r="A60"/>
      <c r="B60" s="18"/>
      <c r="C60"/>
      <c r="D60"/>
      <c r="E60"/>
      <c r="F60"/>
      <c r="G60"/>
      <c r="H60"/>
      <c r="I60"/>
      <c r="J60"/>
      <c r="K60"/>
      <c r="L60"/>
      <c r="M60"/>
      <c r="N60"/>
      <c r="O60"/>
      <c r="P60"/>
      <c r="Q60"/>
      <c r="R60"/>
      <c r="S60"/>
      <c r="T60"/>
      <c r="U60"/>
      <c r="V60"/>
      <c r="W60"/>
      <c r="X60"/>
      <c r="Y60"/>
      <c r="Z60"/>
      <c r="AA60"/>
      <c r="AB60"/>
      <c r="AC60"/>
      <c r="AD60"/>
      <c r="AE60"/>
      <c r="AF60"/>
      <c r="AG60"/>
      <c r="AH60"/>
      <c r="AI60"/>
      <c r="AJ60"/>
      <c r="AK60"/>
      <c r="AL60"/>
      <c r="AM60"/>
    </row>
    <row r="61" spans="1:48" ht="18.600000000000001" customHeight="1">
      <c r="A61"/>
      <c r="B61" s="18"/>
      <c r="C61"/>
      <c r="D61"/>
      <c r="E61"/>
      <c r="F61"/>
      <c r="G61"/>
      <c r="H61"/>
      <c r="I61"/>
      <c r="J61"/>
      <c r="K61"/>
      <c r="L61"/>
      <c r="M61"/>
      <c r="N61"/>
      <c r="O61"/>
      <c r="P61"/>
      <c r="Q61"/>
      <c r="R61"/>
      <c r="S61"/>
      <c r="T61"/>
      <c r="U61"/>
      <c r="V61"/>
      <c r="W61"/>
      <c r="X61"/>
      <c r="Y61"/>
      <c r="Z61"/>
      <c r="AA61"/>
      <c r="AB61"/>
      <c r="AC61"/>
      <c r="AD61"/>
      <c r="AE61"/>
      <c r="AF61"/>
      <c r="AG61"/>
      <c r="AH61"/>
      <c r="AI61"/>
      <c r="AJ61"/>
      <c r="AK61"/>
      <c r="AL61"/>
      <c r="AM61"/>
    </row>
    <row r="62" spans="1:48" ht="18.600000000000001" customHeight="1">
      <c r="A62"/>
      <c r="B62" s="18"/>
      <c r="C62"/>
      <c r="D62"/>
      <c r="E62"/>
      <c r="F62"/>
      <c r="G62"/>
      <c r="H62"/>
      <c r="I62"/>
      <c r="J62"/>
      <c r="K62"/>
      <c r="L62"/>
      <c r="M62"/>
      <c r="N62"/>
      <c r="O62"/>
      <c r="P62"/>
      <c r="Q62"/>
      <c r="R62"/>
      <c r="S62"/>
      <c r="T62"/>
      <c r="U62"/>
      <c r="V62"/>
      <c r="W62"/>
      <c r="X62"/>
      <c r="Y62"/>
      <c r="Z62"/>
      <c r="AA62"/>
      <c r="AB62"/>
      <c r="AC62"/>
      <c r="AD62"/>
      <c r="AE62"/>
      <c r="AF62"/>
      <c r="AG62"/>
      <c r="AH62"/>
      <c r="AI62"/>
      <c r="AJ62"/>
      <c r="AK62"/>
      <c r="AL62"/>
      <c r="AM62"/>
    </row>
    <row r="63" spans="1:48" ht="18.600000000000001" customHeight="1">
      <c r="A63"/>
      <c r="B63" s="18"/>
      <c r="C63"/>
      <c r="D63"/>
      <c r="E63"/>
      <c r="F63"/>
      <c r="G63"/>
      <c r="H63"/>
      <c r="I63"/>
      <c r="J63"/>
      <c r="K63"/>
      <c r="L63"/>
      <c r="M63"/>
      <c r="N63"/>
      <c r="O63"/>
      <c r="P63"/>
      <c r="Q63"/>
      <c r="R63"/>
      <c r="S63"/>
      <c r="T63"/>
      <c r="U63"/>
      <c r="V63"/>
      <c r="W63"/>
      <c r="X63"/>
      <c r="Y63"/>
      <c r="Z63"/>
      <c r="AA63"/>
      <c r="AB63"/>
      <c r="AC63"/>
      <c r="AD63"/>
      <c r="AE63"/>
      <c r="AF63"/>
      <c r="AG63"/>
      <c r="AH63"/>
      <c r="AI63"/>
      <c r="AJ63"/>
      <c r="AK63"/>
      <c r="AL63"/>
      <c r="AM63"/>
    </row>
    <row r="64" spans="1:48" ht="18.600000000000001" customHeight="1">
      <c r="A64"/>
      <c r="B64" s="18"/>
      <c r="C64"/>
      <c r="D64"/>
      <c r="E64"/>
      <c r="F64"/>
      <c r="G64"/>
      <c r="H64"/>
      <c r="I64"/>
      <c r="J64"/>
      <c r="K64"/>
      <c r="L64"/>
      <c r="M64"/>
      <c r="N64"/>
      <c r="O64"/>
      <c r="P64"/>
      <c r="Q64"/>
      <c r="R64"/>
      <c r="S64"/>
      <c r="T64"/>
      <c r="U64"/>
      <c r="V64"/>
      <c r="W64"/>
      <c r="X64"/>
      <c r="Y64"/>
      <c r="Z64"/>
      <c r="AA64"/>
      <c r="AB64"/>
      <c r="AC64"/>
      <c r="AD64"/>
      <c r="AE64"/>
      <c r="AF64"/>
      <c r="AG64"/>
      <c r="AH64"/>
      <c r="AI64"/>
      <c r="AJ64"/>
      <c r="AK64"/>
      <c r="AL64"/>
      <c r="AM64"/>
    </row>
    <row r="65" spans="1:39" ht="18.600000000000001" customHeight="1">
      <c r="A65"/>
      <c r="B65" s="18"/>
      <c r="C65"/>
      <c r="D65"/>
      <c r="E65"/>
      <c r="F65"/>
      <c r="G65"/>
      <c r="H65"/>
      <c r="I65"/>
      <c r="J65"/>
      <c r="K65"/>
      <c r="L65"/>
      <c r="M65"/>
      <c r="N65"/>
      <c r="O65"/>
      <c r="P65"/>
      <c r="Q65"/>
      <c r="R65"/>
      <c r="S65"/>
      <c r="T65"/>
      <c r="U65"/>
      <c r="V65"/>
      <c r="W65"/>
      <c r="X65"/>
      <c r="Y65"/>
      <c r="Z65"/>
      <c r="AA65"/>
      <c r="AB65"/>
      <c r="AC65"/>
      <c r="AD65"/>
      <c r="AE65"/>
      <c r="AF65"/>
      <c r="AG65"/>
      <c r="AH65"/>
      <c r="AI65"/>
      <c r="AJ65"/>
      <c r="AK65"/>
      <c r="AL65"/>
      <c r="AM65"/>
    </row>
    <row r="66" spans="1:39" ht="17.45" customHeight="1">
      <c r="A66"/>
      <c r="B66" s="18"/>
      <c r="C66"/>
      <c r="D66"/>
      <c r="E66"/>
      <c r="F66"/>
      <c r="G66"/>
      <c r="H66"/>
      <c r="I66"/>
      <c r="J66"/>
      <c r="K66"/>
      <c r="L66"/>
      <c r="M66"/>
      <c r="N66"/>
      <c r="O66"/>
      <c r="P66"/>
      <c r="Q66"/>
      <c r="R66"/>
      <c r="S66"/>
      <c r="T66"/>
      <c r="U66"/>
      <c r="V66"/>
      <c r="W66"/>
      <c r="X66"/>
      <c r="Y66"/>
      <c r="Z66"/>
      <c r="AA66"/>
      <c r="AB66"/>
      <c r="AC66"/>
      <c r="AD66"/>
      <c r="AE66"/>
      <c r="AF66"/>
      <c r="AG66"/>
      <c r="AH66"/>
      <c r="AI66"/>
      <c r="AJ66"/>
      <c r="AK66"/>
      <c r="AL66"/>
      <c r="AM66"/>
    </row>
    <row r="67" spans="1:39" ht="17.45" customHeight="1">
      <c r="A67"/>
      <c r="B67" s="590" t="s">
        <v>234</v>
      </c>
      <c r="C67" s="577" t="s">
        <v>236</v>
      </c>
      <c r="D67" s="578"/>
      <c r="E67" s="578"/>
      <c r="F67" s="578"/>
      <c r="G67" s="578"/>
      <c r="H67" s="578"/>
      <c r="I67" s="579"/>
      <c r="J67" s="363"/>
      <c r="K67" s="591" t="s">
        <v>37</v>
      </c>
      <c r="L67" s="73"/>
      <c r="M67" s="73"/>
      <c r="N67" s="73"/>
      <c r="O67" s="73"/>
      <c r="P67" s="73"/>
      <c r="Q67" s="73"/>
      <c r="R67" s="73"/>
      <c r="S67" s="73"/>
      <c r="T67" s="74"/>
      <c r="U67" s="74"/>
      <c r="V67" s="74"/>
      <c r="W67" s="74"/>
      <c r="X67" s="74"/>
      <c r="Y67" s="74"/>
      <c r="Z67" s="73"/>
      <c r="AA67" s="73"/>
      <c r="AB67" s="73"/>
      <c r="AC67" s="73"/>
      <c r="AD67" s="73"/>
      <c r="AE67" s="73"/>
      <c r="AF67" s="73"/>
      <c r="AG67" s="73"/>
      <c r="AH67" s="73"/>
      <c r="AI67" s="73"/>
      <c r="AJ67" s="73"/>
      <c r="AK67" s="73"/>
      <c r="AL67" s="75"/>
      <c r="AM67"/>
    </row>
    <row r="68" spans="1:39" ht="17.45" customHeight="1">
      <c r="A68"/>
      <c r="B68" s="590"/>
      <c r="C68" s="580"/>
      <c r="D68" s="581"/>
      <c r="E68" s="581"/>
      <c r="F68" s="581"/>
      <c r="G68" s="581"/>
      <c r="H68" s="581"/>
      <c r="I68" s="582"/>
      <c r="J68" s="363"/>
      <c r="K68" s="592"/>
      <c r="L68" s="8"/>
      <c r="M68" s="8"/>
      <c r="N68" s="8"/>
      <c r="O68" s="8"/>
      <c r="P68" s="8"/>
      <c r="Q68" s="8"/>
      <c r="R68" s="8"/>
      <c r="S68" s="8"/>
      <c r="T68" s="72"/>
      <c r="U68" s="72"/>
      <c r="V68" s="72"/>
      <c r="W68" s="72"/>
      <c r="X68" s="72"/>
      <c r="Y68" s="72"/>
      <c r="Z68" s="8"/>
      <c r="AA68" s="8"/>
      <c r="AB68" s="8"/>
      <c r="AC68" s="8"/>
      <c r="AD68" s="8"/>
      <c r="AE68" s="8"/>
      <c r="AF68" s="8"/>
      <c r="AG68" s="8"/>
      <c r="AH68" s="8"/>
      <c r="AI68" s="8"/>
      <c r="AJ68" s="8"/>
      <c r="AK68" s="8"/>
      <c r="AL68" s="76"/>
      <c r="AM68"/>
    </row>
    <row r="69" spans="1:39" ht="17.45" customHeight="1">
      <c r="A69"/>
      <c r="B69" s="590"/>
      <c r="C69" s="583"/>
      <c r="D69" s="584"/>
      <c r="E69" s="584"/>
      <c r="F69" s="584"/>
      <c r="G69" s="584"/>
      <c r="H69" s="584"/>
      <c r="I69" s="585"/>
      <c r="J69" s="363"/>
      <c r="K69" s="593"/>
      <c r="L69" s="77"/>
      <c r="M69" s="77"/>
      <c r="N69" s="77"/>
      <c r="O69" s="77"/>
      <c r="P69" s="77"/>
      <c r="Q69" s="77"/>
      <c r="R69" s="77"/>
      <c r="S69" s="77"/>
      <c r="T69" s="78"/>
      <c r="U69" s="78"/>
      <c r="V69" s="78"/>
      <c r="W69" s="78"/>
      <c r="X69" s="78"/>
      <c r="Y69" s="78"/>
      <c r="Z69" s="77"/>
      <c r="AA69" s="77"/>
      <c r="AB69" s="77"/>
      <c r="AC69" s="77"/>
      <c r="AD69" s="77"/>
      <c r="AE69" s="77"/>
      <c r="AF69" s="77"/>
      <c r="AG69" s="77"/>
      <c r="AH69" s="77"/>
      <c r="AI69" s="77"/>
      <c r="AJ69" s="77"/>
      <c r="AK69" s="77"/>
      <c r="AL69" s="79"/>
      <c r="AM69"/>
    </row>
    <row r="70" spans="1:39" ht="7.5" customHeight="1">
      <c r="A70"/>
      <c r="B70" s="18"/>
      <c r="C70"/>
      <c r="D70"/>
      <c r="E70"/>
      <c r="F70"/>
      <c r="G70"/>
      <c r="H70"/>
      <c r="I70"/>
      <c r="J70"/>
      <c r="K70"/>
      <c r="L70"/>
      <c r="M70"/>
      <c r="N70"/>
      <c r="O70"/>
      <c r="P70"/>
      <c r="Q70"/>
      <c r="R70"/>
      <c r="S70"/>
      <c r="T70"/>
      <c r="U70"/>
      <c r="V70"/>
      <c r="W70"/>
      <c r="X70"/>
      <c r="Y70"/>
      <c r="Z70"/>
      <c r="AA70"/>
      <c r="AB70"/>
      <c r="AC70"/>
      <c r="AD70"/>
      <c r="AE70"/>
      <c r="AF70"/>
      <c r="AG70"/>
      <c r="AH70"/>
      <c r="AI70"/>
      <c r="AJ70"/>
      <c r="AK70"/>
      <c r="AL70"/>
      <c r="AM70"/>
    </row>
    <row r="71" spans="1:39" ht="9.9499999999999993" customHeight="1">
      <c r="A71"/>
      <c r="B71" s="18"/>
      <c r="C71"/>
      <c r="D71"/>
      <c r="E71"/>
      <c r="F71"/>
      <c r="G71"/>
      <c r="H71"/>
      <c r="I71"/>
      <c r="J71"/>
      <c r="K71"/>
      <c r="L71"/>
      <c r="M71"/>
      <c r="N71"/>
      <c r="O71"/>
      <c r="P71"/>
      <c r="Q71"/>
      <c r="R71"/>
      <c r="S71"/>
      <c r="T71"/>
      <c r="U71"/>
      <c r="V71"/>
      <c r="W71"/>
      <c r="X71"/>
      <c r="Y71"/>
      <c r="Z71"/>
      <c r="AA71"/>
      <c r="AB71"/>
      <c r="AC71"/>
      <c r="AD71"/>
      <c r="AE71"/>
      <c r="AF71"/>
      <c r="AG71"/>
      <c r="AH71"/>
      <c r="AI71"/>
      <c r="AJ71"/>
      <c r="AK71"/>
      <c r="AL71"/>
      <c r="AM71"/>
    </row>
    <row r="72" spans="1:39" ht="9.9499999999999993" customHeight="1">
      <c r="A72"/>
      <c r="B72" s="18"/>
      <c r="C72"/>
      <c r="D72"/>
      <c r="E72"/>
      <c r="F72"/>
      <c r="G72"/>
      <c r="H72"/>
      <c r="I72"/>
      <c r="J72"/>
      <c r="K72"/>
      <c r="L72"/>
      <c r="M72"/>
      <c r="N72"/>
      <c r="O72"/>
      <c r="P72"/>
      <c r="Q72"/>
      <c r="R72"/>
      <c r="S72"/>
      <c r="T72"/>
      <c r="U72"/>
      <c r="V72"/>
      <c r="W72"/>
      <c r="X72"/>
      <c r="Y72"/>
      <c r="Z72"/>
      <c r="AA72"/>
      <c r="AB72"/>
      <c r="AC72"/>
      <c r="AD72"/>
      <c r="AE72"/>
      <c r="AF72"/>
      <c r="AG72"/>
      <c r="AH72"/>
      <c r="AI72"/>
      <c r="AJ72"/>
      <c r="AK72"/>
      <c r="AL72"/>
      <c r="AM72"/>
    </row>
    <row r="73" spans="1:39" ht="18.600000000000001" customHeight="1">
      <c r="A73"/>
      <c r="B73" s="18"/>
      <c r="C73"/>
      <c r="D73"/>
      <c r="E73"/>
      <c r="F73"/>
      <c r="G73"/>
      <c r="H73"/>
      <c r="I73"/>
      <c r="J73"/>
      <c r="K73"/>
      <c r="L73"/>
      <c r="M73"/>
      <c r="N73"/>
      <c r="O73"/>
      <c r="P73"/>
      <c r="Q73"/>
      <c r="R73"/>
      <c r="S73"/>
      <c r="T73"/>
      <c r="U73"/>
      <c r="V73"/>
      <c r="W73"/>
      <c r="X73"/>
      <c r="Y73"/>
      <c r="Z73"/>
      <c r="AA73"/>
      <c r="AB73"/>
      <c r="AC73"/>
      <c r="AD73"/>
      <c r="AE73"/>
      <c r="AF73"/>
      <c r="AG73"/>
      <c r="AH73"/>
      <c r="AI73"/>
      <c r="AJ73"/>
      <c r="AK73"/>
      <c r="AL73"/>
      <c r="AM73"/>
    </row>
    <row r="74" spans="1:39" ht="18.600000000000001" customHeight="1">
      <c r="A74"/>
      <c r="B74" s="18"/>
      <c r="C74"/>
      <c r="D74"/>
      <c r="E74"/>
      <c r="F74"/>
      <c r="G74"/>
      <c r="H74"/>
      <c r="I74"/>
      <c r="J74"/>
      <c r="K74"/>
      <c r="L74"/>
      <c r="M74"/>
      <c r="N74"/>
      <c r="O74"/>
      <c r="P74"/>
      <c r="Q74"/>
      <c r="R74"/>
      <c r="S74"/>
      <c r="T74"/>
      <c r="U74"/>
      <c r="V74"/>
      <c r="W74"/>
      <c r="X74"/>
      <c r="Y74"/>
      <c r="Z74"/>
      <c r="AA74"/>
      <c r="AB74"/>
      <c r="AC74"/>
      <c r="AD74"/>
      <c r="AE74"/>
      <c r="AF74"/>
      <c r="AG74"/>
      <c r="AH74"/>
      <c r="AI74"/>
      <c r="AJ74"/>
      <c r="AK74"/>
      <c r="AL74"/>
      <c r="AM74"/>
    </row>
    <row r="75" spans="1:39" ht="18.600000000000001" customHeight="1">
      <c r="A75"/>
      <c r="B75" s="18"/>
      <c r="C75"/>
      <c r="D75"/>
      <c r="E75"/>
      <c r="F75"/>
      <c r="G75"/>
      <c r="H75"/>
      <c r="I75"/>
      <c r="J75"/>
      <c r="K75"/>
      <c r="L75"/>
      <c r="M75"/>
      <c r="N75"/>
      <c r="O75"/>
      <c r="P75"/>
      <c r="Q75"/>
      <c r="R75"/>
      <c r="S75"/>
      <c r="T75"/>
      <c r="U75"/>
      <c r="V75"/>
      <c r="W75"/>
      <c r="X75"/>
      <c r="Y75"/>
      <c r="Z75"/>
      <c r="AA75"/>
      <c r="AB75"/>
      <c r="AC75"/>
      <c r="AD75"/>
      <c r="AE75"/>
      <c r="AF75"/>
      <c r="AG75"/>
      <c r="AH75"/>
      <c r="AI75"/>
      <c r="AJ75"/>
      <c r="AK75"/>
      <c r="AL75"/>
      <c r="AM75"/>
    </row>
    <row r="76" spans="1:39" ht="18.600000000000001" customHeight="1">
      <c r="A76"/>
      <c r="B76" s="18"/>
      <c r="C76"/>
      <c r="D76"/>
      <c r="E76"/>
      <c r="F76"/>
      <c r="G76"/>
      <c r="H76"/>
      <c r="I76"/>
      <c r="J76"/>
      <c r="K76"/>
      <c r="L76"/>
      <c r="M76"/>
      <c r="N76"/>
      <c r="O76"/>
      <c r="P76"/>
      <c r="Q76"/>
      <c r="R76"/>
      <c r="S76"/>
      <c r="T76"/>
      <c r="U76"/>
      <c r="V76"/>
      <c r="W76"/>
      <c r="X76"/>
      <c r="Y76"/>
      <c r="Z76"/>
      <c r="AA76"/>
      <c r="AB76"/>
      <c r="AC76"/>
      <c r="AD76"/>
      <c r="AE76"/>
      <c r="AF76"/>
      <c r="AG76"/>
      <c r="AH76"/>
      <c r="AI76"/>
      <c r="AJ76"/>
      <c r="AK76"/>
      <c r="AL76"/>
      <c r="AM76"/>
    </row>
    <row r="77" spans="1:39" ht="18.600000000000001" customHeight="1">
      <c r="A77"/>
      <c r="B77" s="18"/>
      <c r="C77"/>
      <c r="D77"/>
      <c r="E77"/>
      <c r="F77"/>
      <c r="G77"/>
      <c r="H77"/>
      <c r="I77"/>
      <c r="J77"/>
      <c r="K77"/>
      <c r="L77"/>
      <c r="M77"/>
      <c r="N77"/>
      <c r="O77"/>
      <c r="P77"/>
      <c r="Q77"/>
      <c r="R77"/>
      <c r="S77"/>
      <c r="T77"/>
      <c r="U77"/>
      <c r="V77"/>
      <c r="W77"/>
      <c r="X77"/>
      <c r="Y77"/>
      <c r="Z77"/>
      <c r="AA77"/>
      <c r="AB77"/>
      <c r="AC77"/>
      <c r="AD77"/>
      <c r="AE77"/>
      <c r="AF77"/>
      <c r="AG77"/>
      <c r="AH77"/>
      <c r="AI77"/>
      <c r="AJ77"/>
      <c r="AK77"/>
      <c r="AL77"/>
      <c r="AM77"/>
    </row>
    <row r="78" spans="1:39" ht="18.600000000000001" customHeight="1">
      <c r="A78"/>
      <c r="B78" s="18"/>
      <c r="C78"/>
      <c r="D78"/>
      <c r="E78"/>
      <c r="F78"/>
      <c r="G78"/>
      <c r="H78"/>
      <c r="I78"/>
      <c r="J78"/>
      <c r="K78"/>
      <c r="L78"/>
      <c r="M78"/>
      <c r="N78"/>
      <c r="O78"/>
      <c r="P78"/>
      <c r="Q78"/>
      <c r="R78"/>
      <c r="S78"/>
      <c r="T78"/>
      <c r="U78"/>
      <c r="V78"/>
      <c r="W78"/>
      <c r="X78"/>
      <c r="Y78"/>
      <c r="Z78"/>
      <c r="AA78"/>
      <c r="AB78"/>
      <c r="AC78"/>
      <c r="AD78"/>
      <c r="AE78"/>
      <c r="AF78"/>
      <c r="AG78"/>
      <c r="AH78"/>
      <c r="AI78"/>
      <c r="AJ78"/>
      <c r="AK78"/>
      <c r="AL78"/>
      <c r="AM78"/>
    </row>
    <row r="79" spans="1:39" ht="18.600000000000001" customHeight="1">
      <c r="A79"/>
      <c r="B79" s="18"/>
      <c r="C79"/>
      <c r="D79"/>
      <c r="E79"/>
      <c r="F79"/>
      <c r="G79"/>
      <c r="H79"/>
      <c r="I79"/>
      <c r="J79"/>
      <c r="K79"/>
      <c r="L79"/>
      <c r="M79"/>
      <c r="N79"/>
      <c r="O79"/>
      <c r="P79"/>
      <c r="Q79"/>
      <c r="R79"/>
      <c r="S79"/>
      <c r="T79"/>
      <c r="U79"/>
      <c r="V79"/>
      <c r="W79"/>
      <c r="X79"/>
      <c r="Y79"/>
      <c r="Z79"/>
      <c r="AA79"/>
      <c r="AB79"/>
      <c r="AC79"/>
      <c r="AD79"/>
      <c r="AE79"/>
      <c r="AF79"/>
      <c r="AG79"/>
      <c r="AH79"/>
      <c r="AI79"/>
      <c r="AJ79"/>
      <c r="AK79"/>
      <c r="AL79"/>
      <c r="AM79"/>
    </row>
    <row r="80" spans="1:39" ht="18.600000000000001" customHeight="1">
      <c r="A80"/>
      <c r="B80" s="18"/>
      <c r="C80"/>
      <c r="D80"/>
      <c r="E80"/>
      <c r="F80"/>
      <c r="G80"/>
      <c r="H80"/>
      <c r="I80"/>
      <c r="J80"/>
      <c r="K80"/>
      <c r="L80"/>
      <c r="M80"/>
      <c r="N80"/>
      <c r="O80"/>
      <c r="P80"/>
      <c r="Q80"/>
      <c r="R80"/>
      <c r="S80"/>
      <c r="T80"/>
      <c r="U80"/>
      <c r="V80"/>
      <c r="W80"/>
      <c r="X80"/>
      <c r="Y80"/>
      <c r="Z80"/>
      <c r="AA80"/>
      <c r="AB80"/>
      <c r="AC80"/>
      <c r="AD80"/>
      <c r="AE80"/>
      <c r="AF80"/>
      <c r="AG80"/>
      <c r="AH80"/>
      <c r="AI80"/>
      <c r="AJ80"/>
      <c r="AK80"/>
      <c r="AL80"/>
      <c r="AM80"/>
    </row>
    <row r="81" spans="1:39" ht="18.600000000000001" customHeight="1">
      <c r="A81"/>
      <c r="B81" s="18"/>
      <c r="C81"/>
      <c r="D81"/>
      <c r="E81"/>
      <c r="F81"/>
      <c r="G81"/>
      <c r="H81"/>
      <c r="I81"/>
      <c r="J81"/>
      <c r="K81"/>
      <c r="L81"/>
      <c r="M81"/>
      <c r="N81"/>
      <c r="O81"/>
      <c r="P81"/>
      <c r="Q81"/>
      <c r="R81"/>
      <c r="S81"/>
      <c r="T81"/>
      <c r="U81"/>
      <c r="V81"/>
      <c r="W81"/>
      <c r="X81"/>
      <c r="Y81"/>
      <c r="Z81"/>
      <c r="AA81"/>
      <c r="AB81"/>
      <c r="AC81"/>
      <c r="AD81"/>
      <c r="AE81"/>
      <c r="AF81"/>
      <c r="AG81"/>
      <c r="AH81"/>
      <c r="AI81"/>
      <c r="AJ81"/>
      <c r="AK81"/>
      <c r="AL81"/>
      <c r="AM81"/>
    </row>
    <row r="82" spans="1:39" ht="18.600000000000001" customHeight="1">
      <c r="A82"/>
      <c r="B82" s="18"/>
      <c r="C82"/>
      <c r="D82"/>
      <c r="E82"/>
      <c r="F82"/>
      <c r="G82"/>
      <c r="H82"/>
      <c r="I82"/>
      <c r="J82"/>
      <c r="K82"/>
      <c r="L82"/>
      <c r="M82"/>
      <c r="N82"/>
      <c r="O82"/>
      <c r="P82"/>
      <c r="Q82"/>
      <c r="R82"/>
      <c r="S82"/>
      <c r="T82"/>
      <c r="U82"/>
      <c r="V82"/>
      <c r="W82"/>
      <c r="X82"/>
      <c r="Y82"/>
      <c r="Z82"/>
      <c r="AA82"/>
      <c r="AB82"/>
      <c r="AC82"/>
      <c r="AD82"/>
      <c r="AE82"/>
      <c r="AF82"/>
      <c r="AG82"/>
      <c r="AH82"/>
      <c r="AI82"/>
      <c r="AJ82"/>
      <c r="AK82"/>
      <c r="AL82"/>
      <c r="AM82"/>
    </row>
    <row r="83" spans="1:39" ht="17.45" customHeight="1">
      <c r="A83"/>
      <c r="B83" s="18"/>
      <c r="C83"/>
      <c r="D83"/>
      <c r="E83"/>
      <c r="F83"/>
      <c r="G83"/>
      <c r="H83"/>
      <c r="I83"/>
      <c r="J83"/>
      <c r="K83"/>
      <c r="L83"/>
      <c r="M83"/>
      <c r="N83"/>
      <c r="O83"/>
      <c r="P83"/>
      <c r="Q83"/>
      <c r="R83"/>
      <c r="S83"/>
      <c r="T83"/>
      <c r="U83"/>
      <c r="V83"/>
      <c r="W83"/>
      <c r="X83"/>
      <c r="Y83"/>
      <c r="Z83"/>
      <c r="AA83"/>
      <c r="AB83"/>
      <c r="AC83"/>
      <c r="AD83"/>
      <c r="AE83"/>
      <c r="AF83"/>
      <c r="AG83"/>
      <c r="AH83"/>
      <c r="AI83"/>
      <c r="AJ83"/>
      <c r="AK83"/>
      <c r="AL83"/>
      <c r="AM83"/>
    </row>
    <row r="84" spans="1:39" ht="17.45" customHeight="1">
      <c r="A84"/>
      <c r="B84" s="590" t="s">
        <v>234</v>
      </c>
      <c r="C84" s="536" t="s">
        <v>235</v>
      </c>
      <c r="D84" s="546"/>
      <c r="E84" s="546"/>
      <c r="F84" s="546"/>
      <c r="G84" s="546"/>
      <c r="H84" s="546"/>
      <c r="I84" s="586"/>
      <c r="J84" s="362"/>
      <c r="K84" s="591" t="s">
        <v>37</v>
      </c>
      <c r="L84" s="73"/>
      <c r="M84" s="73"/>
      <c r="N84" s="73"/>
      <c r="O84" s="73"/>
      <c r="P84" s="73"/>
      <c r="Q84" s="73"/>
      <c r="R84" s="73"/>
      <c r="S84" s="73"/>
      <c r="T84" s="74"/>
      <c r="U84" s="74"/>
      <c r="V84" s="74"/>
      <c r="W84" s="74"/>
      <c r="X84" s="74"/>
      <c r="Y84" s="74"/>
      <c r="Z84" s="73"/>
      <c r="AA84" s="73"/>
      <c r="AB84" s="73"/>
      <c r="AC84" s="73"/>
      <c r="AD84" s="73"/>
      <c r="AE84" s="73"/>
      <c r="AF84" s="73"/>
      <c r="AG84" s="73"/>
      <c r="AH84" s="73"/>
      <c r="AI84" s="73"/>
      <c r="AJ84" s="73"/>
      <c r="AK84" s="73"/>
      <c r="AL84" s="75"/>
      <c r="AM84"/>
    </row>
    <row r="85" spans="1:39" ht="17.45" customHeight="1">
      <c r="A85"/>
      <c r="B85" s="590"/>
      <c r="C85" s="537"/>
      <c r="D85" s="587"/>
      <c r="E85" s="587"/>
      <c r="F85" s="587"/>
      <c r="G85" s="587"/>
      <c r="H85" s="587"/>
      <c r="I85" s="588"/>
      <c r="J85" s="362"/>
      <c r="K85" s="592"/>
      <c r="L85" s="8"/>
      <c r="M85" s="8"/>
      <c r="N85" s="8"/>
      <c r="O85" s="8"/>
      <c r="P85" s="8"/>
      <c r="Q85" s="8"/>
      <c r="R85" s="8"/>
      <c r="S85" s="8"/>
      <c r="T85" s="72"/>
      <c r="U85" s="72"/>
      <c r="V85" s="72"/>
      <c r="W85" s="72"/>
      <c r="X85" s="72"/>
      <c r="Y85" s="72"/>
      <c r="Z85" s="8"/>
      <c r="AA85" s="8"/>
      <c r="AB85" s="8"/>
      <c r="AC85" s="8"/>
      <c r="AD85" s="8"/>
      <c r="AE85" s="8"/>
      <c r="AF85" s="8"/>
      <c r="AG85" s="8"/>
      <c r="AH85" s="8"/>
      <c r="AI85" s="8"/>
      <c r="AJ85" s="8"/>
      <c r="AK85" s="8"/>
      <c r="AL85" s="76"/>
      <c r="AM85"/>
    </row>
    <row r="86" spans="1:39" ht="17.45" customHeight="1">
      <c r="A86"/>
      <c r="B86" s="590"/>
      <c r="C86" s="538"/>
      <c r="D86" s="547"/>
      <c r="E86" s="547"/>
      <c r="F86" s="547"/>
      <c r="G86" s="547"/>
      <c r="H86" s="547"/>
      <c r="I86" s="589"/>
      <c r="J86" s="362"/>
      <c r="K86" s="593"/>
      <c r="L86" s="77"/>
      <c r="M86" s="77"/>
      <c r="N86" s="77"/>
      <c r="O86" s="77"/>
      <c r="P86" s="77"/>
      <c r="Q86" s="77"/>
      <c r="R86" s="77"/>
      <c r="S86" s="77"/>
      <c r="T86" s="78"/>
      <c r="U86" s="78"/>
      <c r="V86" s="78"/>
      <c r="W86" s="78"/>
      <c r="X86" s="78"/>
      <c r="Y86" s="78"/>
      <c r="Z86" s="77"/>
      <c r="AA86" s="77"/>
      <c r="AB86" s="77"/>
      <c r="AC86" s="77"/>
      <c r="AD86" s="77"/>
      <c r="AE86" s="77"/>
      <c r="AF86" s="77"/>
      <c r="AG86" s="77"/>
      <c r="AH86" s="77"/>
      <c r="AI86" s="77"/>
      <c r="AJ86" s="77"/>
      <c r="AK86" s="77"/>
      <c r="AL86" s="79"/>
      <c r="AM86"/>
    </row>
    <row r="87" spans="1:39" ht="7.5" customHeight="1">
      <c r="A87"/>
      <c r="B87" s="18"/>
      <c r="C87"/>
      <c r="D87"/>
      <c r="E87"/>
      <c r="F87"/>
      <c r="G87"/>
      <c r="H87"/>
      <c r="I87"/>
      <c r="J87"/>
      <c r="K87"/>
      <c r="L87"/>
      <c r="M87"/>
      <c r="N87"/>
      <c r="O87"/>
      <c r="P87"/>
      <c r="Q87"/>
      <c r="R87"/>
      <c r="S87"/>
      <c r="T87"/>
      <c r="U87"/>
      <c r="V87"/>
      <c r="W87"/>
      <c r="X87"/>
      <c r="Y87"/>
      <c r="Z87"/>
      <c r="AA87"/>
      <c r="AB87"/>
      <c r="AC87"/>
      <c r="AD87"/>
      <c r="AE87"/>
      <c r="AF87"/>
      <c r="AG87"/>
      <c r="AH87"/>
      <c r="AI87"/>
      <c r="AJ87"/>
      <c r="AK87"/>
      <c r="AL87"/>
      <c r="AM87"/>
    </row>
    <row r="88" spans="1:39" ht="9.9499999999999993" customHeight="1">
      <c r="A88"/>
      <c r="B88" s="18"/>
      <c r="C88"/>
      <c r="D88"/>
      <c r="E88"/>
      <c r="F88"/>
      <c r="G88"/>
      <c r="H88"/>
      <c r="I88"/>
      <c r="J88"/>
      <c r="K88"/>
      <c r="L88"/>
      <c r="M88"/>
      <c r="N88"/>
      <c r="O88"/>
      <c r="P88"/>
      <c r="Q88"/>
      <c r="R88"/>
      <c r="S88"/>
      <c r="T88"/>
      <c r="U88"/>
      <c r="V88"/>
      <c r="W88"/>
      <c r="X88"/>
      <c r="Y88"/>
      <c r="Z88"/>
      <c r="AA88"/>
      <c r="AB88"/>
      <c r="AC88"/>
      <c r="AD88"/>
      <c r="AE88"/>
      <c r="AF88"/>
      <c r="AG88"/>
      <c r="AH88"/>
      <c r="AI88"/>
      <c r="AJ88"/>
      <c r="AK88"/>
      <c r="AL88"/>
      <c r="AM88"/>
    </row>
    <row r="89" spans="1:39" ht="9.9499999999999993" customHeight="1">
      <c r="A89"/>
      <c r="B89" s="18"/>
      <c r="C89"/>
      <c r="D89"/>
      <c r="E89"/>
      <c r="F89"/>
      <c r="G89"/>
      <c r="H89"/>
      <c r="I89"/>
      <c r="J89"/>
      <c r="K89"/>
      <c r="L89"/>
      <c r="M89"/>
      <c r="N89"/>
      <c r="O89"/>
      <c r="P89"/>
      <c r="Q89"/>
      <c r="R89"/>
      <c r="S89"/>
      <c r="T89"/>
      <c r="U89"/>
      <c r="V89"/>
      <c r="W89"/>
      <c r="X89"/>
      <c r="Y89"/>
      <c r="Z89"/>
      <c r="AA89"/>
      <c r="AB89"/>
      <c r="AC89"/>
      <c r="AD89"/>
      <c r="AE89"/>
      <c r="AF89"/>
      <c r="AG89"/>
      <c r="AH89"/>
      <c r="AI89"/>
      <c r="AJ89"/>
      <c r="AK89"/>
      <c r="AL89"/>
      <c r="AM89"/>
    </row>
    <row r="90" spans="1:39" ht="18.600000000000001" customHeight="1">
      <c r="A90"/>
      <c r="B90" s="18"/>
      <c r="C90"/>
      <c r="D90"/>
      <c r="E90"/>
      <c r="F90"/>
      <c r="G90"/>
      <c r="H90"/>
      <c r="I90"/>
      <c r="J90"/>
      <c r="K90"/>
      <c r="L90"/>
      <c r="M90"/>
      <c r="N90"/>
      <c r="O90"/>
      <c r="P90"/>
      <c r="Q90"/>
      <c r="R90"/>
      <c r="S90"/>
      <c r="T90"/>
      <c r="U90"/>
      <c r="V90"/>
      <c r="W90"/>
      <c r="X90"/>
      <c r="Y90"/>
      <c r="Z90"/>
      <c r="AA90"/>
      <c r="AB90"/>
      <c r="AC90"/>
      <c r="AD90"/>
      <c r="AE90"/>
      <c r="AF90"/>
      <c r="AG90"/>
      <c r="AH90"/>
      <c r="AI90"/>
      <c r="AJ90"/>
      <c r="AK90"/>
      <c r="AL90"/>
      <c r="AM90"/>
    </row>
    <row r="91" spans="1:39" ht="18.600000000000001" customHeight="1">
      <c r="A91"/>
      <c r="B91" s="18"/>
      <c r="C91"/>
      <c r="D91"/>
      <c r="E91"/>
      <c r="F91"/>
      <c r="G91"/>
      <c r="H91"/>
      <c r="I91"/>
      <c r="J91"/>
      <c r="K91"/>
      <c r="L91"/>
      <c r="M91"/>
      <c r="N91"/>
      <c r="O91"/>
      <c r="P91"/>
      <c r="Q91"/>
      <c r="R91"/>
      <c r="S91"/>
      <c r="T91"/>
      <c r="U91"/>
      <c r="V91"/>
      <c r="W91"/>
      <c r="X91"/>
      <c r="Y91"/>
      <c r="Z91"/>
      <c r="AA91"/>
      <c r="AB91"/>
      <c r="AC91"/>
      <c r="AD91"/>
      <c r="AE91"/>
      <c r="AF91"/>
      <c r="AG91"/>
      <c r="AH91"/>
      <c r="AI91"/>
      <c r="AJ91"/>
      <c r="AK91"/>
      <c r="AL91"/>
      <c r="AM91"/>
    </row>
    <row r="92" spans="1:39" ht="18.600000000000001" customHeight="1">
      <c r="A92"/>
      <c r="B92" s="18"/>
      <c r="C92"/>
      <c r="D92"/>
      <c r="E92"/>
      <c r="F92"/>
      <c r="G92"/>
      <c r="H92"/>
      <c r="I92"/>
      <c r="J92"/>
      <c r="K92"/>
      <c r="L92"/>
      <c r="M92"/>
      <c r="N92"/>
      <c r="O92"/>
      <c r="P92"/>
      <c r="Q92"/>
      <c r="R92"/>
      <c r="S92"/>
      <c r="T92"/>
      <c r="U92"/>
      <c r="V92"/>
      <c r="W92"/>
      <c r="X92"/>
      <c r="Y92"/>
      <c r="Z92"/>
      <c r="AA92"/>
      <c r="AB92"/>
      <c r="AC92"/>
      <c r="AD92"/>
      <c r="AE92"/>
      <c r="AF92"/>
      <c r="AG92"/>
      <c r="AH92"/>
      <c r="AI92"/>
      <c r="AJ92"/>
      <c r="AK92"/>
      <c r="AL92"/>
      <c r="AM92"/>
    </row>
    <row r="93" spans="1:39" ht="18.600000000000001" customHeight="1">
      <c r="A93"/>
      <c r="B93" s="18"/>
      <c r="C93"/>
      <c r="D93"/>
      <c r="E93"/>
      <c r="F93"/>
      <c r="G93"/>
      <c r="H93"/>
      <c r="I93"/>
      <c r="J93"/>
      <c r="K93"/>
      <c r="L93"/>
      <c r="M93"/>
      <c r="N93"/>
      <c r="O93"/>
      <c r="P93"/>
      <c r="Q93"/>
      <c r="R93"/>
      <c r="S93"/>
      <c r="T93"/>
      <c r="U93"/>
      <c r="V93"/>
      <c r="W93"/>
      <c r="X93"/>
      <c r="Y93"/>
      <c r="Z93"/>
      <c r="AA93"/>
      <c r="AB93"/>
      <c r="AC93"/>
      <c r="AD93"/>
      <c r="AE93"/>
      <c r="AF93"/>
      <c r="AG93"/>
      <c r="AH93"/>
      <c r="AI93"/>
      <c r="AJ93"/>
      <c r="AK93"/>
      <c r="AL93"/>
      <c r="AM93"/>
    </row>
    <row r="94" spans="1:39" ht="18.600000000000001" customHeight="1">
      <c r="A94"/>
      <c r="B94" s="18"/>
      <c r="C94"/>
      <c r="D94"/>
      <c r="E94"/>
      <c r="F94"/>
      <c r="G94"/>
      <c r="H94"/>
      <c r="I94"/>
      <c r="J94"/>
      <c r="K94"/>
      <c r="L94"/>
      <c r="M94"/>
      <c r="N94"/>
      <c r="O94"/>
      <c r="P94"/>
      <c r="Q94"/>
      <c r="R94"/>
      <c r="S94"/>
      <c r="T94"/>
      <c r="U94"/>
      <c r="V94"/>
      <c r="W94"/>
      <c r="X94"/>
      <c r="Y94"/>
      <c r="Z94"/>
      <c r="AA94"/>
      <c r="AB94"/>
      <c r="AC94"/>
      <c r="AD94"/>
      <c r="AE94"/>
      <c r="AF94"/>
      <c r="AG94"/>
      <c r="AH94"/>
      <c r="AI94"/>
      <c r="AJ94"/>
      <c r="AK94"/>
      <c r="AL94"/>
      <c r="AM94"/>
    </row>
    <row r="95" spans="1:39" ht="18.600000000000001" customHeight="1">
      <c r="A95"/>
      <c r="B95" s="18"/>
      <c r="C95"/>
      <c r="D95"/>
      <c r="E95"/>
      <c r="F95"/>
      <c r="G95"/>
      <c r="H95"/>
      <c r="I95"/>
      <c r="J95"/>
      <c r="K95"/>
      <c r="L95"/>
      <c r="M95"/>
      <c r="N95"/>
      <c r="O95"/>
      <c r="P95"/>
      <c r="Q95"/>
      <c r="R95"/>
      <c r="S95"/>
      <c r="T95"/>
      <c r="U95"/>
      <c r="V95"/>
      <c r="W95"/>
      <c r="X95"/>
      <c r="Y95"/>
      <c r="Z95"/>
      <c r="AA95"/>
      <c r="AB95"/>
      <c r="AC95"/>
      <c r="AD95"/>
      <c r="AE95"/>
      <c r="AF95"/>
      <c r="AG95"/>
      <c r="AH95"/>
      <c r="AI95"/>
      <c r="AJ95"/>
      <c r="AK95"/>
      <c r="AL95"/>
      <c r="AM95"/>
    </row>
    <row r="96" spans="1:39" ht="18.600000000000001" customHeight="1">
      <c r="A96"/>
      <c r="B96" s="18"/>
      <c r="C96"/>
      <c r="D96"/>
      <c r="E96"/>
      <c r="F96"/>
      <c r="G96"/>
      <c r="H96"/>
      <c r="I96"/>
      <c r="J96"/>
      <c r="K96"/>
      <c r="L96"/>
      <c r="M96"/>
      <c r="N96"/>
      <c r="O96"/>
      <c r="P96"/>
      <c r="Q96"/>
      <c r="R96"/>
      <c r="S96"/>
      <c r="T96"/>
      <c r="U96"/>
      <c r="V96"/>
      <c r="W96"/>
      <c r="X96"/>
      <c r="Y96"/>
      <c r="Z96"/>
      <c r="AA96"/>
      <c r="AB96"/>
      <c r="AC96"/>
      <c r="AD96"/>
      <c r="AE96"/>
      <c r="AF96"/>
      <c r="AG96"/>
      <c r="AH96"/>
      <c r="AI96"/>
      <c r="AJ96"/>
      <c r="AK96"/>
      <c r="AL96"/>
      <c r="AM96"/>
    </row>
    <row r="97" spans="1:39" ht="18.600000000000001" customHeight="1">
      <c r="A97"/>
      <c r="B97" s="18"/>
      <c r="C97"/>
      <c r="D97"/>
      <c r="E97"/>
      <c r="F97"/>
      <c r="G97"/>
      <c r="H97"/>
      <c r="I97"/>
      <c r="J97"/>
      <c r="K97"/>
      <c r="L97"/>
      <c r="M97"/>
      <c r="N97"/>
      <c r="O97"/>
      <c r="P97"/>
      <c r="Q97"/>
      <c r="R97"/>
      <c r="S97"/>
      <c r="T97"/>
      <c r="U97"/>
      <c r="V97"/>
      <c r="W97"/>
      <c r="X97"/>
      <c r="Y97"/>
      <c r="Z97"/>
      <c r="AA97"/>
      <c r="AB97"/>
      <c r="AC97"/>
      <c r="AD97"/>
      <c r="AE97"/>
      <c r="AF97"/>
      <c r="AG97"/>
      <c r="AH97"/>
      <c r="AI97"/>
      <c r="AJ97"/>
      <c r="AK97"/>
      <c r="AL97"/>
      <c r="AM97"/>
    </row>
    <row r="98" spans="1:39" ht="18.600000000000001" customHeight="1">
      <c r="A98"/>
      <c r="B98" s="18"/>
      <c r="C98"/>
      <c r="D98"/>
      <c r="E98"/>
      <c r="F98"/>
      <c r="G98"/>
      <c r="H98"/>
      <c r="I98"/>
      <c r="J98"/>
      <c r="K98"/>
      <c r="L98"/>
      <c r="M98"/>
      <c r="N98"/>
      <c r="O98"/>
      <c r="P98"/>
      <c r="Q98"/>
      <c r="R98"/>
      <c r="S98"/>
      <c r="T98"/>
      <c r="U98"/>
      <c r="V98"/>
      <c r="W98"/>
      <c r="X98"/>
      <c r="Y98"/>
      <c r="Z98"/>
      <c r="AA98"/>
      <c r="AB98"/>
      <c r="AC98"/>
      <c r="AD98"/>
      <c r="AE98"/>
      <c r="AF98"/>
      <c r="AG98"/>
      <c r="AH98"/>
      <c r="AI98"/>
      <c r="AJ98"/>
      <c r="AK98"/>
      <c r="AL98"/>
      <c r="AM98"/>
    </row>
    <row r="99" spans="1:39" ht="18.600000000000001" customHeight="1">
      <c r="A99"/>
      <c r="B99" s="18"/>
      <c r="C99"/>
      <c r="D99"/>
      <c r="E99"/>
      <c r="F99"/>
      <c r="G99"/>
      <c r="H99"/>
      <c r="I99"/>
      <c r="J99"/>
      <c r="K99"/>
      <c r="L99"/>
      <c r="M99"/>
      <c r="N99"/>
      <c r="O99"/>
      <c r="P99"/>
      <c r="Q99"/>
      <c r="R99"/>
      <c r="S99"/>
      <c r="T99"/>
      <c r="U99"/>
      <c r="V99"/>
      <c r="W99"/>
      <c r="X99"/>
      <c r="Y99"/>
      <c r="Z99"/>
      <c r="AA99"/>
      <c r="AB99"/>
      <c r="AC99"/>
      <c r="AD99"/>
      <c r="AE99"/>
      <c r="AF99"/>
      <c r="AG99"/>
      <c r="AH99"/>
      <c r="AI99"/>
      <c r="AJ99"/>
      <c r="AK99"/>
      <c r="AL99"/>
      <c r="AM99"/>
    </row>
    <row r="100" spans="1:39" ht="17.45" customHeight="1">
      <c r="A100"/>
      <c r="B100"/>
      <c r="C100"/>
      <c r="D100"/>
      <c r="E100"/>
      <c r="F100"/>
      <c r="G100"/>
      <c r="H100"/>
      <c r="I100"/>
      <c r="J100"/>
      <c r="K100"/>
      <c r="L100"/>
      <c r="M100"/>
      <c r="N100"/>
      <c r="O100"/>
      <c r="P100"/>
      <c r="Q100"/>
      <c r="R100"/>
      <c r="S100"/>
      <c r="T100" s="13"/>
      <c r="U100" s="13"/>
      <c r="V100" s="13"/>
      <c r="W100" s="13"/>
      <c r="X100" s="13"/>
      <c r="Y100" s="13"/>
      <c r="Z100"/>
      <c r="AA100"/>
      <c r="AB100"/>
      <c r="AC100"/>
      <c r="AD100"/>
      <c r="AE100"/>
      <c r="AF100"/>
      <c r="AG100"/>
      <c r="AH100"/>
      <c r="AI100"/>
      <c r="AJ100"/>
      <c r="AK100"/>
      <c r="AL100"/>
      <c r="AM100"/>
    </row>
    <row r="101" spans="1:39" ht="17.45" customHeight="1">
      <c r="A101"/>
      <c r="B101" s="536" t="s">
        <v>102</v>
      </c>
      <c r="C101" s="546"/>
      <c r="D101" s="546"/>
      <c r="E101" s="546"/>
      <c r="F101" s="546"/>
      <c r="G101" s="546"/>
      <c r="H101" s="546"/>
      <c r="I101" s="546"/>
      <c r="J101" s="586"/>
      <c r="K101"/>
      <c r="L101"/>
      <c r="M101"/>
      <c r="N101"/>
      <c r="O101"/>
      <c r="P101"/>
      <c r="Q101"/>
      <c r="R101"/>
      <c r="S101"/>
      <c r="T101" s="13"/>
      <c r="U101" s="13"/>
      <c r="V101" s="13"/>
      <c r="W101" s="13"/>
      <c r="X101" s="13"/>
      <c r="Y101" s="13"/>
      <c r="Z101"/>
      <c r="AA101"/>
      <c r="AB101"/>
      <c r="AC101"/>
      <c r="AD101"/>
      <c r="AE101"/>
      <c r="AF101"/>
      <c r="AG101"/>
      <c r="AH101"/>
      <c r="AI101"/>
      <c r="AJ101"/>
      <c r="AK101"/>
      <c r="AL101"/>
      <c r="AM101"/>
    </row>
    <row r="102" spans="1:39" ht="17.45" customHeight="1">
      <c r="A102"/>
      <c r="B102" s="537"/>
      <c r="C102" s="587"/>
      <c r="D102" s="587"/>
      <c r="E102" s="587"/>
      <c r="F102" s="587"/>
      <c r="G102" s="587"/>
      <c r="H102" s="587"/>
      <c r="I102" s="587"/>
      <c r="J102" s="588"/>
      <c r="K102"/>
      <c r="L102"/>
      <c r="M102"/>
      <c r="N102"/>
      <c r="O102"/>
      <c r="P102"/>
      <c r="Q102"/>
      <c r="R102"/>
      <c r="S102"/>
      <c r="T102"/>
      <c r="U102"/>
      <c r="V102"/>
      <c r="W102"/>
      <c r="X102"/>
      <c r="Y102"/>
      <c r="Z102"/>
      <c r="AA102"/>
      <c r="AB102"/>
      <c r="AC102"/>
      <c r="AD102"/>
      <c r="AE102"/>
      <c r="AF102"/>
      <c r="AG102"/>
      <c r="AH102"/>
      <c r="AI102"/>
      <c r="AJ102"/>
      <c r="AK102"/>
      <c r="AL102"/>
      <c r="AM102"/>
    </row>
    <row r="103" spans="1:39" ht="17.45" customHeight="1">
      <c r="A103"/>
      <c r="B103" s="538"/>
      <c r="C103" s="547"/>
      <c r="D103" s="547"/>
      <c r="E103" s="547"/>
      <c r="F103" s="547"/>
      <c r="G103" s="547"/>
      <c r="H103" s="547"/>
      <c r="I103" s="547"/>
      <c r="J103" s="589"/>
      <c r="K103"/>
      <c r="L103"/>
      <c r="M103"/>
      <c r="N103"/>
      <c r="O103"/>
      <c r="P103"/>
      <c r="Q103"/>
      <c r="R103"/>
      <c r="S103"/>
      <c r="T103" s="13"/>
      <c r="U103" s="13"/>
      <c r="V103" s="13"/>
      <c r="W103" s="13"/>
      <c r="X103" s="13"/>
      <c r="Y103" s="13"/>
      <c r="Z103"/>
      <c r="AA103"/>
      <c r="AB103"/>
      <c r="AC103"/>
      <c r="AD103"/>
      <c r="AE103"/>
      <c r="AF103"/>
      <c r="AG103"/>
      <c r="AH103"/>
      <c r="AI103"/>
      <c r="AJ103"/>
      <c r="AK103"/>
      <c r="AL103"/>
      <c r="AM103"/>
    </row>
    <row r="104" spans="1:39" ht="17.45" customHeight="1">
      <c r="A104"/>
      <c r="B104"/>
      <c r="C104"/>
      <c r="D104"/>
      <c r="E104"/>
      <c r="F104"/>
      <c r="G104"/>
      <c r="H104"/>
      <c r="I104"/>
      <c r="J104"/>
      <c r="K104"/>
      <c r="L104"/>
      <c r="M104"/>
      <c r="N104"/>
      <c r="O104"/>
      <c r="P104"/>
      <c r="Q104"/>
      <c r="R104"/>
      <c r="S104"/>
      <c r="T104" s="13"/>
      <c r="U104" s="13"/>
      <c r="V104" s="13"/>
      <c r="W104" s="13"/>
      <c r="X104" s="13"/>
      <c r="Y104" s="13"/>
      <c r="Z104"/>
      <c r="AA104"/>
      <c r="AB104"/>
      <c r="AC104"/>
      <c r="AD104"/>
      <c r="AE104"/>
      <c r="AF104"/>
      <c r="AG104"/>
      <c r="AH104"/>
      <c r="AI104"/>
      <c r="AJ104"/>
      <c r="AK104"/>
      <c r="AL104"/>
      <c r="AM104"/>
    </row>
    <row r="105" spans="1:39" ht="17.45" customHeight="1">
      <c r="A105"/>
      <c r="B105"/>
      <c r="C105"/>
      <c r="D105"/>
      <c r="E105"/>
      <c r="F105"/>
      <c r="G105"/>
      <c r="H105"/>
      <c r="I105"/>
      <c r="J105"/>
      <c r="K105"/>
      <c r="L105"/>
      <c r="M105"/>
      <c r="N105"/>
      <c r="O105"/>
      <c r="P105"/>
      <c r="Q105"/>
      <c r="R105"/>
      <c r="S105"/>
      <c r="T105" s="13"/>
      <c r="U105" s="13"/>
      <c r="V105" s="13"/>
      <c r="W105" s="13"/>
      <c r="X105" s="13"/>
      <c r="Y105" s="13"/>
      <c r="Z105"/>
      <c r="AA105"/>
      <c r="AB105"/>
      <c r="AC105"/>
      <c r="AD105"/>
      <c r="AE105"/>
      <c r="AF105"/>
      <c r="AG105"/>
      <c r="AH105"/>
      <c r="AI105"/>
      <c r="AJ105"/>
      <c r="AK105"/>
      <c r="AL105"/>
      <c r="AM105"/>
    </row>
    <row r="106" spans="1:39" ht="18.600000000000001" customHeight="1">
      <c r="A106"/>
      <c r="B106"/>
      <c r="C106"/>
      <c r="D106"/>
      <c r="E106"/>
      <c r="F106"/>
      <c r="G106"/>
      <c r="H106"/>
      <c r="I106"/>
      <c r="J106"/>
      <c r="K106"/>
      <c r="L106"/>
      <c r="M106"/>
      <c r="N106"/>
      <c r="O106"/>
      <c r="P106"/>
      <c r="Q106"/>
      <c r="R106"/>
      <c r="S106"/>
      <c r="T106" s="13"/>
      <c r="U106" s="13"/>
      <c r="V106" s="13"/>
      <c r="W106" s="13"/>
      <c r="X106" s="13"/>
      <c r="Y106" s="13"/>
      <c r="Z106"/>
      <c r="AA106"/>
      <c r="AB106"/>
      <c r="AC106"/>
      <c r="AD106"/>
      <c r="AE106"/>
      <c r="AF106"/>
      <c r="AG106"/>
      <c r="AH106"/>
      <c r="AI106"/>
      <c r="AJ106"/>
      <c r="AK106"/>
      <c r="AL106"/>
      <c r="AM106"/>
    </row>
    <row r="107" spans="1:39" ht="18.600000000000001" customHeight="1">
      <c r="A107"/>
      <c r="B107"/>
      <c r="C107"/>
      <c r="D107"/>
      <c r="E107"/>
      <c r="F107"/>
      <c r="G107"/>
      <c r="H107"/>
      <c r="I107"/>
      <c r="J107"/>
      <c r="K107"/>
      <c r="L107"/>
      <c r="M107"/>
      <c r="N107"/>
      <c r="O107"/>
      <c r="P107"/>
      <c r="Q107"/>
      <c r="R107"/>
      <c r="S107"/>
      <c r="T107" s="13"/>
      <c r="U107" s="13"/>
      <c r="V107" s="13"/>
      <c r="W107" s="13"/>
      <c r="X107" s="13"/>
      <c r="Y107" s="13"/>
      <c r="Z107"/>
      <c r="AA107"/>
      <c r="AB107"/>
      <c r="AC107"/>
      <c r="AD107"/>
      <c r="AE107"/>
      <c r="AF107"/>
      <c r="AG107"/>
      <c r="AH107"/>
      <c r="AI107"/>
      <c r="AJ107"/>
      <c r="AK107"/>
      <c r="AL107"/>
      <c r="AM107"/>
    </row>
    <row r="108" spans="1:39" ht="18.600000000000001" customHeight="1">
      <c r="A108"/>
      <c r="B108"/>
      <c r="C108"/>
      <c r="D108"/>
      <c r="E108"/>
      <c r="F108"/>
      <c r="G108"/>
      <c r="H108"/>
      <c r="I108"/>
      <c r="J108"/>
      <c r="K108"/>
      <c r="L108"/>
      <c r="M108"/>
      <c r="N108"/>
      <c r="O108"/>
      <c r="P108"/>
      <c r="Q108"/>
      <c r="R108"/>
      <c r="S108"/>
      <c r="T108" s="13"/>
      <c r="U108" s="13"/>
      <c r="V108" s="13"/>
      <c r="W108" s="13"/>
      <c r="X108" s="13"/>
      <c r="Y108" s="13"/>
      <c r="Z108"/>
      <c r="AA108"/>
      <c r="AB108"/>
      <c r="AC108"/>
      <c r="AD108"/>
      <c r="AE108"/>
      <c r="AF108"/>
      <c r="AG108"/>
      <c r="AH108"/>
      <c r="AI108"/>
      <c r="AJ108"/>
      <c r="AK108"/>
      <c r="AL108"/>
      <c r="AM108"/>
    </row>
    <row r="109" spans="1:39" ht="18.600000000000001" customHeight="1">
      <c r="A109"/>
      <c r="B109"/>
      <c r="C109"/>
      <c r="D109"/>
      <c r="E109"/>
      <c r="F109"/>
      <c r="G109"/>
      <c r="H109"/>
      <c r="I109"/>
      <c r="J109"/>
      <c r="K109"/>
      <c r="L109"/>
      <c r="M109"/>
      <c r="N109"/>
      <c r="O109"/>
      <c r="P109"/>
      <c r="Q109"/>
      <c r="R109"/>
      <c r="S109"/>
      <c r="T109" s="13"/>
      <c r="U109" s="13"/>
      <c r="V109" s="13"/>
      <c r="W109" s="13"/>
      <c r="X109" s="13"/>
      <c r="Y109" s="13"/>
      <c r="Z109"/>
      <c r="AA109"/>
      <c r="AB109"/>
      <c r="AC109"/>
      <c r="AD109"/>
      <c r="AE109"/>
      <c r="AF109"/>
      <c r="AG109"/>
      <c r="AH109"/>
      <c r="AI109"/>
      <c r="AJ109"/>
      <c r="AK109"/>
      <c r="AL109"/>
      <c r="AM109"/>
    </row>
    <row r="110" spans="1:39" ht="18.600000000000001" customHeight="1">
      <c r="A110"/>
      <c r="B110"/>
      <c r="C110"/>
      <c r="D110"/>
      <c r="E110"/>
      <c r="F110"/>
      <c r="G110"/>
      <c r="H110"/>
      <c r="I110"/>
      <c r="J110"/>
      <c r="K110"/>
      <c r="L110"/>
      <c r="M110"/>
      <c r="N110"/>
      <c r="O110"/>
      <c r="P110"/>
      <c r="Q110"/>
      <c r="R110"/>
      <c r="S110"/>
      <c r="T110" s="13"/>
      <c r="U110" s="13"/>
      <c r="V110" s="13"/>
      <c r="W110" s="13"/>
      <c r="X110" s="13"/>
      <c r="Y110" s="13"/>
      <c r="Z110"/>
      <c r="AA110"/>
      <c r="AB110"/>
      <c r="AC110"/>
      <c r="AD110"/>
      <c r="AE110"/>
      <c r="AF110"/>
      <c r="AG110"/>
      <c r="AH110"/>
      <c r="AI110"/>
      <c r="AJ110"/>
      <c r="AK110"/>
      <c r="AL110"/>
      <c r="AM110"/>
    </row>
    <row r="111" spans="1:39" ht="18.600000000000001" customHeight="1">
      <c r="A111"/>
      <c r="B111"/>
      <c r="C111"/>
      <c r="D111"/>
      <c r="E111"/>
      <c r="F111"/>
      <c r="G111"/>
      <c r="H111"/>
      <c r="I111"/>
      <c r="J111"/>
      <c r="K111"/>
      <c r="L111"/>
      <c r="M111"/>
      <c r="N111"/>
      <c r="O111"/>
      <c r="P111"/>
      <c r="Q111"/>
      <c r="R111"/>
      <c r="S111"/>
      <c r="T111" s="13"/>
      <c r="U111" s="13"/>
      <c r="V111" s="13"/>
      <c r="W111" s="13"/>
      <c r="X111" s="13"/>
      <c r="Y111" s="13"/>
      <c r="Z111"/>
      <c r="AA111"/>
      <c r="AB111"/>
      <c r="AC111"/>
      <c r="AD111"/>
      <c r="AE111"/>
      <c r="AF111"/>
      <c r="AG111"/>
      <c r="AH111"/>
      <c r="AI111"/>
      <c r="AJ111"/>
      <c r="AK111"/>
      <c r="AL111"/>
      <c r="AM111"/>
    </row>
    <row r="112" spans="1:39" ht="18.600000000000001" customHeight="1">
      <c r="A112"/>
      <c r="B112"/>
      <c r="C112"/>
      <c r="D112"/>
      <c r="E112"/>
      <c r="F112"/>
      <c r="G112"/>
      <c r="H112"/>
      <c r="I112"/>
      <c r="J112"/>
      <c r="K112"/>
      <c r="L112"/>
      <c r="M112"/>
      <c r="N112"/>
      <c r="O112"/>
      <c r="P112"/>
      <c r="Q112"/>
      <c r="R112"/>
      <c r="S112"/>
      <c r="T112" s="13"/>
      <c r="U112" s="13"/>
      <c r="V112" s="13"/>
      <c r="W112" s="13"/>
      <c r="X112" s="13"/>
      <c r="Y112" s="13"/>
      <c r="Z112"/>
      <c r="AA112"/>
      <c r="AB112"/>
      <c r="AC112"/>
      <c r="AD112"/>
      <c r="AE112"/>
      <c r="AF112"/>
      <c r="AG112"/>
      <c r="AH112"/>
      <c r="AI112"/>
      <c r="AJ112"/>
      <c r="AK112"/>
      <c r="AL112"/>
      <c r="AM112"/>
    </row>
    <row r="113" spans="1:39" ht="18.600000000000001" customHeight="1">
      <c r="A113"/>
      <c r="B113"/>
      <c r="C113"/>
      <c r="D113"/>
      <c r="E113"/>
      <c r="F113"/>
      <c r="G113"/>
      <c r="H113"/>
      <c r="I113"/>
      <c r="J113"/>
      <c r="K113"/>
      <c r="L113"/>
      <c r="M113"/>
      <c r="N113"/>
      <c r="O113"/>
      <c r="P113"/>
      <c r="Q113"/>
      <c r="R113"/>
      <c r="S113"/>
      <c r="T113" s="13"/>
      <c r="U113" s="13"/>
      <c r="V113" s="13"/>
      <c r="W113" s="13"/>
      <c r="X113" s="13"/>
      <c r="Y113" s="13"/>
      <c r="Z113"/>
      <c r="AA113"/>
      <c r="AB113"/>
      <c r="AC113"/>
      <c r="AD113"/>
      <c r="AE113"/>
      <c r="AF113"/>
      <c r="AG113"/>
      <c r="AH113"/>
      <c r="AI113"/>
      <c r="AJ113"/>
      <c r="AK113"/>
      <c r="AL113"/>
      <c r="AM113"/>
    </row>
    <row r="114" spans="1:39" ht="7.5" customHeight="1">
      <c r="A114"/>
      <c r="B114"/>
      <c r="C114"/>
      <c r="D114"/>
      <c r="E114"/>
      <c r="F114"/>
      <c r="G114"/>
      <c r="H114"/>
      <c r="I114"/>
      <c r="J114"/>
      <c r="K114"/>
      <c r="L114"/>
      <c r="M114"/>
      <c r="N114"/>
      <c r="O114"/>
      <c r="P114"/>
      <c r="Q114"/>
      <c r="R114"/>
      <c r="S114"/>
      <c r="T114" s="13"/>
      <c r="U114" s="13"/>
      <c r="V114" s="13"/>
      <c r="W114" s="13"/>
      <c r="X114" s="13"/>
      <c r="Y114" s="13"/>
      <c r="Z114"/>
      <c r="AA114"/>
      <c r="AB114"/>
      <c r="AC114"/>
      <c r="AD114"/>
      <c r="AE114"/>
      <c r="AF114"/>
      <c r="AG114"/>
      <c r="AH114"/>
      <c r="AI114"/>
      <c r="AJ114"/>
      <c r="AK114"/>
      <c r="AL114"/>
      <c r="AM114"/>
    </row>
    <row r="115" spans="1:39" ht="15" customHeight="1">
      <c r="A115"/>
      <c r="B115"/>
      <c r="C115"/>
      <c r="D115"/>
      <c r="E115"/>
      <c r="F115"/>
      <c r="G115"/>
      <c r="H115"/>
      <c r="I115"/>
      <c r="J115"/>
      <c r="K115"/>
      <c r="L115"/>
      <c r="M115"/>
      <c r="N115"/>
      <c r="O115"/>
      <c r="P115"/>
      <c r="Q115"/>
      <c r="R115"/>
      <c r="S115"/>
      <c r="T115" s="13"/>
      <c r="U115" s="13"/>
      <c r="V115" s="13"/>
      <c r="W115" s="13"/>
      <c r="X115" s="13"/>
      <c r="Y115" s="13"/>
      <c r="Z115"/>
      <c r="AA115"/>
      <c r="AB115"/>
      <c r="AC115"/>
      <c r="AD115"/>
      <c r="AE115"/>
      <c r="AF115"/>
      <c r="AG115"/>
      <c r="AH115"/>
      <c r="AI115"/>
      <c r="AJ115"/>
      <c r="AK115"/>
      <c r="AL115"/>
      <c r="AM115"/>
    </row>
    <row r="116" spans="1:39" ht="15" customHeight="1">
      <c r="A116"/>
      <c r="B116"/>
      <c r="C116"/>
      <c r="D116"/>
      <c r="E116"/>
      <c r="F116"/>
      <c r="G116"/>
      <c r="H116"/>
      <c r="I116"/>
      <c r="J116"/>
      <c r="K116"/>
      <c r="L116"/>
      <c r="M116"/>
      <c r="N116"/>
      <c r="O116"/>
      <c r="P116"/>
      <c r="Q116"/>
      <c r="R116"/>
      <c r="S116"/>
      <c r="T116" s="13"/>
      <c r="U116" s="13"/>
      <c r="V116" s="13"/>
      <c r="W116" s="13"/>
      <c r="X116" s="13"/>
      <c r="Y116" s="13"/>
      <c r="Z116"/>
      <c r="AA116"/>
      <c r="AB116"/>
      <c r="AC116"/>
      <c r="AD116"/>
      <c r="AE116"/>
      <c r="AF116"/>
      <c r="AG116"/>
      <c r="AH116"/>
      <c r="AI116"/>
      <c r="AJ116"/>
      <c r="AK116"/>
      <c r="AL116"/>
      <c r="AM116"/>
    </row>
    <row r="117" spans="1:39" ht="15" customHeight="1">
      <c r="A117"/>
      <c r="B117"/>
      <c r="C117"/>
      <c r="D117"/>
      <c r="E117"/>
      <c r="F117"/>
      <c r="G117"/>
      <c r="H117"/>
      <c r="I117"/>
      <c r="J117"/>
      <c r="K117"/>
      <c r="L117"/>
      <c r="M117"/>
      <c r="N117"/>
      <c r="O117"/>
      <c r="P117"/>
      <c r="Q117"/>
      <c r="R117"/>
      <c r="S117"/>
      <c r="T117" s="13"/>
      <c r="U117" s="13"/>
      <c r="V117" s="13"/>
      <c r="W117" s="13"/>
      <c r="X117" s="13"/>
      <c r="Y117" s="13"/>
      <c r="Z117"/>
      <c r="AA117"/>
      <c r="AB117"/>
      <c r="AC117"/>
      <c r="AD117"/>
      <c r="AE117"/>
      <c r="AF117"/>
      <c r="AG117"/>
      <c r="AH117"/>
      <c r="AI117"/>
      <c r="AJ117"/>
      <c r="AK117"/>
      <c r="AL117"/>
      <c r="AM117"/>
    </row>
    <row r="118" spans="1:39" ht="18" customHeight="1">
      <c r="A118"/>
      <c r="B118" s="19"/>
      <c r="C118"/>
      <c r="D118"/>
      <c r="E118"/>
      <c r="F118"/>
      <c r="G118"/>
      <c r="H118"/>
      <c r="I118"/>
      <c r="J118"/>
      <c r="K118"/>
      <c r="L118"/>
      <c r="M118"/>
      <c r="N118"/>
      <c r="O118"/>
      <c r="P118"/>
      <c r="Q118"/>
      <c r="R118"/>
      <c r="S118"/>
      <c r="T118"/>
      <c r="U118"/>
      <c r="V118"/>
      <c r="W118"/>
      <c r="X118"/>
      <c r="Y118"/>
      <c r="Z118"/>
      <c r="AA118"/>
      <c r="AB118"/>
      <c r="AC118"/>
      <c r="AD118"/>
      <c r="AE118"/>
      <c r="AF118"/>
      <c r="AG118"/>
      <c r="AH118"/>
      <c r="AI118"/>
      <c r="AJ118"/>
      <c r="AK118"/>
      <c r="AL118"/>
      <c r="AM118"/>
    </row>
    <row r="119" spans="1:39" ht="19.5" customHeight="1">
      <c r="A119"/>
      <c r="B119"/>
      <c r="C119"/>
      <c r="D119"/>
      <c r="E119"/>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row>
    <row r="120" spans="1:39" ht="18.600000000000001" customHeight="1">
      <c r="A120"/>
      <c r="B120" s="282"/>
      <c r="C120" s="282"/>
      <c r="D120" s="282"/>
      <c r="E120" s="282"/>
      <c r="F120" s="282"/>
      <c r="G120" s="282"/>
      <c r="H120" s="282"/>
      <c r="I120" s="282"/>
      <c r="J120" s="282"/>
      <c r="K120" s="282"/>
      <c r="L120" s="282"/>
      <c r="M120" s="282"/>
      <c r="N120" s="282"/>
      <c r="O120" s="282"/>
      <c r="P120" s="282"/>
      <c r="Q120" s="282"/>
      <c r="R120" s="282"/>
      <c r="S120" s="282"/>
      <c r="T120" s="282"/>
      <c r="U120" s="282"/>
      <c r="V120" s="282"/>
      <c r="W120" s="282"/>
      <c r="X120" s="282"/>
      <c r="Y120" s="282"/>
      <c r="Z120" s="282"/>
      <c r="AA120" s="282"/>
      <c r="AB120" s="282"/>
      <c r="AC120" s="282"/>
      <c r="AD120" s="282"/>
      <c r="AE120" s="282"/>
      <c r="AF120" s="282"/>
      <c r="AG120" s="282"/>
      <c r="AH120" s="282"/>
      <c r="AI120" s="282"/>
      <c r="AJ120" s="282"/>
      <c r="AK120" s="282"/>
      <c r="AL120" s="282"/>
      <c r="AM120"/>
    </row>
    <row r="121" spans="1:39" ht="18.600000000000001" customHeight="1">
      <c r="A121"/>
      <c r="B121" s="282"/>
      <c r="C121" s="282"/>
      <c r="D121" s="282"/>
      <c r="E121" s="282"/>
      <c r="F121" s="282"/>
      <c r="G121" s="282"/>
      <c r="H121" s="282"/>
      <c r="I121" s="282"/>
      <c r="J121" s="282"/>
      <c r="K121" s="282"/>
      <c r="L121" s="282"/>
      <c r="M121" s="282"/>
      <c r="N121" s="282"/>
      <c r="O121" s="282"/>
      <c r="P121" s="282"/>
      <c r="Q121" s="282"/>
      <c r="R121" s="282"/>
      <c r="S121" s="282"/>
      <c r="T121" s="282"/>
      <c r="U121" s="282"/>
      <c r="V121" s="282"/>
      <c r="W121" s="282"/>
      <c r="X121" s="282"/>
      <c r="Y121" s="282"/>
      <c r="Z121" s="282"/>
      <c r="AA121" s="282"/>
      <c r="AB121" s="282"/>
      <c r="AC121" s="282"/>
      <c r="AD121" s="282"/>
      <c r="AE121" s="282"/>
      <c r="AF121" s="282"/>
      <c r="AG121" s="282"/>
      <c r="AH121" s="282"/>
      <c r="AI121" s="282"/>
      <c r="AJ121" s="282"/>
      <c r="AK121" s="282"/>
      <c r="AL121" s="282"/>
      <c r="AM121"/>
    </row>
    <row r="122" spans="1:39" ht="18.600000000000001" customHeight="1">
      <c r="A122"/>
      <c r="B122" s="283"/>
      <c r="C122" s="283"/>
      <c r="D122" s="283"/>
      <c r="E122" s="283"/>
      <c r="F122" s="283"/>
      <c r="G122" s="283"/>
      <c r="H122" s="283"/>
      <c r="I122" s="283"/>
      <c r="J122" s="283"/>
      <c r="K122" s="283"/>
      <c r="L122" s="283"/>
      <c r="M122" s="283"/>
      <c r="N122" s="283"/>
      <c r="O122" s="283"/>
      <c r="P122" s="283"/>
      <c r="Q122" s="283"/>
      <c r="R122" s="283"/>
      <c r="S122" s="283"/>
      <c r="T122" s="283"/>
      <c r="U122" s="283"/>
      <c r="V122" s="283"/>
      <c r="W122" s="283"/>
      <c r="X122" s="283"/>
      <c r="Y122" s="283"/>
      <c r="Z122" s="283"/>
      <c r="AA122" s="283"/>
      <c r="AB122" s="283"/>
      <c r="AC122" s="283"/>
      <c r="AD122" s="283"/>
      <c r="AE122" s="283"/>
      <c r="AF122" s="283"/>
      <c r="AG122" s="283"/>
      <c r="AH122" s="283"/>
      <c r="AI122" s="283"/>
      <c r="AJ122" s="283"/>
      <c r="AK122" s="283"/>
      <c r="AL122" s="283"/>
      <c r="AM122"/>
    </row>
    <row r="123" spans="1:39" ht="18.600000000000001" customHeight="1">
      <c r="A123"/>
      <c r="B123"/>
      <c r="C123"/>
      <c r="D123"/>
      <c r="E123"/>
      <c r="F123"/>
      <c r="G123"/>
      <c r="H123"/>
      <c r="I123"/>
      <c r="J123"/>
      <c r="K123"/>
      <c r="L123"/>
      <c r="M123"/>
      <c r="N123"/>
      <c r="O123"/>
      <c r="P123"/>
      <c r="Q123"/>
      <c r="R123"/>
      <c r="S123"/>
      <c r="T123"/>
      <c r="U123"/>
      <c r="V123"/>
      <c r="W123"/>
      <c r="X123"/>
      <c r="Y123"/>
      <c r="Z123"/>
      <c r="AA123"/>
      <c r="AB123"/>
      <c r="AC123"/>
      <c r="AD123"/>
      <c r="AE123"/>
      <c r="AF123"/>
      <c r="AG123"/>
      <c r="AH123"/>
      <c r="AI123"/>
      <c r="AJ123"/>
      <c r="AK123"/>
      <c r="AL123"/>
      <c r="AM123"/>
    </row>
    <row r="124" spans="1:39" ht="18.600000000000001" customHeight="1">
      <c r="A124"/>
      <c r="B124" s="281"/>
      <c r="C124" s="281"/>
      <c r="D124" s="281"/>
      <c r="E124" s="281"/>
      <c r="F124" s="281"/>
      <c r="G124" s="281"/>
      <c r="H124" s="281"/>
      <c r="I124" s="281"/>
      <c r="J124" s="281"/>
      <c r="K124" s="281"/>
      <c r="L124" s="281"/>
      <c r="M124" s="281"/>
      <c r="N124" s="281"/>
      <c r="O124" s="281"/>
      <c r="P124" s="281"/>
      <c r="Q124" s="281"/>
      <c r="R124" s="281"/>
      <c r="S124" s="281"/>
      <c r="T124" s="281"/>
      <c r="U124" s="281"/>
      <c r="V124" s="281"/>
      <c r="W124" s="281"/>
      <c r="X124" s="281"/>
      <c r="Y124" s="281"/>
      <c r="Z124" s="281"/>
      <c r="AA124" s="281"/>
      <c r="AB124" s="281"/>
      <c r="AC124" s="281"/>
      <c r="AD124" s="281"/>
      <c r="AE124" s="281"/>
      <c r="AF124" s="281"/>
      <c r="AG124" s="281"/>
      <c r="AH124"/>
      <c r="AI124"/>
      <c r="AJ124"/>
      <c r="AK124"/>
      <c r="AL124"/>
      <c r="AM124"/>
    </row>
    <row r="125" spans="1:39" ht="18.600000000000001" customHeight="1">
      <c r="A125"/>
      <c r="B125"/>
      <c r="C125"/>
      <c r="D125"/>
      <c r="E125"/>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row>
    <row r="126" spans="1:39" ht="18.600000000000001" customHeight="1">
      <c r="A126"/>
      <c r="B126" s="284"/>
      <c r="C126" s="284"/>
      <c r="D126" s="284"/>
      <c r="E126" s="284"/>
      <c r="F126" s="284"/>
      <c r="G126" s="284"/>
      <c r="H126" s="284"/>
      <c r="I126" s="284"/>
      <c r="J126" s="284"/>
      <c r="K126" s="284"/>
      <c r="L126" s="284"/>
      <c r="M126" s="284"/>
      <c r="N126" s="284"/>
      <c r="O126" s="284"/>
      <c r="P126" s="284"/>
      <c r="Q126" s="284"/>
      <c r="R126" s="284"/>
      <c r="S126" s="284"/>
      <c r="T126" s="284"/>
      <c r="U126" s="284"/>
      <c r="V126" s="284"/>
      <c r="W126"/>
      <c r="X126"/>
      <c r="Y126"/>
      <c r="Z126"/>
      <c r="AA126"/>
      <c r="AB126"/>
      <c r="AC126"/>
      <c r="AD126"/>
      <c r="AE126"/>
      <c r="AF126"/>
      <c r="AG126"/>
      <c r="AH126"/>
      <c r="AI126"/>
      <c r="AJ126"/>
      <c r="AK126"/>
      <c r="AL126"/>
      <c r="AM126"/>
    </row>
    <row r="127" spans="1:39" ht="18.600000000000001" customHeight="1">
      <c r="A127"/>
      <c r="B127" s="284"/>
      <c r="C127" s="284"/>
      <c r="D127" s="284"/>
      <c r="E127" s="284"/>
      <c r="F127" s="284"/>
      <c r="G127" s="284"/>
      <c r="H127" s="284"/>
      <c r="I127" s="284"/>
      <c r="J127" s="284"/>
      <c r="K127" s="284"/>
      <c r="L127" s="284"/>
      <c r="M127" s="284"/>
      <c r="N127" s="284"/>
      <c r="O127" s="284"/>
      <c r="P127" s="284"/>
      <c r="Q127" s="284"/>
      <c r="R127" s="284"/>
      <c r="S127" s="284"/>
      <c r="T127" s="284"/>
      <c r="U127" s="284"/>
      <c r="V127" s="284"/>
      <c r="W127"/>
      <c r="X127"/>
      <c r="Y127"/>
      <c r="Z127"/>
      <c r="AA127"/>
      <c r="AB127"/>
      <c r="AC127"/>
      <c r="AD127"/>
      <c r="AE127"/>
      <c r="AF127"/>
      <c r="AG127"/>
      <c r="AH127"/>
      <c r="AI127"/>
      <c r="AJ127"/>
      <c r="AK127"/>
      <c r="AL127"/>
      <c r="AM127"/>
    </row>
    <row r="128" spans="1:39" ht="18.600000000000001" customHeight="1">
      <c r="A128"/>
      <c r="B128" s="284"/>
      <c r="C128" s="284"/>
      <c r="D128" s="284"/>
      <c r="E128" s="284"/>
      <c r="F128" s="284"/>
      <c r="G128" s="284"/>
      <c r="H128" s="284"/>
      <c r="I128" s="284"/>
      <c r="J128" s="284"/>
      <c r="K128" s="284"/>
      <c r="L128" s="284"/>
      <c r="M128" s="284"/>
      <c r="N128" s="284"/>
      <c r="O128" s="284"/>
      <c r="P128" s="284"/>
      <c r="Q128" s="284"/>
      <c r="R128" s="284"/>
      <c r="S128" s="284"/>
      <c r="T128" s="284"/>
      <c r="U128" s="284"/>
      <c r="V128" s="284"/>
      <c r="W128"/>
      <c r="X128"/>
      <c r="Y128"/>
      <c r="Z128"/>
      <c r="AA128"/>
      <c r="AB128"/>
      <c r="AC128"/>
      <c r="AD128"/>
      <c r="AE128"/>
      <c r="AF128"/>
      <c r="AG128"/>
      <c r="AH128"/>
      <c r="AI128"/>
      <c r="AJ128"/>
      <c r="AK128"/>
      <c r="AL128"/>
      <c r="AM128"/>
    </row>
    <row r="129" spans="1:39" ht="18.600000000000001" customHeight="1">
      <c r="A129"/>
      <c r="B129" s="284"/>
      <c r="C129" s="284"/>
      <c r="D129" s="284"/>
      <c r="E129" s="284"/>
      <c r="F129" s="284"/>
      <c r="G129" s="284"/>
      <c r="H129" s="284"/>
      <c r="I129" s="284"/>
      <c r="J129" s="284"/>
      <c r="K129" s="284"/>
      <c r="L129" s="284"/>
      <c r="M129" s="284"/>
      <c r="N129" s="284"/>
      <c r="O129" s="284"/>
      <c r="P129" s="284"/>
      <c r="Q129" s="284"/>
      <c r="R129" s="284"/>
      <c r="S129" s="284"/>
      <c r="T129" s="284"/>
      <c r="U129" s="284"/>
      <c r="V129" s="284"/>
      <c r="W129"/>
      <c r="X129"/>
      <c r="Y129"/>
      <c r="Z129"/>
      <c r="AA129"/>
      <c r="AB129"/>
      <c r="AC129"/>
      <c r="AD129"/>
      <c r="AE129"/>
      <c r="AF129"/>
      <c r="AG129"/>
      <c r="AH129"/>
      <c r="AI129"/>
      <c r="AJ129"/>
      <c r="AK129"/>
      <c r="AL129"/>
      <c r="AM129"/>
    </row>
    <row r="130" spans="1:39" ht="7.5" customHeight="1">
      <c r="A130"/>
      <c r="B130" s="284"/>
      <c r="C130" s="284"/>
      <c r="D130" s="284"/>
      <c r="E130" s="284"/>
      <c r="F130" s="284"/>
      <c r="G130" s="284"/>
      <c r="H130" s="284"/>
      <c r="I130" s="284"/>
      <c r="J130" s="284"/>
      <c r="K130" s="284"/>
      <c r="L130" s="284"/>
      <c r="M130" s="284"/>
      <c r="N130" s="284"/>
      <c r="O130" s="284"/>
      <c r="P130" s="284"/>
      <c r="Q130" s="284"/>
      <c r="R130" s="284"/>
      <c r="S130" s="284"/>
      <c r="T130" s="284"/>
      <c r="U130" s="284"/>
      <c r="V130" s="284"/>
      <c r="W130"/>
      <c r="X130"/>
      <c r="Y130"/>
      <c r="Z130"/>
      <c r="AA130"/>
      <c r="AB130"/>
      <c r="AC130"/>
      <c r="AD130"/>
      <c r="AE130"/>
      <c r="AF130"/>
      <c r="AG130"/>
      <c r="AH130"/>
      <c r="AI130"/>
      <c r="AJ130"/>
      <c r="AK130"/>
      <c r="AL130"/>
      <c r="AM130"/>
    </row>
    <row r="131" spans="1:39" ht="15" customHeight="1">
      <c r="A131"/>
      <c r="B131" s="284"/>
      <c r="C131" s="284"/>
      <c r="D131" s="284"/>
      <c r="E131" s="284"/>
      <c r="F131" s="284"/>
      <c r="G131" s="284"/>
      <c r="H131" s="284"/>
      <c r="I131" s="284"/>
      <c r="J131" s="284"/>
      <c r="K131" s="284"/>
      <c r="L131" s="284"/>
      <c r="M131" s="284"/>
      <c r="N131" s="284"/>
      <c r="O131" s="284"/>
      <c r="P131" s="284"/>
      <c r="Q131" s="284"/>
      <c r="R131" s="284"/>
      <c r="S131" s="284"/>
      <c r="T131" s="284"/>
      <c r="U131" s="284"/>
      <c r="V131" s="284"/>
      <c r="W131"/>
      <c r="X131"/>
      <c r="Y131"/>
      <c r="Z131"/>
      <c r="AA131"/>
      <c r="AB131"/>
      <c r="AC131"/>
      <c r="AD131"/>
      <c r="AE131"/>
      <c r="AF131"/>
      <c r="AG131"/>
      <c r="AH131"/>
      <c r="AI131"/>
      <c r="AJ131"/>
      <c r="AK131"/>
      <c r="AL131"/>
      <c r="AM131"/>
    </row>
    <row r="132" spans="1:39" ht="15" customHeight="1">
      <c r="A132"/>
      <c r="B132"/>
      <c r="C132"/>
      <c r="D132"/>
      <c r="E132"/>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row>
    <row r="133" spans="1:39" ht="15" customHeight="1">
      <c r="A133"/>
      <c r="B133"/>
      <c r="C133"/>
      <c r="D133"/>
      <c r="E133"/>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row>
    <row r="134" spans="1:39" ht="18" customHeight="1">
      <c r="A134"/>
      <c r="B134" s="18"/>
      <c r="C134"/>
      <c r="D134"/>
      <c r="E134"/>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row>
  </sheetData>
  <sheetProtection algorithmName="SHA-512" hashValue="sNCKvPkmnKPZknIc0rzgSF5h3urqFC0RnprxY2WRNVyWBRpz8nB4gGYsAi0YcjX/PajbzFdn92005kCaenBt8A==" saltValue="+Azhxk9VoMdxCyegszvpMQ==" spinCount="100000" sheet="1" objects="1" scenarios="1"/>
  <mergeCells count="209">
    <mergeCell ref="A4:AM4"/>
    <mergeCell ref="AZ19:BA19"/>
    <mergeCell ref="T29:V29"/>
    <mergeCell ref="O28:S28"/>
    <mergeCell ref="AT33:AU34"/>
    <mergeCell ref="AV33:AZ34"/>
    <mergeCell ref="AO14:AP15"/>
    <mergeCell ref="AS15:BB15"/>
    <mergeCell ref="AQ14:AR15"/>
    <mergeCell ref="AN8:AN15"/>
    <mergeCell ref="AO8:AP9"/>
    <mergeCell ref="AQ8:AR9"/>
    <mergeCell ref="AS8:AZ9"/>
    <mergeCell ref="AO10:AP11"/>
    <mergeCell ref="AQ10:AR11"/>
    <mergeCell ref="AS10:AW11"/>
    <mergeCell ref="AO12:AP13"/>
    <mergeCell ref="AQ12:AR13"/>
    <mergeCell ref="AO16:AO17"/>
    <mergeCell ref="AP16:AS16"/>
    <mergeCell ref="AP17:AS17"/>
    <mergeCell ref="AS33:AS34"/>
    <mergeCell ref="AP19:AS19"/>
    <mergeCell ref="AZ17:BD17"/>
    <mergeCell ref="AT17:AX17"/>
    <mergeCell ref="BD20:BF20"/>
    <mergeCell ref="BD21:BF21"/>
    <mergeCell ref="BD22:BF22"/>
    <mergeCell ref="BD23:BF23"/>
    <mergeCell ref="BD24:BF24"/>
    <mergeCell ref="BD25:BF25"/>
    <mergeCell ref="BD26:BF26"/>
    <mergeCell ref="BD27:BF27"/>
    <mergeCell ref="AP27:AS27"/>
    <mergeCell ref="AP26:AS26"/>
    <mergeCell ref="AP25:AS25"/>
    <mergeCell ref="AP22:AS22"/>
    <mergeCell ref="AP23:AS23"/>
    <mergeCell ref="AP24:AS24"/>
    <mergeCell ref="AP20:AS20"/>
    <mergeCell ref="AP21:AS21"/>
    <mergeCell ref="AZ37:AZ38"/>
    <mergeCell ref="AY37:AY38"/>
    <mergeCell ref="AW35:AX35"/>
    <mergeCell ref="AO37:AO38"/>
    <mergeCell ref="AW46:AX46"/>
    <mergeCell ref="AW47:AX47"/>
    <mergeCell ref="AW48:AX48"/>
    <mergeCell ref="AR37:AR38"/>
    <mergeCell ref="AS45:AU45"/>
    <mergeCell ref="AS46:AU46"/>
    <mergeCell ref="AS47:AU47"/>
    <mergeCell ref="AS48:AU48"/>
    <mergeCell ref="AP39:AQ39"/>
    <mergeCell ref="AP40:AQ40"/>
    <mergeCell ref="AP47:AQ47"/>
    <mergeCell ref="AP48:AQ48"/>
    <mergeCell ref="AP41:AQ41"/>
    <mergeCell ref="AP42:AQ42"/>
    <mergeCell ref="AP43:AQ43"/>
    <mergeCell ref="AP44:AQ44"/>
    <mergeCell ref="AP45:AQ45"/>
    <mergeCell ref="AP37:AQ38"/>
    <mergeCell ref="AP46:AQ46"/>
    <mergeCell ref="AW39:AX39"/>
    <mergeCell ref="AW37:AX38"/>
    <mergeCell ref="AW40:AX40"/>
    <mergeCell ref="AW41:AX41"/>
    <mergeCell ref="AW42:AX42"/>
    <mergeCell ref="AW43:AX43"/>
    <mergeCell ref="AW45:AX45"/>
    <mergeCell ref="AS43:AU43"/>
    <mergeCell ref="AS44:AU44"/>
    <mergeCell ref="AW44:AX44"/>
    <mergeCell ref="AS37:AU38"/>
    <mergeCell ref="AS39:AU39"/>
    <mergeCell ref="AS40:AU40"/>
    <mergeCell ref="AV37:AV38"/>
    <mergeCell ref="AS41:AU41"/>
    <mergeCell ref="AS42:AU42"/>
    <mergeCell ref="D48:J48"/>
    <mergeCell ref="B50:B52"/>
    <mergeCell ref="B33:S33"/>
    <mergeCell ref="AK37:AL37"/>
    <mergeCell ref="AK38:AL38"/>
    <mergeCell ref="AI37:AJ37"/>
    <mergeCell ref="AI38:AJ38"/>
    <mergeCell ref="Z37:AH38"/>
    <mergeCell ref="W37:Y38"/>
    <mergeCell ref="B37:C38"/>
    <mergeCell ref="B34:S34"/>
    <mergeCell ref="B35:S35"/>
    <mergeCell ref="D37:J38"/>
    <mergeCell ref="K37:V38"/>
    <mergeCell ref="K48:V48"/>
    <mergeCell ref="C50:I52"/>
    <mergeCell ref="D46:J46"/>
    <mergeCell ref="Z26:AC26"/>
    <mergeCell ref="Z27:AC27"/>
    <mergeCell ref="Z29:AC29"/>
    <mergeCell ref="Z28:AC28"/>
    <mergeCell ref="Z25:AC25"/>
    <mergeCell ref="B31:S32"/>
    <mergeCell ref="B27:D27"/>
    <mergeCell ref="B25:D25"/>
    <mergeCell ref="L28:N28"/>
    <mergeCell ref="E28:K28"/>
    <mergeCell ref="U31:AL32"/>
    <mergeCell ref="T26:V26"/>
    <mergeCell ref="T27:V27"/>
    <mergeCell ref="T28:V28"/>
    <mergeCell ref="B28:D28"/>
    <mergeCell ref="W28:Y28"/>
    <mergeCell ref="W29:Y29"/>
    <mergeCell ref="W25:Y25"/>
    <mergeCell ref="W26:Y26"/>
    <mergeCell ref="W27:Y27"/>
    <mergeCell ref="B26:D26"/>
    <mergeCell ref="B29:D29"/>
    <mergeCell ref="E29:S29"/>
    <mergeCell ref="T25:V25"/>
    <mergeCell ref="K5:Y6"/>
    <mergeCell ref="U10:AC10"/>
    <mergeCell ref="K8:O8"/>
    <mergeCell ref="V13:AC13"/>
    <mergeCell ref="V14:AC14"/>
    <mergeCell ref="V16:AC16"/>
    <mergeCell ref="B9:O10"/>
    <mergeCell ref="B19:D19"/>
    <mergeCell ref="T19:V19"/>
    <mergeCell ref="E19:S19"/>
    <mergeCell ref="AB6:AL6"/>
    <mergeCell ref="W11:AB11"/>
    <mergeCell ref="W12:AB12"/>
    <mergeCell ref="W15:AB15"/>
    <mergeCell ref="AD7:AF8"/>
    <mergeCell ref="AD19:AL19"/>
    <mergeCell ref="G2:T2"/>
    <mergeCell ref="A5:J5"/>
    <mergeCell ref="E25:P25"/>
    <mergeCell ref="E26:P26"/>
    <mergeCell ref="E27:P27"/>
    <mergeCell ref="Q20:S20"/>
    <mergeCell ref="Q21:S21"/>
    <mergeCell ref="Q22:S22"/>
    <mergeCell ref="Q23:S23"/>
    <mergeCell ref="Q24:S24"/>
    <mergeCell ref="Q25:S25"/>
    <mergeCell ref="Q26:S26"/>
    <mergeCell ref="Q27:S27"/>
    <mergeCell ref="T20:V20"/>
    <mergeCell ref="T23:V23"/>
    <mergeCell ref="E20:P20"/>
    <mergeCell ref="U11:U13"/>
    <mergeCell ref="U14:U16"/>
    <mergeCell ref="U17:AC17"/>
    <mergeCell ref="A3:AM3"/>
    <mergeCell ref="W22:Y22"/>
    <mergeCell ref="Z20:AC20"/>
    <mergeCell ref="Z19:AC19"/>
    <mergeCell ref="W19:Y19"/>
    <mergeCell ref="Z24:AC24"/>
    <mergeCell ref="B20:D20"/>
    <mergeCell ref="B22:D22"/>
    <mergeCell ref="B23:D23"/>
    <mergeCell ref="AD10:AI10"/>
    <mergeCell ref="AJ10:AL10"/>
    <mergeCell ref="U9:Z9"/>
    <mergeCell ref="D45:J45"/>
    <mergeCell ref="B24:D24"/>
    <mergeCell ref="B21:D21"/>
    <mergeCell ref="T24:V24"/>
    <mergeCell ref="E24:P24"/>
    <mergeCell ref="W24:Y24"/>
    <mergeCell ref="W21:Y21"/>
    <mergeCell ref="W23:Y23"/>
    <mergeCell ref="T21:V21"/>
    <mergeCell ref="T22:V22"/>
    <mergeCell ref="E22:P22"/>
    <mergeCell ref="E23:P23"/>
    <mergeCell ref="E21:P21"/>
    <mergeCell ref="W20:Y20"/>
    <mergeCell ref="Z21:AC21"/>
    <mergeCell ref="Z22:AC22"/>
    <mergeCell ref="Z23:AC23"/>
    <mergeCell ref="C67:I69"/>
    <mergeCell ref="C84:I86"/>
    <mergeCell ref="B67:B69"/>
    <mergeCell ref="K67:K69"/>
    <mergeCell ref="B84:B86"/>
    <mergeCell ref="K84:K86"/>
    <mergeCell ref="B101:J103"/>
    <mergeCell ref="K39:V39"/>
    <mergeCell ref="K40:V40"/>
    <mergeCell ref="K41:V41"/>
    <mergeCell ref="K42:V42"/>
    <mergeCell ref="K43:V43"/>
    <mergeCell ref="K44:V44"/>
    <mergeCell ref="K45:V45"/>
    <mergeCell ref="K46:V46"/>
    <mergeCell ref="K47:V47"/>
    <mergeCell ref="K50:K52"/>
    <mergeCell ref="D39:J39"/>
    <mergeCell ref="D40:J40"/>
    <mergeCell ref="D41:J41"/>
    <mergeCell ref="D42:J42"/>
    <mergeCell ref="D43:J43"/>
    <mergeCell ref="D44:J44"/>
    <mergeCell ref="D47:J47"/>
  </mergeCells>
  <phoneticPr fontId="1"/>
  <conditionalFormatting sqref="B31:S32">
    <cfRule type="expression" dxfId="125" priority="194">
      <formula>$A$5&lt;&gt;VALUE($BF$1)</formula>
    </cfRule>
  </conditionalFormatting>
  <conditionalFormatting sqref="E20:P27">
    <cfRule type="expression" dxfId="123" priority="10">
      <formula>IF($AX20&lt;&gt;0,$AP20="")</formula>
    </cfRule>
  </conditionalFormatting>
  <conditionalFormatting sqref="Q20:S27">
    <cfRule type="expression" dxfId="122" priority="7">
      <formula>IF($AZ20=FALSE,$Q20&lt;&gt;"")</formula>
    </cfRule>
    <cfRule type="expression" dxfId="121" priority="6">
      <formula>IF($AX20="",$Q20&lt;&gt;"")</formula>
    </cfRule>
    <cfRule type="expression" dxfId="120" priority="8">
      <formula>IF($AZ20=TRUE,$Q20="")</formula>
    </cfRule>
  </conditionalFormatting>
  <conditionalFormatting sqref="T20:Y27">
    <cfRule type="expression" dxfId="119" priority="11">
      <formula>IF($AX20&lt;&gt;0,$T20="")</formula>
    </cfRule>
  </conditionalFormatting>
  <conditionalFormatting sqref="W20:Y29">
    <cfRule type="expression" dxfId="117" priority="9">
      <formula>IF($T20&lt;&gt;"",$W20="")</formula>
    </cfRule>
  </conditionalFormatting>
  <conditionalFormatting sqref="Z20:AC27">
    <cfRule type="expression" dxfId="116" priority="12" stopIfTrue="1">
      <formula>$W20="式"</formula>
    </cfRule>
    <cfRule type="expression" dxfId="115" priority="13">
      <formula>IF($AX20&lt;&gt;0,IF($AT20=FALSE,$Z20=""))</formula>
    </cfRule>
  </conditionalFormatting>
  <conditionalFormatting sqref="AD20:AL27">
    <cfRule type="expression" dxfId="113" priority="14">
      <formula>$AY20&gt;5</formula>
    </cfRule>
    <cfRule type="expression" dxfId="112" priority="15">
      <formula>IF($AY20&gt;0,$BC20=FALSE)</formula>
    </cfRule>
  </conditionalFormatting>
  <conditionalFormatting sqref="AP20:AS27">
    <cfRule type="expression" dxfId="106" priority="132">
      <formula>IF($AX20&lt;&gt;0,$AP20="")</formula>
    </cfRule>
  </conditionalFormatting>
  <conditionalFormatting sqref="AS10">
    <cfRule type="cellIs" dxfId="103" priority="21" operator="equal">
      <formula>"契約額（当初）に契約額が入力されていません。"</formula>
    </cfRule>
  </conditionalFormatting>
  <conditionalFormatting sqref="AS15:BB15">
    <cfRule type="expression" dxfId="102" priority="20">
      <formula>$AS$15&lt;&gt;""</formula>
    </cfRule>
  </conditionalFormatting>
  <conditionalFormatting sqref="AT33">
    <cfRule type="cellIs" dxfId="99" priority="301" operator="notEqual">
      <formula>0</formula>
    </cfRule>
  </conditionalFormatting>
  <conditionalFormatting sqref="AU28">
    <cfRule type="cellIs" dxfId="97" priority="80" operator="notEqual">
      <formula>0.1</formula>
    </cfRule>
  </conditionalFormatting>
  <conditionalFormatting sqref="AU20:AW27">
    <cfRule type="expression" dxfId="96" priority="138">
      <formula>IF($AX20&lt;&gt;0,IF($AT20=FALSE,$AU20=""))</formula>
    </cfRule>
  </conditionalFormatting>
  <conditionalFormatting sqref="AV33">
    <cfRule type="expression" dxfId="94" priority="17">
      <formula>$AV$33=""</formula>
    </cfRule>
  </conditionalFormatting>
  <conditionalFormatting sqref="AW35:AX35">
    <cfRule type="expression" dxfId="93" priority="254">
      <formula>$AT$34="金額不一致"</formula>
    </cfRule>
  </conditionalFormatting>
  <conditionalFormatting sqref="BA20:BA27">
    <cfRule type="expression" dxfId="92" priority="2">
      <formula>OR(AND($AZ20=TRUE,$BA20=""),AND($AZ20=FALSE,$BA20&lt;&gt;""))</formula>
    </cfRule>
    <cfRule type="expression" dxfId="91" priority="307">
      <formula>IF($AX20&lt;&gt;0,$AZ20=TRUE)</formula>
    </cfRule>
  </conditionalFormatting>
  <conditionalFormatting sqref="BB20:BB27">
    <cfRule type="expression" dxfId="90" priority="173">
      <formula>$AY20&gt;5</formula>
    </cfRule>
    <cfRule type="expression" dxfId="89" priority="174">
      <formula>IF($BB20="単価数量誤差あり",$BC20=FALSE)</formula>
    </cfRule>
    <cfRule type="cellIs" dxfId="88" priority="175" operator="equal">
      <formula>"単価数量誤差あり"</formula>
    </cfRule>
  </conditionalFormatting>
  <conditionalFormatting sqref="BC20:BC27">
    <cfRule type="expression" dxfId="87" priority="144">
      <formula>$BB20="単価誤差あり"</formula>
    </cfRule>
  </conditionalFormatting>
  <conditionalFormatting sqref="BD20:BD27">
    <cfRule type="expression" dxfId="86" priority="176">
      <formula>$AY20&gt;5</formula>
    </cfRule>
    <cfRule type="expression" dxfId="85" priority="177">
      <formula>IF($BC20=FALSE,$BB20="単価数量誤差あり")</formula>
    </cfRule>
  </conditionalFormatting>
  <dataValidations disablePrompts="1" xWindow="1784" yWindow="594" count="9">
    <dataValidation type="custom" allowBlank="1" showInputMessage="1" showErrorMessage="1" promptTitle="単価" prompt="数字のみ入力可能です。_x000a_（小数点もOK）" sqref="AW20:AW27" xr:uid="{32FC9359-ED10-4F04-98CE-27927EC8925F}">
      <formula1>ISNUMBER(AW20)</formula1>
    </dataValidation>
    <dataValidation type="whole" allowBlank="1" showInputMessage="1" showErrorMessage="1" sqref="AY20:AY27" xr:uid="{DA4FEDC3-748B-4C35-96AE-7F3E2FC7F0DA}">
      <formula1>-999999999</formula1>
      <formula2>999999999</formula2>
    </dataValidation>
    <dataValidation type="date" allowBlank="1" showInputMessage="1" showErrorMessage="1" promptTitle="月日の入力について" prompt="この欄には「yyyy/mm/dd」形式で日付をご入力ください_x000a_（例：2025/07/10）_x000a_同じ年内であれば、「7/10」のように月日だけの入力でもかまいません。_x000a__x000a_※入力は任意です。" sqref="AO20:AO27" xr:uid="{3BDF750A-B9AD-475E-AFAC-7E9A8BC2F4DC}">
      <formula1>36526</formula1>
      <formula2>401768</formula2>
    </dataValidation>
    <dataValidation type="whole" allowBlank="1" showInputMessage="1" showErrorMessage="1" promptTitle="消費税計算しない" prompt="消費税計算をしない場合は、☑をしてから、左側の内訳欄右側で、「税込」「不課税」「非課税」の中から該当するものを選んでください。" sqref="AZ20:AZ27" xr:uid="{8C04F1C7-A5EC-49DE-89D8-00C7F079D7BF}">
      <formula1>-999999999</formula1>
      <formula2>999999999</formula2>
    </dataValidation>
    <dataValidation allowBlank="1" showInputMessage="1" showErrorMessage="1" promptTitle="誤差承認" prompt="単価×数量と金額が一致しないときに、小数点以下の誤差のため、問題がない場合は☑をつけてください。" sqref="BC20:BC27" xr:uid="{15D3DF92-E26E-41E2-99FA-4BCBB05E5F60}"/>
    <dataValidation type="custom" allowBlank="1" showInputMessage="1" showErrorMessage="1" promptTitle="数量" prompt="数字のみ入力可能です。_x000a_（小数点もOK）" sqref="AU20:AU27" xr:uid="{BC5976AE-027A-4D27-8309-0AF3B5723EAC}">
      <formula1>ISNUMBER(AU20)</formula1>
    </dataValidation>
    <dataValidation type="whole" allowBlank="1" showInputMessage="1" showErrorMessage="1" promptTitle="金額" prompt="半角数字のみ入力可能です。_x000a_（マイナス入力はできます）_x000a_（小数点入力できません）" sqref="AW39:AX48" xr:uid="{265FFACF-1314-4A29-AAC8-5AB92A674962}">
      <formula1>-999999999</formula1>
      <formula2>999999999</formula2>
    </dataValidation>
    <dataValidation type="whole" allowBlank="1" showInputMessage="1" showErrorMessage="1" promptTitle="工種" prompt="10～999までの整数のみ入力可能" sqref="AV39:AV48" xr:uid="{A770B023-CC4C-47B3-9BE9-D76C034B06AD}">
      <formula1>10</formula1>
      <formula2>999</formula2>
    </dataValidation>
    <dataValidation type="whole" allowBlank="1" showInputMessage="1" showErrorMessage="1" errorTitle="整数を入力してください。" error="少数点は入力できません。半角数字以外も入力できません。" sqref="AT33" xr:uid="{9493C448-606F-4D1E-BF16-4F857CFE8D4D}">
      <formula1>0</formula1>
      <formula2>9999999999</formula2>
    </dataValidation>
  </dataValidations>
  <hyperlinks>
    <hyperlink ref="G2" r:id="rId1" xr:uid="{41BB4986-36CC-41E4-B1C9-29C898B23A22}"/>
  </hyperlinks>
  <printOptions horizontalCentered="1" verticalCentered="1"/>
  <pageMargins left="0.35433070866141736" right="0.19685039370078741" top="0.27559055118110237" bottom="0.27559055118110237" header="0.19685039370078741" footer="0.19685039370078741"/>
  <pageSetup paperSize="9" fitToHeight="0" orientation="portrait" r:id="rId2"/>
  <headerFooter>
    <oddFooter xml:space="preserve">&amp;C躍進する未来の力&amp;R株式会社　藤井工務店    </oddFooter>
  </headerFooter>
  <rowBreaks count="5" manualBreakCount="5">
    <brk id="52" max="38" man="1"/>
    <brk id="69" max="38" man="1"/>
    <brk id="86" max="38" man="1"/>
    <brk id="104" max="38" man="1"/>
    <brk id="118" max="38" man="1"/>
  </rowBreaks>
  <drawing r:id="rId3"/>
  <legacyDrawing r:id="rId4"/>
  <mc:AlternateContent xmlns:mc="http://schemas.openxmlformats.org/markup-compatibility/2006">
    <mc:Choice Requires="x14">
      <controls>
        <mc:AlternateContent xmlns:mc="http://schemas.openxmlformats.org/markup-compatibility/2006">
          <mc:Choice Requires="x14">
            <control shapeId="1111" r:id="rId5" name="Check Box 87">
              <controlPr defaultSize="0" autoFill="0" autoLine="0" autoPict="0">
                <anchor moveWithCells="1">
                  <from>
                    <xdr:col>45</xdr:col>
                    <xdr:colOff>133350</xdr:colOff>
                    <xdr:row>18</xdr:row>
                    <xdr:rowOff>228600</xdr:rowOff>
                  </from>
                  <to>
                    <xdr:col>45</xdr:col>
                    <xdr:colOff>419100</xdr:colOff>
                    <xdr:row>20</xdr:row>
                    <xdr:rowOff>57150</xdr:rowOff>
                  </to>
                </anchor>
              </controlPr>
            </control>
          </mc:Choice>
        </mc:AlternateContent>
        <mc:AlternateContent xmlns:mc="http://schemas.openxmlformats.org/markup-compatibility/2006">
          <mc:Choice Requires="x14">
            <control shapeId="1112" r:id="rId6" name="Check Box 88">
              <controlPr defaultSize="0" autoFill="0" autoLine="0" autoPict="0">
                <anchor moveWithCells="1">
                  <from>
                    <xdr:col>45</xdr:col>
                    <xdr:colOff>133350</xdr:colOff>
                    <xdr:row>19</xdr:row>
                    <xdr:rowOff>228600</xdr:rowOff>
                  </from>
                  <to>
                    <xdr:col>45</xdr:col>
                    <xdr:colOff>419100</xdr:colOff>
                    <xdr:row>21</xdr:row>
                    <xdr:rowOff>57150</xdr:rowOff>
                  </to>
                </anchor>
              </controlPr>
            </control>
          </mc:Choice>
        </mc:AlternateContent>
        <mc:AlternateContent xmlns:mc="http://schemas.openxmlformats.org/markup-compatibility/2006">
          <mc:Choice Requires="x14">
            <control shapeId="1117" r:id="rId7" name="Check Box 93">
              <controlPr defaultSize="0" autoFill="0" autoLine="0" autoPict="0">
                <anchor moveWithCells="1">
                  <from>
                    <xdr:col>45</xdr:col>
                    <xdr:colOff>133350</xdr:colOff>
                    <xdr:row>20</xdr:row>
                    <xdr:rowOff>238125</xdr:rowOff>
                  </from>
                  <to>
                    <xdr:col>45</xdr:col>
                    <xdr:colOff>419100</xdr:colOff>
                    <xdr:row>22</xdr:row>
                    <xdr:rowOff>66675</xdr:rowOff>
                  </to>
                </anchor>
              </controlPr>
            </control>
          </mc:Choice>
        </mc:AlternateContent>
        <mc:AlternateContent xmlns:mc="http://schemas.openxmlformats.org/markup-compatibility/2006">
          <mc:Choice Requires="x14">
            <control shapeId="1119" r:id="rId8" name="Check Box 95">
              <controlPr defaultSize="0" autoFill="0" autoLine="0" autoPict="0">
                <anchor moveWithCells="1">
                  <from>
                    <xdr:col>45</xdr:col>
                    <xdr:colOff>133350</xdr:colOff>
                    <xdr:row>21</xdr:row>
                    <xdr:rowOff>228600</xdr:rowOff>
                  </from>
                  <to>
                    <xdr:col>45</xdr:col>
                    <xdr:colOff>419100</xdr:colOff>
                    <xdr:row>23</xdr:row>
                    <xdr:rowOff>57150</xdr:rowOff>
                  </to>
                </anchor>
              </controlPr>
            </control>
          </mc:Choice>
        </mc:AlternateContent>
        <mc:AlternateContent xmlns:mc="http://schemas.openxmlformats.org/markup-compatibility/2006">
          <mc:Choice Requires="x14">
            <control shapeId="1120" r:id="rId9" name="Check Box 96">
              <controlPr defaultSize="0" autoFill="0" autoLine="0" autoPict="0">
                <anchor moveWithCells="1">
                  <from>
                    <xdr:col>45</xdr:col>
                    <xdr:colOff>123825</xdr:colOff>
                    <xdr:row>22</xdr:row>
                    <xdr:rowOff>228600</xdr:rowOff>
                  </from>
                  <to>
                    <xdr:col>45</xdr:col>
                    <xdr:colOff>409575</xdr:colOff>
                    <xdr:row>24</xdr:row>
                    <xdr:rowOff>57150</xdr:rowOff>
                  </to>
                </anchor>
              </controlPr>
            </control>
          </mc:Choice>
        </mc:AlternateContent>
        <mc:AlternateContent xmlns:mc="http://schemas.openxmlformats.org/markup-compatibility/2006">
          <mc:Choice Requires="x14">
            <control shapeId="1121" r:id="rId10" name="Check Box 97">
              <controlPr defaultSize="0" autoFill="0" autoLine="0" autoPict="0">
                <anchor moveWithCells="1">
                  <from>
                    <xdr:col>45</xdr:col>
                    <xdr:colOff>123825</xdr:colOff>
                    <xdr:row>23</xdr:row>
                    <xdr:rowOff>238125</xdr:rowOff>
                  </from>
                  <to>
                    <xdr:col>45</xdr:col>
                    <xdr:colOff>409575</xdr:colOff>
                    <xdr:row>25</xdr:row>
                    <xdr:rowOff>66675</xdr:rowOff>
                  </to>
                </anchor>
              </controlPr>
            </control>
          </mc:Choice>
        </mc:AlternateContent>
        <mc:AlternateContent xmlns:mc="http://schemas.openxmlformats.org/markup-compatibility/2006">
          <mc:Choice Requires="x14">
            <control shapeId="1122" r:id="rId11" name="Check Box 98">
              <controlPr defaultSize="0" autoFill="0" autoLine="0" autoPict="0">
                <anchor moveWithCells="1">
                  <from>
                    <xdr:col>45</xdr:col>
                    <xdr:colOff>123825</xdr:colOff>
                    <xdr:row>24</xdr:row>
                    <xdr:rowOff>209550</xdr:rowOff>
                  </from>
                  <to>
                    <xdr:col>45</xdr:col>
                    <xdr:colOff>409575</xdr:colOff>
                    <xdr:row>26</xdr:row>
                    <xdr:rowOff>57150</xdr:rowOff>
                  </to>
                </anchor>
              </controlPr>
            </control>
          </mc:Choice>
        </mc:AlternateContent>
        <mc:AlternateContent xmlns:mc="http://schemas.openxmlformats.org/markup-compatibility/2006">
          <mc:Choice Requires="x14">
            <control shapeId="1125" r:id="rId12" name="Check Box 101">
              <controlPr defaultSize="0" autoFill="0" autoLine="0" autoPict="0">
                <anchor moveWithCells="1">
                  <from>
                    <xdr:col>45</xdr:col>
                    <xdr:colOff>123825</xdr:colOff>
                    <xdr:row>25</xdr:row>
                    <xdr:rowOff>190500</xdr:rowOff>
                  </from>
                  <to>
                    <xdr:col>45</xdr:col>
                    <xdr:colOff>409575</xdr:colOff>
                    <xdr:row>27</xdr:row>
                    <xdr:rowOff>38100</xdr:rowOff>
                  </to>
                </anchor>
              </controlPr>
            </control>
          </mc:Choice>
        </mc:AlternateContent>
        <mc:AlternateContent xmlns:mc="http://schemas.openxmlformats.org/markup-compatibility/2006">
          <mc:Choice Requires="x14">
            <control shapeId="1592" r:id="rId13" name="Check Box 568">
              <controlPr defaultSize="0" autoFill="0" autoLine="0" autoPict="0">
                <anchor moveWithCells="1">
                  <from>
                    <xdr:col>54</xdr:col>
                    <xdr:colOff>276225</xdr:colOff>
                    <xdr:row>18</xdr:row>
                    <xdr:rowOff>180975</xdr:rowOff>
                  </from>
                  <to>
                    <xdr:col>54</xdr:col>
                    <xdr:colOff>571500</xdr:colOff>
                    <xdr:row>20</xdr:row>
                    <xdr:rowOff>28575</xdr:rowOff>
                  </to>
                </anchor>
              </controlPr>
            </control>
          </mc:Choice>
        </mc:AlternateContent>
        <mc:AlternateContent xmlns:mc="http://schemas.openxmlformats.org/markup-compatibility/2006">
          <mc:Choice Requires="x14">
            <control shapeId="1593" r:id="rId14" name="Check Box 569">
              <controlPr defaultSize="0" autoFill="0" autoLine="0" autoPict="0">
                <anchor moveWithCells="1">
                  <from>
                    <xdr:col>54</xdr:col>
                    <xdr:colOff>266700</xdr:colOff>
                    <xdr:row>19</xdr:row>
                    <xdr:rowOff>209550</xdr:rowOff>
                  </from>
                  <to>
                    <xdr:col>54</xdr:col>
                    <xdr:colOff>561975</xdr:colOff>
                    <xdr:row>21</xdr:row>
                    <xdr:rowOff>57150</xdr:rowOff>
                  </to>
                </anchor>
              </controlPr>
            </control>
          </mc:Choice>
        </mc:AlternateContent>
        <mc:AlternateContent xmlns:mc="http://schemas.openxmlformats.org/markup-compatibility/2006">
          <mc:Choice Requires="x14">
            <control shapeId="1594" r:id="rId15" name="Check Box 570">
              <controlPr defaultSize="0" autoFill="0" autoLine="0" autoPict="0">
                <anchor moveWithCells="1">
                  <from>
                    <xdr:col>54</xdr:col>
                    <xdr:colOff>276225</xdr:colOff>
                    <xdr:row>20</xdr:row>
                    <xdr:rowOff>219075</xdr:rowOff>
                  </from>
                  <to>
                    <xdr:col>54</xdr:col>
                    <xdr:colOff>561975</xdr:colOff>
                    <xdr:row>22</xdr:row>
                    <xdr:rowOff>57150</xdr:rowOff>
                  </to>
                </anchor>
              </controlPr>
            </control>
          </mc:Choice>
        </mc:AlternateContent>
        <mc:AlternateContent xmlns:mc="http://schemas.openxmlformats.org/markup-compatibility/2006">
          <mc:Choice Requires="x14">
            <control shapeId="1595" r:id="rId16" name="Check Box 571">
              <controlPr defaultSize="0" autoFill="0" autoLine="0" autoPict="0">
                <anchor moveWithCells="1">
                  <from>
                    <xdr:col>54</xdr:col>
                    <xdr:colOff>276225</xdr:colOff>
                    <xdr:row>21</xdr:row>
                    <xdr:rowOff>219075</xdr:rowOff>
                  </from>
                  <to>
                    <xdr:col>54</xdr:col>
                    <xdr:colOff>561975</xdr:colOff>
                    <xdr:row>23</xdr:row>
                    <xdr:rowOff>57150</xdr:rowOff>
                  </to>
                </anchor>
              </controlPr>
            </control>
          </mc:Choice>
        </mc:AlternateContent>
        <mc:AlternateContent xmlns:mc="http://schemas.openxmlformats.org/markup-compatibility/2006">
          <mc:Choice Requires="x14">
            <control shapeId="1596" r:id="rId17" name="Check Box 572">
              <controlPr defaultSize="0" autoFill="0" autoLine="0" autoPict="0">
                <anchor moveWithCells="1">
                  <from>
                    <xdr:col>54</xdr:col>
                    <xdr:colOff>276225</xdr:colOff>
                    <xdr:row>22</xdr:row>
                    <xdr:rowOff>228600</xdr:rowOff>
                  </from>
                  <to>
                    <xdr:col>54</xdr:col>
                    <xdr:colOff>561975</xdr:colOff>
                    <xdr:row>24</xdr:row>
                    <xdr:rowOff>57150</xdr:rowOff>
                  </to>
                </anchor>
              </controlPr>
            </control>
          </mc:Choice>
        </mc:AlternateContent>
        <mc:AlternateContent xmlns:mc="http://schemas.openxmlformats.org/markup-compatibility/2006">
          <mc:Choice Requires="x14">
            <control shapeId="1597" r:id="rId18" name="Check Box 573">
              <controlPr defaultSize="0" autoFill="0" autoLine="0" autoPict="0">
                <anchor moveWithCells="1">
                  <from>
                    <xdr:col>54</xdr:col>
                    <xdr:colOff>285750</xdr:colOff>
                    <xdr:row>23</xdr:row>
                    <xdr:rowOff>219075</xdr:rowOff>
                  </from>
                  <to>
                    <xdr:col>54</xdr:col>
                    <xdr:colOff>571500</xdr:colOff>
                    <xdr:row>25</xdr:row>
                    <xdr:rowOff>57150</xdr:rowOff>
                  </to>
                </anchor>
              </controlPr>
            </control>
          </mc:Choice>
        </mc:AlternateContent>
        <mc:AlternateContent xmlns:mc="http://schemas.openxmlformats.org/markup-compatibility/2006">
          <mc:Choice Requires="x14">
            <control shapeId="1598" r:id="rId19" name="Check Box 574">
              <controlPr defaultSize="0" autoFill="0" autoLine="0" autoPict="0">
                <anchor moveWithCells="1">
                  <from>
                    <xdr:col>54</xdr:col>
                    <xdr:colOff>295275</xdr:colOff>
                    <xdr:row>24</xdr:row>
                    <xdr:rowOff>228600</xdr:rowOff>
                  </from>
                  <to>
                    <xdr:col>54</xdr:col>
                    <xdr:colOff>581025</xdr:colOff>
                    <xdr:row>26</xdr:row>
                    <xdr:rowOff>57150</xdr:rowOff>
                  </to>
                </anchor>
              </controlPr>
            </control>
          </mc:Choice>
        </mc:AlternateContent>
        <mc:AlternateContent xmlns:mc="http://schemas.openxmlformats.org/markup-compatibility/2006">
          <mc:Choice Requires="x14">
            <control shapeId="1602" r:id="rId20" name="Check Box 578">
              <controlPr defaultSize="0" autoFill="0" autoLine="0" autoPict="0">
                <anchor moveWithCells="1">
                  <from>
                    <xdr:col>54</xdr:col>
                    <xdr:colOff>295275</xdr:colOff>
                    <xdr:row>25</xdr:row>
                    <xdr:rowOff>219075</xdr:rowOff>
                  </from>
                  <to>
                    <xdr:col>54</xdr:col>
                    <xdr:colOff>581025</xdr:colOff>
                    <xdr:row>27</xdr:row>
                    <xdr:rowOff>57150</xdr:rowOff>
                  </to>
                </anchor>
              </controlPr>
            </control>
          </mc:Choice>
        </mc:AlternateContent>
        <mc:AlternateContent xmlns:mc="http://schemas.openxmlformats.org/markup-compatibility/2006">
          <mc:Choice Requires="x14">
            <control shapeId="1667" r:id="rId21" name="Check Box 643">
              <controlPr defaultSize="0" autoFill="0" autoLine="0" autoPict="0">
                <anchor moveWithCells="1">
                  <from>
                    <xdr:col>51</xdr:col>
                    <xdr:colOff>219075</xdr:colOff>
                    <xdr:row>18</xdr:row>
                    <xdr:rowOff>209550</xdr:rowOff>
                  </from>
                  <to>
                    <xdr:col>51</xdr:col>
                    <xdr:colOff>514350</xdr:colOff>
                    <xdr:row>20</xdr:row>
                    <xdr:rowOff>47625</xdr:rowOff>
                  </to>
                </anchor>
              </controlPr>
            </control>
          </mc:Choice>
        </mc:AlternateContent>
        <mc:AlternateContent xmlns:mc="http://schemas.openxmlformats.org/markup-compatibility/2006">
          <mc:Choice Requires="x14">
            <control shapeId="1668" r:id="rId22" name="Check Box 644">
              <controlPr defaultSize="0" autoFill="0" autoLine="0" autoPict="0">
                <anchor moveWithCells="1">
                  <from>
                    <xdr:col>51</xdr:col>
                    <xdr:colOff>219075</xdr:colOff>
                    <xdr:row>19</xdr:row>
                    <xdr:rowOff>219075</xdr:rowOff>
                  </from>
                  <to>
                    <xdr:col>51</xdr:col>
                    <xdr:colOff>514350</xdr:colOff>
                    <xdr:row>21</xdr:row>
                    <xdr:rowOff>47625</xdr:rowOff>
                  </to>
                </anchor>
              </controlPr>
            </control>
          </mc:Choice>
        </mc:AlternateContent>
        <mc:AlternateContent xmlns:mc="http://schemas.openxmlformats.org/markup-compatibility/2006">
          <mc:Choice Requires="x14">
            <control shapeId="1669" r:id="rId23" name="Check Box 645">
              <controlPr defaultSize="0" autoFill="0" autoLine="0" autoPict="0">
                <anchor moveWithCells="1">
                  <from>
                    <xdr:col>51</xdr:col>
                    <xdr:colOff>219075</xdr:colOff>
                    <xdr:row>20</xdr:row>
                    <xdr:rowOff>219075</xdr:rowOff>
                  </from>
                  <to>
                    <xdr:col>51</xdr:col>
                    <xdr:colOff>504825</xdr:colOff>
                    <xdr:row>22</xdr:row>
                    <xdr:rowOff>57150</xdr:rowOff>
                  </to>
                </anchor>
              </controlPr>
            </control>
          </mc:Choice>
        </mc:AlternateContent>
        <mc:AlternateContent xmlns:mc="http://schemas.openxmlformats.org/markup-compatibility/2006">
          <mc:Choice Requires="x14">
            <control shapeId="1670" r:id="rId24" name="Check Box 646">
              <controlPr defaultSize="0" autoFill="0" autoLine="0" autoPict="0">
                <anchor moveWithCells="1">
                  <from>
                    <xdr:col>51</xdr:col>
                    <xdr:colOff>219075</xdr:colOff>
                    <xdr:row>21</xdr:row>
                    <xdr:rowOff>219075</xdr:rowOff>
                  </from>
                  <to>
                    <xdr:col>51</xdr:col>
                    <xdr:colOff>495300</xdr:colOff>
                    <xdr:row>23</xdr:row>
                    <xdr:rowOff>57150</xdr:rowOff>
                  </to>
                </anchor>
              </controlPr>
            </control>
          </mc:Choice>
        </mc:AlternateContent>
        <mc:AlternateContent xmlns:mc="http://schemas.openxmlformats.org/markup-compatibility/2006">
          <mc:Choice Requires="x14">
            <control shapeId="1671" r:id="rId25" name="Check Box 647">
              <controlPr defaultSize="0" autoFill="0" autoLine="0" autoPict="0">
                <anchor moveWithCells="1">
                  <from>
                    <xdr:col>51</xdr:col>
                    <xdr:colOff>219075</xdr:colOff>
                    <xdr:row>22</xdr:row>
                    <xdr:rowOff>219075</xdr:rowOff>
                  </from>
                  <to>
                    <xdr:col>51</xdr:col>
                    <xdr:colOff>504825</xdr:colOff>
                    <xdr:row>24</xdr:row>
                    <xdr:rowOff>57150</xdr:rowOff>
                  </to>
                </anchor>
              </controlPr>
            </control>
          </mc:Choice>
        </mc:AlternateContent>
        <mc:AlternateContent xmlns:mc="http://schemas.openxmlformats.org/markup-compatibility/2006">
          <mc:Choice Requires="x14">
            <control shapeId="1672" r:id="rId26" name="Check Box 648">
              <controlPr defaultSize="0" autoFill="0" autoLine="0" autoPict="0">
                <anchor moveWithCells="1">
                  <from>
                    <xdr:col>51</xdr:col>
                    <xdr:colOff>219075</xdr:colOff>
                    <xdr:row>23</xdr:row>
                    <xdr:rowOff>219075</xdr:rowOff>
                  </from>
                  <to>
                    <xdr:col>51</xdr:col>
                    <xdr:colOff>504825</xdr:colOff>
                    <xdr:row>25</xdr:row>
                    <xdr:rowOff>57150</xdr:rowOff>
                  </to>
                </anchor>
              </controlPr>
            </control>
          </mc:Choice>
        </mc:AlternateContent>
        <mc:AlternateContent xmlns:mc="http://schemas.openxmlformats.org/markup-compatibility/2006">
          <mc:Choice Requires="x14">
            <control shapeId="1673" r:id="rId27" name="Check Box 649">
              <controlPr defaultSize="0" autoFill="0" autoLine="0" autoPict="0">
                <anchor moveWithCells="1">
                  <from>
                    <xdr:col>51</xdr:col>
                    <xdr:colOff>228600</xdr:colOff>
                    <xdr:row>24</xdr:row>
                    <xdr:rowOff>219075</xdr:rowOff>
                  </from>
                  <to>
                    <xdr:col>51</xdr:col>
                    <xdr:colOff>514350</xdr:colOff>
                    <xdr:row>26</xdr:row>
                    <xdr:rowOff>47625</xdr:rowOff>
                  </to>
                </anchor>
              </controlPr>
            </control>
          </mc:Choice>
        </mc:AlternateContent>
        <mc:AlternateContent xmlns:mc="http://schemas.openxmlformats.org/markup-compatibility/2006">
          <mc:Choice Requires="x14">
            <control shapeId="1674" r:id="rId28" name="Check Box 650">
              <controlPr defaultSize="0" autoFill="0" autoLine="0" autoPict="0">
                <anchor moveWithCells="1">
                  <from>
                    <xdr:col>51</xdr:col>
                    <xdr:colOff>238125</xdr:colOff>
                    <xdr:row>25</xdr:row>
                    <xdr:rowOff>219075</xdr:rowOff>
                  </from>
                  <to>
                    <xdr:col>51</xdr:col>
                    <xdr:colOff>523875</xdr:colOff>
                    <xdr:row>27</xdr:row>
                    <xdr:rowOff>57150</xdr:rowOff>
                  </to>
                </anchor>
              </controlPr>
            </control>
          </mc:Choice>
        </mc:AlternateContent>
        <mc:AlternateContent xmlns:mc="http://schemas.openxmlformats.org/markup-compatibility/2006">
          <mc:Choice Requires="x14">
            <control shapeId="8464" r:id="rId29" name="Check Box 1296">
              <controlPr defaultSize="0" autoFill="0" autoLine="0" autoPict="0">
                <anchor moveWithCells="1">
                  <from>
                    <xdr:col>43</xdr:col>
                    <xdr:colOff>333375</xdr:colOff>
                    <xdr:row>38</xdr:row>
                    <xdr:rowOff>0</xdr:rowOff>
                  </from>
                  <to>
                    <xdr:col>43</xdr:col>
                    <xdr:colOff>628650</xdr:colOff>
                    <xdr:row>39</xdr:row>
                    <xdr:rowOff>9525</xdr:rowOff>
                  </to>
                </anchor>
              </controlPr>
            </control>
          </mc:Choice>
        </mc:AlternateContent>
        <mc:AlternateContent xmlns:mc="http://schemas.openxmlformats.org/markup-compatibility/2006">
          <mc:Choice Requires="x14">
            <control shapeId="8465" r:id="rId30" name="Check Box 1297">
              <controlPr defaultSize="0" autoFill="0" autoLine="0" autoPict="0">
                <anchor moveWithCells="1">
                  <from>
                    <xdr:col>43</xdr:col>
                    <xdr:colOff>333375</xdr:colOff>
                    <xdr:row>39</xdr:row>
                    <xdr:rowOff>19050</xdr:rowOff>
                  </from>
                  <to>
                    <xdr:col>43</xdr:col>
                    <xdr:colOff>628650</xdr:colOff>
                    <xdr:row>40</xdr:row>
                    <xdr:rowOff>28575</xdr:rowOff>
                  </to>
                </anchor>
              </controlPr>
            </control>
          </mc:Choice>
        </mc:AlternateContent>
        <mc:AlternateContent xmlns:mc="http://schemas.openxmlformats.org/markup-compatibility/2006">
          <mc:Choice Requires="x14">
            <control shapeId="8468" r:id="rId31" name="Check Box 1300">
              <controlPr defaultSize="0" autoFill="0" autoLine="0" autoPict="0">
                <anchor moveWithCells="1">
                  <from>
                    <xdr:col>43</xdr:col>
                    <xdr:colOff>333375</xdr:colOff>
                    <xdr:row>40</xdr:row>
                    <xdr:rowOff>19050</xdr:rowOff>
                  </from>
                  <to>
                    <xdr:col>43</xdr:col>
                    <xdr:colOff>628650</xdr:colOff>
                    <xdr:row>41</xdr:row>
                    <xdr:rowOff>28575</xdr:rowOff>
                  </to>
                </anchor>
              </controlPr>
            </control>
          </mc:Choice>
        </mc:AlternateContent>
        <mc:AlternateContent xmlns:mc="http://schemas.openxmlformats.org/markup-compatibility/2006">
          <mc:Choice Requires="x14">
            <control shapeId="8469" r:id="rId32" name="Check Box 1301">
              <controlPr defaultSize="0" autoFill="0" autoLine="0" autoPict="0">
                <anchor moveWithCells="1">
                  <from>
                    <xdr:col>43</xdr:col>
                    <xdr:colOff>333375</xdr:colOff>
                    <xdr:row>41</xdr:row>
                    <xdr:rowOff>9525</xdr:rowOff>
                  </from>
                  <to>
                    <xdr:col>43</xdr:col>
                    <xdr:colOff>628650</xdr:colOff>
                    <xdr:row>42</xdr:row>
                    <xdr:rowOff>19050</xdr:rowOff>
                  </to>
                </anchor>
              </controlPr>
            </control>
          </mc:Choice>
        </mc:AlternateContent>
        <mc:AlternateContent xmlns:mc="http://schemas.openxmlformats.org/markup-compatibility/2006">
          <mc:Choice Requires="x14">
            <control shapeId="8470" r:id="rId33" name="Check Box 1302">
              <controlPr defaultSize="0" autoFill="0" autoLine="0" autoPict="0">
                <anchor moveWithCells="1">
                  <from>
                    <xdr:col>43</xdr:col>
                    <xdr:colOff>333375</xdr:colOff>
                    <xdr:row>42</xdr:row>
                    <xdr:rowOff>9525</xdr:rowOff>
                  </from>
                  <to>
                    <xdr:col>43</xdr:col>
                    <xdr:colOff>628650</xdr:colOff>
                    <xdr:row>43</xdr:row>
                    <xdr:rowOff>28575</xdr:rowOff>
                  </to>
                </anchor>
              </controlPr>
            </control>
          </mc:Choice>
        </mc:AlternateContent>
        <mc:AlternateContent xmlns:mc="http://schemas.openxmlformats.org/markup-compatibility/2006">
          <mc:Choice Requires="x14">
            <control shapeId="8471" r:id="rId34" name="Check Box 1303">
              <controlPr defaultSize="0" autoFill="0" autoLine="0" autoPict="0">
                <anchor moveWithCells="1">
                  <from>
                    <xdr:col>43</xdr:col>
                    <xdr:colOff>333375</xdr:colOff>
                    <xdr:row>43</xdr:row>
                    <xdr:rowOff>9525</xdr:rowOff>
                  </from>
                  <to>
                    <xdr:col>43</xdr:col>
                    <xdr:colOff>619125</xdr:colOff>
                    <xdr:row>44</xdr:row>
                    <xdr:rowOff>28575</xdr:rowOff>
                  </to>
                </anchor>
              </controlPr>
            </control>
          </mc:Choice>
        </mc:AlternateContent>
        <mc:AlternateContent xmlns:mc="http://schemas.openxmlformats.org/markup-compatibility/2006">
          <mc:Choice Requires="x14">
            <control shapeId="8472" r:id="rId35" name="Check Box 1304">
              <controlPr defaultSize="0" autoFill="0" autoLine="0" autoPict="0">
                <anchor moveWithCells="1">
                  <from>
                    <xdr:col>43</xdr:col>
                    <xdr:colOff>333375</xdr:colOff>
                    <xdr:row>44</xdr:row>
                    <xdr:rowOff>9525</xdr:rowOff>
                  </from>
                  <to>
                    <xdr:col>43</xdr:col>
                    <xdr:colOff>628650</xdr:colOff>
                    <xdr:row>45</xdr:row>
                    <xdr:rowOff>19050</xdr:rowOff>
                  </to>
                </anchor>
              </controlPr>
            </control>
          </mc:Choice>
        </mc:AlternateContent>
        <mc:AlternateContent xmlns:mc="http://schemas.openxmlformats.org/markup-compatibility/2006">
          <mc:Choice Requires="x14">
            <control shapeId="8473" r:id="rId36" name="Check Box 1305">
              <controlPr defaultSize="0" autoFill="0" autoLine="0" autoPict="0">
                <anchor moveWithCells="1">
                  <from>
                    <xdr:col>43</xdr:col>
                    <xdr:colOff>333375</xdr:colOff>
                    <xdr:row>45</xdr:row>
                    <xdr:rowOff>0</xdr:rowOff>
                  </from>
                  <to>
                    <xdr:col>43</xdr:col>
                    <xdr:colOff>619125</xdr:colOff>
                    <xdr:row>46</xdr:row>
                    <xdr:rowOff>9525</xdr:rowOff>
                  </to>
                </anchor>
              </controlPr>
            </control>
          </mc:Choice>
        </mc:AlternateContent>
        <mc:AlternateContent xmlns:mc="http://schemas.openxmlformats.org/markup-compatibility/2006">
          <mc:Choice Requires="x14">
            <control shapeId="19814" r:id="rId37" name="Check Box 2406">
              <controlPr defaultSize="0" autoFill="0" autoLine="0" autoPict="0">
                <anchor moveWithCells="1">
                  <from>
                    <xdr:col>51</xdr:col>
                    <xdr:colOff>228600</xdr:colOff>
                    <xdr:row>38</xdr:row>
                    <xdr:rowOff>0</xdr:rowOff>
                  </from>
                  <to>
                    <xdr:col>51</xdr:col>
                    <xdr:colOff>523875</xdr:colOff>
                    <xdr:row>39</xdr:row>
                    <xdr:rowOff>9525</xdr:rowOff>
                  </to>
                </anchor>
              </controlPr>
            </control>
          </mc:Choice>
        </mc:AlternateContent>
        <mc:AlternateContent xmlns:mc="http://schemas.openxmlformats.org/markup-compatibility/2006">
          <mc:Choice Requires="x14">
            <control shapeId="19815" r:id="rId38" name="Check Box 2407">
              <controlPr defaultSize="0" autoFill="0" autoLine="0" autoPict="0">
                <anchor moveWithCells="1">
                  <from>
                    <xdr:col>51</xdr:col>
                    <xdr:colOff>228600</xdr:colOff>
                    <xdr:row>39</xdr:row>
                    <xdr:rowOff>19050</xdr:rowOff>
                  </from>
                  <to>
                    <xdr:col>51</xdr:col>
                    <xdr:colOff>523875</xdr:colOff>
                    <xdr:row>40</xdr:row>
                    <xdr:rowOff>28575</xdr:rowOff>
                  </to>
                </anchor>
              </controlPr>
            </control>
          </mc:Choice>
        </mc:AlternateContent>
        <mc:AlternateContent xmlns:mc="http://schemas.openxmlformats.org/markup-compatibility/2006">
          <mc:Choice Requires="x14">
            <control shapeId="19816" r:id="rId39" name="Check Box 2408">
              <controlPr defaultSize="0" autoFill="0" autoLine="0" autoPict="0">
                <anchor moveWithCells="1">
                  <from>
                    <xdr:col>51</xdr:col>
                    <xdr:colOff>238125</xdr:colOff>
                    <xdr:row>40</xdr:row>
                    <xdr:rowOff>19050</xdr:rowOff>
                  </from>
                  <to>
                    <xdr:col>51</xdr:col>
                    <xdr:colOff>542925</xdr:colOff>
                    <xdr:row>41</xdr:row>
                    <xdr:rowOff>28575</xdr:rowOff>
                  </to>
                </anchor>
              </controlPr>
            </control>
          </mc:Choice>
        </mc:AlternateContent>
        <mc:AlternateContent xmlns:mc="http://schemas.openxmlformats.org/markup-compatibility/2006">
          <mc:Choice Requires="x14">
            <control shapeId="19817" r:id="rId40" name="Check Box 2409">
              <controlPr defaultSize="0" autoFill="0" autoLine="0" autoPict="0">
                <anchor moveWithCells="1">
                  <from>
                    <xdr:col>51</xdr:col>
                    <xdr:colOff>238125</xdr:colOff>
                    <xdr:row>41</xdr:row>
                    <xdr:rowOff>19050</xdr:rowOff>
                  </from>
                  <to>
                    <xdr:col>51</xdr:col>
                    <xdr:colOff>542925</xdr:colOff>
                    <xdr:row>42</xdr:row>
                    <xdr:rowOff>28575</xdr:rowOff>
                  </to>
                </anchor>
              </controlPr>
            </control>
          </mc:Choice>
        </mc:AlternateContent>
        <mc:AlternateContent xmlns:mc="http://schemas.openxmlformats.org/markup-compatibility/2006">
          <mc:Choice Requires="x14">
            <control shapeId="19818" r:id="rId41" name="Check Box 2410">
              <controlPr defaultSize="0" autoFill="0" autoLine="0" autoPict="0">
                <anchor moveWithCells="1">
                  <from>
                    <xdr:col>51</xdr:col>
                    <xdr:colOff>238125</xdr:colOff>
                    <xdr:row>42</xdr:row>
                    <xdr:rowOff>9525</xdr:rowOff>
                  </from>
                  <to>
                    <xdr:col>51</xdr:col>
                    <xdr:colOff>542925</xdr:colOff>
                    <xdr:row>43</xdr:row>
                    <xdr:rowOff>28575</xdr:rowOff>
                  </to>
                </anchor>
              </controlPr>
            </control>
          </mc:Choice>
        </mc:AlternateContent>
        <mc:AlternateContent xmlns:mc="http://schemas.openxmlformats.org/markup-compatibility/2006">
          <mc:Choice Requires="x14">
            <control shapeId="19819" r:id="rId42" name="Check Box 2411">
              <controlPr defaultSize="0" autoFill="0" autoLine="0" autoPict="0">
                <anchor moveWithCells="1">
                  <from>
                    <xdr:col>51</xdr:col>
                    <xdr:colOff>238125</xdr:colOff>
                    <xdr:row>43</xdr:row>
                    <xdr:rowOff>19050</xdr:rowOff>
                  </from>
                  <to>
                    <xdr:col>51</xdr:col>
                    <xdr:colOff>523875</xdr:colOff>
                    <xdr:row>44</xdr:row>
                    <xdr:rowOff>38100</xdr:rowOff>
                  </to>
                </anchor>
              </controlPr>
            </control>
          </mc:Choice>
        </mc:AlternateContent>
        <mc:AlternateContent xmlns:mc="http://schemas.openxmlformats.org/markup-compatibility/2006">
          <mc:Choice Requires="x14">
            <control shapeId="19820" r:id="rId43" name="Check Box 2412">
              <controlPr defaultSize="0" autoFill="0" autoLine="0" autoPict="0">
                <anchor moveWithCells="1">
                  <from>
                    <xdr:col>51</xdr:col>
                    <xdr:colOff>238125</xdr:colOff>
                    <xdr:row>44</xdr:row>
                    <xdr:rowOff>28575</xdr:rowOff>
                  </from>
                  <to>
                    <xdr:col>51</xdr:col>
                    <xdr:colOff>542925</xdr:colOff>
                    <xdr:row>45</xdr:row>
                    <xdr:rowOff>47625</xdr:rowOff>
                  </to>
                </anchor>
              </controlPr>
            </control>
          </mc:Choice>
        </mc:AlternateContent>
        <mc:AlternateContent xmlns:mc="http://schemas.openxmlformats.org/markup-compatibility/2006">
          <mc:Choice Requires="x14">
            <control shapeId="19821" r:id="rId44" name="Check Box 2413">
              <controlPr defaultSize="0" autoFill="0" autoLine="0" autoPict="0">
                <anchor moveWithCells="1">
                  <from>
                    <xdr:col>51</xdr:col>
                    <xdr:colOff>238125</xdr:colOff>
                    <xdr:row>45</xdr:row>
                    <xdr:rowOff>0</xdr:rowOff>
                  </from>
                  <to>
                    <xdr:col>51</xdr:col>
                    <xdr:colOff>523875</xdr:colOff>
                    <xdr:row>46</xdr:row>
                    <xdr:rowOff>9525</xdr:rowOff>
                  </to>
                </anchor>
              </controlPr>
            </control>
          </mc:Choice>
        </mc:AlternateContent>
        <mc:AlternateContent xmlns:mc="http://schemas.openxmlformats.org/markup-compatibility/2006">
          <mc:Choice Requires="x14">
            <control shapeId="19822" r:id="rId45" name="Check Box 2414">
              <controlPr defaultSize="0" autoFill="0" autoLine="0" autoPict="0">
                <anchor moveWithCells="1">
                  <from>
                    <xdr:col>51</xdr:col>
                    <xdr:colOff>238125</xdr:colOff>
                    <xdr:row>46</xdr:row>
                    <xdr:rowOff>0</xdr:rowOff>
                  </from>
                  <to>
                    <xdr:col>51</xdr:col>
                    <xdr:colOff>523875</xdr:colOff>
                    <xdr:row>47</xdr:row>
                    <xdr:rowOff>9525</xdr:rowOff>
                  </to>
                </anchor>
              </controlPr>
            </control>
          </mc:Choice>
        </mc:AlternateContent>
        <mc:AlternateContent xmlns:mc="http://schemas.openxmlformats.org/markup-compatibility/2006">
          <mc:Choice Requires="x14">
            <control shapeId="19823" r:id="rId46" name="Check Box 2415">
              <controlPr defaultSize="0" autoFill="0" autoLine="0" autoPict="0">
                <anchor moveWithCells="1">
                  <from>
                    <xdr:col>51</xdr:col>
                    <xdr:colOff>238125</xdr:colOff>
                    <xdr:row>47</xdr:row>
                    <xdr:rowOff>0</xdr:rowOff>
                  </from>
                  <to>
                    <xdr:col>51</xdr:col>
                    <xdr:colOff>523875</xdr:colOff>
                    <xdr:row>48</xdr:row>
                    <xdr:rowOff>9525</xdr:rowOff>
                  </to>
                </anchor>
              </controlPr>
            </control>
          </mc:Choice>
        </mc:AlternateContent>
        <mc:AlternateContent xmlns:mc="http://schemas.openxmlformats.org/markup-compatibility/2006">
          <mc:Choice Requires="x14">
            <control shapeId="45645" r:id="rId47" name="Check Box 4685">
              <controlPr defaultSize="0" autoFill="0" autoLine="0" autoPict="0">
                <anchor moveWithCells="1">
                  <from>
                    <xdr:col>40</xdr:col>
                    <xdr:colOff>200025</xdr:colOff>
                    <xdr:row>15</xdr:row>
                    <xdr:rowOff>66675</xdr:rowOff>
                  </from>
                  <to>
                    <xdr:col>41</xdr:col>
                    <xdr:colOff>47625</xdr:colOff>
                    <xdr:row>16</xdr:row>
                    <xdr:rowOff>190500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 id="{8C4493CB-AFC7-4793-BD69-FF8E52B0ACD5}">
            <xm:f>エラー内容!$C$1&gt;0</xm:f>
            <x14:dxf>
              <fill>
                <patternFill>
                  <bgColor rgb="FFFF0000"/>
                </patternFill>
              </fill>
            </x14:dxf>
          </x14:cfRule>
          <xm:sqref>A4:AM4</xm:sqref>
        </x14:conditionalFormatting>
        <x14:conditionalFormatting xmlns:xm="http://schemas.microsoft.com/office/excel/2006/main">
          <x14:cfRule type="expression" priority="272" id="{00000000-000E-0000-0200-000008000000}">
            <xm:f>入力する前に確認するシート!$C56=""</xm:f>
            <x14:dxf>
              <fill>
                <patternFill>
                  <bgColor rgb="FFFFFF00"/>
                </patternFill>
              </fill>
            </x14:dxf>
          </x14:cfRule>
          <xm:sqref>B9</xm:sqref>
        </x14:conditionalFormatting>
        <x14:conditionalFormatting xmlns:xm="http://schemas.microsoft.com/office/excel/2006/main">
          <x14:cfRule type="expression" priority="44" id="{B3B8ACFE-2C16-41F6-ADB4-FC6B0DA99EE2}">
            <xm:f>エラー内容!$C$1&gt;0</xm:f>
            <x14:dxf>
              <fill>
                <patternFill>
                  <bgColor rgb="FFFF0000"/>
                </patternFill>
              </fill>
            </x14:dxf>
          </x14:cfRule>
          <xm:sqref>B35:S35</xm:sqref>
        </x14:conditionalFormatting>
        <x14:conditionalFormatting xmlns:xm="http://schemas.microsoft.com/office/excel/2006/main">
          <x14:cfRule type="expression" priority="274" id="{00000000-000E-0000-0200-000054000000}">
            <xm:f>入力する前に確認するシート!$G$16=3</xm:f>
            <x14:dxf>
              <font>
                <color theme="0"/>
              </font>
              <fill>
                <patternFill>
                  <bgColor theme="0"/>
                </patternFill>
              </fill>
              <border>
                <left style="thin">
                  <color theme="0"/>
                </left>
                <right style="thin">
                  <color theme="0"/>
                </right>
                <top style="thin">
                  <color theme="0"/>
                </top>
                <bottom style="thin">
                  <color theme="0"/>
                </bottom>
                <vertical/>
                <horizontal/>
              </border>
            </x14:dxf>
          </x14:cfRule>
          <xm:sqref>U9 AA9:AL9 U10:AL17</xm:sqref>
        </x14:conditionalFormatting>
        <x14:conditionalFormatting xmlns:xm="http://schemas.microsoft.com/office/excel/2006/main">
          <x14:cfRule type="expression" priority="277" id="{00000000-000E-0000-0200-000001000000}">
            <xm:f>入力する前に確認するシート!$G$16=3</xm:f>
            <x14:dxf>
              <font>
                <color theme="0"/>
              </font>
              <fill>
                <patternFill>
                  <bgColor theme="0"/>
                </patternFill>
              </fill>
              <border>
                <left style="thin">
                  <color theme="0"/>
                </left>
                <right style="thin">
                  <color theme="0"/>
                </right>
                <top style="thin">
                  <color theme="1"/>
                </top>
                <bottom style="thin">
                  <color theme="0"/>
                </bottom>
                <vertical/>
                <horizontal/>
              </border>
            </x14:dxf>
          </x14:cfRule>
          <xm:sqref>AD9:AL9</xm:sqref>
        </x14:conditionalFormatting>
        <x14:conditionalFormatting xmlns:xm="http://schemas.microsoft.com/office/excel/2006/main">
          <x14:cfRule type="expression" priority="22" id="{DD303808-C8C1-4953-855F-5DF60DFC7A3B}">
            <xm:f>入力する前に確認するシート!$G$16=2</xm:f>
            <x14:dxf>
              <font>
                <color theme="1"/>
              </font>
              <fill>
                <patternFill>
                  <bgColor theme="9" tint="0.59996337778862885"/>
                </patternFill>
              </fill>
              <border>
                <left style="thin">
                  <color auto="1"/>
                </left>
                <right style="thin">
                  <color auto="1"/>
                </right>
                <top style="thin">
                  <color auto="1"/>
                </top>
                <bottom style="thin">
                  <color auto="1"/>
                </bottom>
              </border>
            </x14:dxf>
          </x14:cfRule>
          <xm:sqref>AN8:AN15</xm:sqref>
        </x14:conditionalFormatting>
        <x14:conditionalFormatting xmlns:xm="http://schemas.microsoft.com/office/excel/2006/main">
          <x14:cfRule type="expression" priority="23" id="{15644EA6-2061-4ABE-8F5F-C216CD3B143F}">
            <xm:f>入力する前に確認するシート!$G$16=2</xm:f>
            <x14:dxf>
              <font>
                <color theme="1"/>
              </font>
              <fill>
                <patternFill>
                  <bgColor theme="0"/>
                </patternFill>
              </fill>
              <border>
                <left style="thin">
                  <color auto="1"/>
                </left>
                <right style="thin">
                  <color auto="1"/>
                </right>
                <top style="thin">
                  <color auto="1"/>
                </top>
                <bottom style="thin">
                  <color auto="1"/>
                </bottom>
                <vertical/>
                <horizontal/>
              </border>
            </x14:dxf>
          </x14:cfRule>
          <xm:sqref>AO8:AP15</xm:sqref>
        </x14:conditionalFormatting>
        <x14:conditionalFormatting xmlns:xm="http://schemas.microsoft.com/office/excel/2006/main">
          <x14:cfRule type="expression" priority="4" id="{56CF9A6C-BAFF-42A4-B588-440FE923D349}">
            <xm:f>入力する前に確認するシート!$G$16&lt;3</xm:f>
            <x14:dxf>
              <font>
                <color theme="0" tint="-0.14996795556505021"/>
              </font>
              <fill>
                <patternFill>
                  <bgColor theme="0" tint="-0.14996795556505021"/>
                </patternFill>
              </fill>
              <border>
                <left/>
                <right/>
                <top/>
                <bottom/>
                <vertical/>
                <horizontal/>
              </border>
            </x14:dxf>
          </x14:cfRule>
          <xm:sqref>AO16:AS17</xm:sqref>
        </x14:conditionalFormatting>
        <x14:conditionalFormatting xmlns:xm="http://schemas.microsoft.com/office/excel/2006/main">
          <x14:cfRule type="expression" priority="19" id="{5E6BD216-0844-4668-8E8C-DA17C4D4F422}">
            <xm:f>入力する前に確認するシート!$G$16=3</xm:f>
            <x14:dxf>
              <fill>
                <patternFill>
                  <bgColor theme="0"/>
                </patternFill>
              </fill>
              <border>
                <left style="thin">
                  <color auto="1"/>
                </left>
                <right style="thin">
                  <color auto="1"/>
                </right>
                <top style="thin">
                  <color auto="1"/>
                </top>
                <bottom/>
              </border>
            </x14:dxf>
          </x14:cfRule>
          <xm:sqref>AP16:AS16</xm:sqref>
        </x14:conditionalFormatting>
        <x14:conditionalFormatting xmlns:xm="http://schemas.microsoft.com/office/excel/2006/main">
          <x14:cfRule type="expression" priority="281" id="{00000000-000E-0000-0200-000005000000}">
            <xm:f>入力する前に確認するシート!$G$16=3</xm:f>
            <x14:dxf>
              <fill>
                <patternFill>
                  <bgColor theme="0"/>
                </patternFill>
              </fill>
              <border>
                <left style="thin">
                  <color auto="1"/>
                </left>
                <right style="thin">
                  <color auto="1"/>
                </right>
                <top/>
                <bottom style="thin">
                  <color auto="1"/>
                </bottom>
              </border>
            </x14:dxf>
          </x14:cfRule>
          <xm:sqref>AP17:AS17</xm:sqref>
        </x14:conditionalFormatting>
        <x14:conditionalFormatting xmlns:xm="http://schemas.microsoft.com/office/excel/2006/main">
          <x14:cfRule type="expression" priority="24" id="{7BDF838B-1604-4D5E-84EF-A969BDA64B8D}">
            <xm:f>入力する前に確認するシート!$G$16=2</xm:f>
            <x14:dxf>
              <font>
                <color theme="1"/>
              </font>
              <fill>
                <patternFill>
                  <bgColor rgb="FFFFFFCC"/>
                </patternFill>
              </fill>
              <border>
                <left style="thin">
                  <color auto="1"/>
                </left>
                <right style="thin">
                  <color auto="1"/>
                </right>
                <top style="thin">
                  <color auto="1"/>
                </top>
                <bottom style="thin">
                  <color auto="1"/>
                </bottom>
                <vertical/>
                <horizontal/>
              </border>
            </x14:dxf>
          </x14:cfRule>
          <xm:sqref>AQ8:AR15</xm:sqref>
        </x14:conditionalFormatting>
        <x14:conditionalFormatting xmlns:xm="http://schemas.microsoft.com/office/excel/2006/main">
          <x14:cfRule type="expression" priority="25" id="{17D21DC5-74E5-40B3-BD53-D4B9559883D2}">
            <xm:f>IF(入力する前に確認するシート!$G$16=2,$AQ$8="")</xm:f>
            <x14:dxf>
              <fill>
                <patternFill>
                  <bgColor theme="0"/>
                </patternFill>
              </fill>
            </x14:dxf>
          </x14:cfRule>
          <xm:sqref>AS8</xm:sqref>
        </x14:conditionalFormatting>
        <x14:conditionalFormatting xmlns:xm="http://schemas.microsoft.com/office/excel/2006/main">
          <x14:cfRule type="expression" priority="286" id="{00000000-000E-0000-0200-000059000000}">
            <xm:f>入力する前に確認するシート!$G$16=TRUE</xm:f>
            <x14:dxf>
              <fill>
                <patternFill>
                  <bgColor rgb="FFFFFF00"/>
                </patternFill>
              </fill>
            </x14:dxf>
          </x14:cfRule>
          <xm:sqref>AT17 AZ17:BA17</xm:sqref>
        </x14:conditionalFormatting>
        <x14:conditionalFormatting xmlns:xm="http://schemas.microsoft.com/office/excel/2006/main">
          <x14:cfRule type="expression" priority="300" id="{D2236830-6393-4C1E-84DD-4CE931506103}">
            <xm:f>Sheet3!$A$27="請求書への転記OK"</xm:f>
            <x14:dxf>
              <fill>
                <patternFill>
                  <bgColor theme="0"/>
                </patternFill>
              </fill>
            </x14:dxf>
          </x14:cfRule>
          <xm:sqref>AT33</xm:sqref>
        </x14:conditionalFormatting>
        <x14:conditionalFormatting xmlns:xm="http://schemas.microsoft.com/office/excel/2006/main">
          <x14:cfRule type="expression" priority="1" id="{743AEAA7-F8F9-45F6-8298-0C1D368AAD08}">
            <xm:f>IF(入力する前に確認するシート!$G$16=1,'②-1出来高報告書'!$I$5=TRUE)</xm:f>
            <x14:dxf>
              <font>
                <color theme="0" tint="-0.14996795556505021"/>
              </font>
              <fill>
                <patternFill>
                  <bgColor theme="0" tint="-0.14996795556505021"/>
                </patternFill>
              </fill>
              <border>
                <left/>
                <right/>
                <top/>
                <bottom/>
                <vertical/>
                <horizontal/>
              </border>
            </x14:dxf>
          </x14:cfRule>
          <xm:sqref>AT16:BD17 AT18:BA18 AO19:AZ19 BB19:BF19 AO20:BF34</xm:sqref>
        </x14:conditionalFormatting>
        <x14:conditionalFormatting xmlns:xm="http://schemas.microsoft.com/office/excel/2006/main">
          <x14:cfRule type="expression" priority="297" id="{5AEF3398-EAAA-4943-AA60-40AF8A5962C0}">
            <xm:f>Sheet3!$A$27="請求書への転記OK"</xm:f>
            <x14:dxf>
              <fill>
                <patternFill>
                  <bgColor theme="0"/>
                </patternFill>
              </fill>
            </x14:dxf>
          </x14:cfRule>
          <xm:sqref>AU20:AX27 AO20:AS27 AU28</xm:sqref>
        </x14:conditionalFormatting>
      </x14:conditionalFormattings>
    </ext>
    <ext xmlns:x14="http://schemas.microsoft.com/office/spreadsheetml/2009/9/main" uri="{CCE6A557-97BC-4b89-ADB6-D9C93CAAB3DF}">
      <x14:dataValidations xmlns:xm="http://schemas.microsoft.com/office/excel/2006/main" disablePrompts="1" xWindow="1784" yWindow="594" count="3">
        <x14:dataValidation type="list" allowBlank="1" showInputMessage="1" showErrorMessage="1" xr:uid="{39A31EDF-9473-4862-8034-E8C9018ECF4C}">
          <x14:formula1>
            <xm:f>Sheet2!$B$6:$B$8</xm:f>
          </x14:formula1>
          <xm:sqref>AU28</xm:sqref>
        </x14:dataValidation>
        <x14:dataValidation type="list" allowBlank="1" showInputMessage="1" showErrorMessage="1" xr:uid="{B02DDC24-0A01-4EC0-B4B6-F048D4608C42}">
          <x14:formula1>
            <xm:f>Sheet4!$I$2:$I$15</xm:f>
          </x14:formula1>
          <xm:sqref>AO39:AO48</xm:sqref>
        </x14:dataValidation>
        <x14:dataValidation type="list" allowBlank="1" showInputMessage="1" showErrorMessage="1" promptTitle="消費税計算しない" prompt="消費税計算をしない場合は、☑をしてから、「税込」「課税対象外」の中から該当するものを選んでください。" xr:uid="{9693F1CB-7E60-4A00-AD3A-ADEC7CA739C1}">
          <x14:formula1>
            <xm:f>Sheet2!$A$16:$A$18</xm:f>
          </x14:formula1>
          <xm:sqref>BA20:BA27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E5235-76AB-4A25-AF61-E18C6B3DB70A}">
  <sheetPr codeName="Sheet4">
    <tabColor theme="5" tint="0.79998168889431442"/>
  </sheetPr>
  <dimension ref="B3:AX55"/>
  <sheetViews>
    <sheetView zoomScale="85" zoomScaleNormal="85" workbookViewId="0">
      <pane ySplit="9" topLeftCell="A14" activePane="bottomLeft" state="frozen"/>
      <selection activeCell="BE28" sqref="BE28"/>
      <selection pane="bottomLeft" activeCell="AF45" sqref="AF45"/>
    </sheetView>
  </sheetViews>
  <sheetFormatPr defaultColWidth="8.7265625" defaultRowHeight="13.5"/>
  <cols>
    <col min="1" max="1" width="3.08984375" style="11" customWidth="1"/>
    <col min="2" max="3" width="2.90625" style="11" customWidth="1"/>
    <col min="4" max="4" width="22.08984375" style="11" customWidth="1"/>
    <col min="5" max="5" width="6.26953125" style="11" customWidth="1"/>
    <col min="6" max="6" width="3.26953125" style="11" customWidth="1"/>
    <col min="7" max="7" width="10" style="11" customWidth="1"/>
    <col min="8" max="8" width="5.7265625" style="11" customWidth="1"/>
    <col min="9" max="9" width="10" style="11" customWidth="1"/>
    <col min="10" max="10" width="1.7265625" style="11" customWidth="1"/>
    <col min="11" max="11" width="7.453125" style="12" customWidth="1"/>
    <col min="12" max="13" width="6.453125" style="11" customWidth="1"/>
    <col min="14" max="16" width="6.453125" style="11" hidden="1" customWidth="1"/>
    <col min="17" max="18" width="6.453125" style="11" customWidth="1"/>
    <col min="19" max="23" width="6.453125" style="11" hidden="1" customWidth="1"/>
    <col min="24" max="26" width="6.453125" style="12" hidden="1" customWidth="1"/>
    <col min="27" max="27" width="6.08984375" style="83" customWidth="1"/>
    <col min="28" max="28" width="8.7265625" style="11"/>
    <col min="29" max="29" width="8.90625" style="11" bestFit="1" customWidth="1"/>
    <col min="30" max="30" width="10.453125" style="11" customWidth="1"/>
    <col min="31" max="43" width="9.54296875" style="11" customWidth="1"/>
    <col min="44" max="44" width="4.36328125" style="195" customWidth="1"/>
    <col min="45" max="48" width="4.36328125" style="195" hidden="1" customWidth="1"/>
    <col min="49" max="49" width="4.36328125" style="11" hidden="1" customWidth="1"/>
    <col min="50" max="50" width="11.26953125" style="11" hidden="1" customWidth="1"/>
    <col min="51" max="75" width="2" style="11" customWidth="1"/>
    <col min="76" max="16384" width="8.7265625" style="11"/>
  </cols>
  <sheetData>
    <row r="3" spans="2:44" ht="12.95" customHeight="1">
      <c r="I3" s="782" t="s">
        <v>327</v>
      </c>
      <c r="K3" s="11"/>
    </row>
    <row r="4" spans="2:44" ht="14.25" thickBot="1">
      <c r="I4" s="783"/>
      <c r="K4" s="11"/>
    </row>
    <row r="5" spans="2:44" ht="20.25" customHeight="1" thickBot="1">
      <c r="B5" s="784" t="s">
        <v>216</v>
      </c>
      <c r="C5" s="785"/>
      <c r="D5" s="785"/>
      <c r="E5" s="785"/>
      <c r="F5" s="785"/>
      <c r="G5" s="786"/>
      <c r="I5" s="467" t="b">
        <v>1</v>
      </c>
      <c r="K5" s="740" t="s">
        <v>123</v>
      </c>
      <c r="L5" s="741"/>
      <c r="M5" s="742"/>
      <c r="N5" s="12"/>
      <c r="O5" s="12"/>
      <c r="P5" s="12"/>
      <c r="S5" s="91"/>
      <c r="T5" s="455"/>
      <c r="U5" s="455"/>
      <c r="V5" s="455"/>
      <c r="W5" s="455"/>
      <c r="X5" s="455"/>
      <c r="Y5" s="455"/>
      <c r="Z5" s="455"/>
    </row>
    <row r="6" spans="2:44" ht="24" customHeight="1">
      <c r="B6" s="788">
        <f>IF(AC13="","工 事 出 来 高 報 告 書 (       年      月〆）",EOMONTH(AC13,0))</f>
        <v>31</v>
      </c>
      <c r="C6" s="788"/>
      <c r="D6" s="788"/>
      <c r="E6" s="788"/>
      <c r="F6" s="788"/>
      <c r="G6" s="788"/>
      <c r="H6" s="788"/>
      <c r="I6" s="788"/>
      <c r="J6" s="440"/>
      <c r="K6" s="743" t="s">
        <v>297</v>
      </c>
      <c r="L6" s="745" t="s">
        <v>306</v>
      </c>
      <c r="M6" s="745" t="s">
        <v>307</v>
      </c>
      <c r="N6" s="12"/>
      <c r="O6" s="12"/>
      <c r="P6" s="12"/>
      <c r="Q6" s="91"/>
      <c r="R6" s="91"/>
      <c r="S6" s="91"/>
      <c r="T6" s="455"/>
      <c r="U6" s="455"/>
      <c r="V6" s="455"/>
      <c r="W6" s="455"/>
      <c r="X6" s="455"/>
      <c r="Y6" s="455"/>
      <c r="Z6" s="455"/>
    </row>
    <row r="7" spans="2:44" ht="12.6" customHeight="1">
      <c r="B7" s="8"/>
      <c r="C7" s="8"/>
      <c r="D7" s="122"/>
      <c r="E7" s="122"/>
      <c r="F7" s="123"/>
      <c r="G7" s="122"/>
      <c r="H7" s="122"/>
      <c r="I7" s="122"/>
      <c r="J7" s="441"/>
      <c r="K7" s="744"/>
      <c r="L7" s="529"/>
      <c r="M7" s="745"/>
      <c r="N7" s="469"/>
      <c r="O7" s="469"/>
      <c r="P7" s="469"/>
      <c r="Q7" s="456"/>
      <c r="R7" s="456"/>
      <c r="S7" s="456"/>
      <c r="T7" s="455"/>
      <c r="U7" s="455"/>
      <c r="V7" s="455"/>
      <c r="W7" s="455"/>
      <c r="X7" s="455"/>
      <c r="Y7" s="455"/>
      <c r="Z7" s="455"/>
    </row>
    <row r="8" spans="2:44" ht="18" customHeight="1" thickBot="1">
      <c r="B8" s="771" t="str">
        <f>"協力業者名："&amp;IF(入力する前に確認するシート!R4="","",入力する前に確認するシート!R4)</f>
        <v>協力業者名：</v>
      </c>
      <c r="C8" s="771"/>
      <c r="D8" s="771"/>
      <c r="E8" s="119" t="s">
        <v>66</v>
      </c>
      <c r="F8" s="124" t="str">
        <f>IF(AC11="","",AC11)</f>
        <v/>
      </c>
      <c r="G8" s="787" t="str">
        <f>"工事名："&amp;AC12</f>
        <v>工事名：</v>
      </c>
      <c r="H8" s="787"/>
      <c r="I8" s="787"/>
      <c r="J8" s="442"/>
      <c r="K8" s="738" t="s">
        <v>296</v>
      </c>
      <c r="L8" s="746" t="s">
        <v>260</v>
      </c>
      <c r="M8" s="748" t="s">
        <v>163</v>
      </c>
      <c r="N8" s="407"/>
      <c r="O8" s="407"/>
      <c r="P8" s="407"/>
      <c r="Q8" s="91"/>
      <c r="R8" s="91"/>
      <c r="S8" s="91"/>
      <c r="T8" s="91"/>
      <c r="U8" s="91"/>
      <c r="V8" s="91"/>
      <c r="W8" s="91">
        <f>COUNTIF($W$10:$W$40,"NG")</f>
        <v>0</v>
      </c>
      <c r="X8" s="91"/>
      <c r="Y8" s="91">
        <f>COUNTIF($W$10:$W$40,"NG")</f>
        <v>0</v>
      </c>
      <c r="Z8" s="91"/>
      <c r="AK8" s="83">
        <f>IF(入力する前に確認するシート!G16=1,IF('②-1出来高報告書'!I5=TRUE,1,0),0)</f>
        <v>0</v>
      </c>
    </row>
    <row r="9" spans="2:44" ht="18.95" customHeight="1">
      <c r="B9" s="294" t="s">
        <v>218</v>
      </c>
      <c r="C9" s="374" t="s">
        <v>259</v>
      </c>
      <c r="D9" s="289" t="s">
        <v>67</v>
      </c>
      <c r="E9" s="120" t="s">
        <v>68</v>
      </c>
      <c r="F9" s="120" t="s">
        <v>69</v>
      </c>
      <c r="G9" s="120" t="s">
        <v>70</v>
      </c>
      <c r="H9" s="293" t="s">
        <v>71</v>
      </c>
      <c r="I9" s="413" t="s">
        <v>72</v>
      </c>
      <c r="J9" s="445"/>
      <c r="K9" s="739"/>
      <c r="L9" s="747"/>
      <c r="M9" s="749"/>
      <c r="N9" s="451" t="s">
        <v>298</v>
      </c>
      <c r="O9" s="451" t="s">
        <v>299</v>
      </c>
      <c r="P9" s="451" t="s">
        <v>301</v>
      </c>
      <c r="Q9" s="452" t="s">
        <v>300</v>
      </c>
      <c r="R9" s="452" t="s">
        <v>302</v>
      </c>
      <c r="S9" s="453" t="s">
        <v>303</v>
      </c>
      <c r="T9" s="368" t="s">
        <v>242</v>
      </c>
      <c r="U9" s="368" t="s">
        <v>243</v>
      </c>
      <c r="V9" s="368" t="s">
        <v>244</v>
      </c>
      <c r="W9" s="368" t="s">
        <v>246</v>
      </c>
      <c r="X9" s="368" t="s">
        <v>242</v>
      </c>
      <c r="Y9" s="368" t="s">
        <v>245</v>
      </c>
      <c r="Z9" s="368" t="s">
        <v>304</v>
      </c>
    </row>
    <row r="10" spans="2:44" ht="18.95" customHeight="1">
      <c r="B10" s="303" t="str">
        <f>IF('①見積→契約(出来高報告初回のみ）'!B9="〇","変","")</f>
        <v/>
      </c>
      <c r="C10" s="375" t="str">
        <f>IF(G10="","",IF(K10=FALSE,"","☑"))</f>
        <v/>
      </c>
      <c r="D10" s="290" t="str">
        <f>IFERROR(IF('①見積→契約(出来高報告初回のみ）'!C9="","",'①見積→契約(出来高報告初回のみ）'!C9),"")</f>
        <v/>
      </c>
      <c r="E10" s="113" t="str">
        <f>IFERROR(IF('①見積→契約(出来高報告初回のみ）'!D9="","",FIXED('①見積→契約(出来高報告初回のみ）'!D9,'①見積→契約(出来高報告初回のみ）'!AG23)),"")</f>
        <v/>
      </c>
      <c r="F10" s="111" t="str">
        <f>IFERROR(IF('①見積→契約(出来高報告初回のみ）'!E9="","",'①見積→契約(出来高報告初回のみ）'!E9),"")</f>
        <v/>
      </c>
      <c r="G10" s="112" t="str">
        <f>IF('①見積→契約(出来高報告初回のみ）'!H9="","",'①見積→契約(出来高報告初回のみ）'!H9)</f>
        <v/>
      </c>
      <c r="H10" s="110" t="str">
        <f>IFERROR(IF(K10=TRUE,IF(AND(I10/G10&gt;0,I10/G10&lt;0.001),0.001,ROUNDDOWN(I10/G10,3)),IF(G10="","",IF(AND((G10*L10+M10)/G10&gt;0,(G10*L10+M10)/G10&lt;0.001),0.001,ROUNDDOWN((G10*L10+M10)/G10,3)))),"")</f>
        <v/>
      </c>
      <c r="I10" s="114" t="str">
        <f>IFERROR(IF(K10=TRUE,ROUND(G10*'値引・法定福利費自動計算（非表示予定）'!$D$7+M10,0),IF(G10="","",ROUND(G10*L10+M10,0))),"")</f>
        <v/>
      </c>
      <c r="J10" s="125"/>
      <c r="K10" s="448" t="b">
        <v>0</v>
      </c>
      <c r="L10" s="109"/>
      <c r="M10" s="103"/>
      <c r="N10" s="449" t="str">
        <f>IFERROR(ROUNDDOWN(H10*100,2)/100,"")</f>
        <v/>
      </c>
      <c r="O10" s="449" t="str">
        <f>IF($K10=TRUE,'②-1出来高報告書'!$H$42-1%,"")</f>
        <v/>
      </c>
      <c r="P10" s="449" t="str">
        <f>IF($K10=TRUE,'②-1出来高報告書'!$H$42+1%,"")</f>
        <v/>
      </c>
      <c r="Q10" s="460" t="str">
        <f>IF($G10="","",IF($K10=TRUE,
MAX(
MIN(
_xlfn.CEILING.MATH($G10*('②-1出来高報告書'!$H$42-1%),1)-ROUND($G10*'値引・法定福利費自動計算（非表示予定）'!$D$7,0),
_xlfn.CEILING.MATH($G10*('②-1出来高報告書'!$H$42+1%+0.1%),1)-1-ROUND($G10*'値引・法定福利費自動計算（非表示予定）'!$D$7,0)
),
MIN(0,$G10)-ROUND($G10*'値引・法定福利費自動計算（非表示予定）'!$D$7,0),
-99999
),
MAX(
MIN(0,$G10)-ROUND($G10*$L10,0),
-99999
)
))</f>
        <v/>
      </c>
      <c r="R10" s="460" t="str">
        <f>IF($G10="","",IF($K10=TRUE,
MIN(
MAX(
_xlfn.CEILING.MATH($G10*('②-1出来高報告書'!$H$42-1%),1)-ROUND($G10*'値引・法定福利費自動計算（非表示予定）'!$D$7,0),
_xlfn.CEILING.MATH($G10*('②-1出来高報告書'!$H$42+1%+0.1%),1)-1-ROUND($G10*'値引・法定福利費自動計算（非表示予定）'!$D$7,0)
),
MAX(0,$G10)-ROUND($G10*'値引・法定福利費自動計算（非表示予定）'!$D$7,0),
99999
),
MIN(
MAX(0,$G10)-ROUND($G10*$L10,0),
99999
)
))</f>
        <v/>
      </c>
      <c r="S10" s="454" t="str">
        <f>IF(K10=FALSE,IF(L10="",IF(M10&lt;&gt;"","NG","OK"),"OK"),"OK")</f>
        <v>OK</v>
      </c>
      <c r="T10" s="435" t="str">
        <f>IF($G10="","OK",IF(AND($I10&gt;=MIN($G10,0),$I10&lt;=MAX($G10,0)),"OK","NG"))</f>
        <v>OK</v>
      </c>
      <c r="U10" s="435" t="str">
        <f>IF($K10=TRUE,IF(ROUND(ABS($H10-'②-1出来高報告書'!$H$42),4)&lt;=1%,"OK","NG"),"OK")</f>
        <v>OK</v>
      </c>
      <c r="V10" s="435" t="str">
        <f>IF($M10="","OK",IF(ABS($M10)&lt;100000,"OK","NG"))</f>
        <v>OK</v>
      </c>
      <c r="W10" s="435" t="str">
        <f>IF(AND($S10="OK",$T10="OK",$U10="OK",$V10="OK"),"OK","NG")</f>
        <v>OK</v>
      </c>
      <c r="X10" s="435" t="str">
        <f>IF(AND($T10="OK",$U10="OK",$V10="OK"),"OK","NG")</f>
        <v>OK</v>
      </c>
      <c r="Y10" s="435" t="str">
        <f>IF(AND($T10="OK",$X10="OK"),"OK","NG")</f>
        <v>OK</v>
      </c>
      <c r="Z10" s="435">
        <f>COUNTIF(S10:Y10,"NG")</f>
        <v>0</v>
      </c>
      <c r="AA10" s="83">
        <f>'①見積→契約(出来高報告初回のみ）'!I9</f>
        <v>0</v>
      </c>
      <c r="AB10" s="20" t="s">
        <v>232</v>
      </c>
      <c r="AC10" s="183" t="str">
        <f>IF(入力する前に確認するシート!G16=3,"",IF(入力する前に確認するシート!B53="","",入力する前に確認するシート!B53))</f>
        <v/>
      </c>
      <c r="AD10" s="369"/>
    </row>
    <row r="11" spans="2:44" ht="18.95" customHeight="1">
      <c r="B11" s="303" t="str">
        <f>IF('①見積→契約(出来高報告初回のみ）'!B10="〇","変","")</f>
        <v/>
      </c>
      <c r="C11" s="375" t="str">
        <f t="shared" ref="C11:C40" si="0">IF(G11="","",IF(K11=FALSE,"","☑"))</f>
        <v/>
      </c>
      <c r="D11" s="291" t="str">
        <f>IFERROR(IF('①見積→契約(出来高報告初回のみ）'!C10="","",'①見積→契約(出来高報告初回のみ）'!C10),"")</f>
        <v/>
      </c>
      <c r="E11" s="113" t="str">
        <f>IFERROR(IF('①見積→契約(出来高報告初回のみ）'!D10="","",FIXED('①見積→契約(出来高報告初回のみ）'!D10,'①見積→契約(出来高報告初回のみ）'!AG24)),"")</f>
        <v/>
      </c>
      <c r="F11" s="111" t="str">
        <f>IFERROR(IF('①見積→契約(出来高報告初回のみ）'!E10="","",'①見積→契約(出来高報告初回のみ）'!E10),"")</f>
        <v/>
      </c>
      <c r="G11" s="112" t="str">
        <f>IF('①見積→契約(出来高報告初回のみ）'!H10="","",'①見積→契約(出来高報告初回のみ）'!H10)</f>
        <v/>
      </c>
      <c r="H11" s="110" t="str">
        <f t="shared" ref="H11:H40" si="1">IFERROR(IF(K11=TRUE,IF(AND(I11/G11&gt;0,I11/G11&lt;0.001),0.001,ROUNDDOWN(I11/G11,3)),IF(G11="","",IF(AND((G11*L11+M11)/G11&gt;0,(G11*L11+M11)/G11&lt;0.001),0.001,ROUNDDOWN((G11*L11+M11)/G11,3)))),"")</f>
        <v/>
      </c>
      <c r="I11" s="114" t="str">
        <f>IFERROR(IF(K11=TRUE,ROUND(G11*'値引・法定福利費自動計算（非表示予定）'!$D$7+M11,0),IF(G11="","",ROUND(G11*L11+M11,0))),"")</f>
        <v/>
      </c>
      <c r="J11" s="125"/>
      <c r="K11" s="448" t="b">
        <v>0</v>
      </c>
      <c r="L11" s="109"/>
      <c r="M11" s="103"/>
      <c r="N11" s="449" t="str">
        <f t="shared" ref="N11:N40" si="2">IFERROR(ROUNDDOWN(H11*100,2)/100,"")</f>
        <v/>
      </c>
      <c r="O11" s="449" t="str">
        <f>IF($K11=TRUE,'②-1出来高報告書'!$H$42-1%,"")</f>
        <v/>
      </c>
      <c r="P11" s="449" t="str">
        <f>IF($K11=TRUE,'②-1出来高報告書'!$H$42+1%,"")</f>
        <v/>
      </c>
      <c r="Q11" s="460" t="str">
        <f>IF($G11="","",IF($K11=TRUE,
MAX(
MIN(
_xlfn.CEILING.MATH($G11*('②-1出来高報告書'!$H$42-1%),1)-ROUND($G11*'値引・法定福利費自動計算（非表示予定）'!$D$7,0),
_xlfn.CEILING.MATH($G11*('②-1出来高報告書'!$H$42+1%+0.1%),1)-1-ROUND($G11*'値引・法定福利費自動計算（非表示予定）'!$D$7,0)
),
MIN(0,$G11)-ROUND($G11*'値引・法定福利費自動計算（非表示予定）'!$D$7,0),
-99999
),
MAX(
MIN(0,$G11)-ROUND($G11*$L11,0),
-99999
)
))</f>
        <v/>
      </c>
      <c r="R11" s="460" t="str">
        <f>IF($G11="","",IF($K11=TRUE,
MIN(
MAX(
_xlfn.CEILING.MATH($G11*('②-1出来高報告書'!$H$42-1%),1)-ROUND($G11*'値引・法定福利費自動計算（非表示予定）'!$D$7,0),
_xlfn.CEILING.MATH($G11*('②-1出来高報告書'!$H$42+1%+0.1%),1)-1-ROUND($G11*'値引・法定福利費自動計算（非表示予定）'!$D$7,0)
),
MAX(0,$G11)-ROUND($G11*'値引・法定福利費自動計算（非表示予定）'!$D$7,0),
99999
),
MIN(
MAX(0,$G11)-ROUND($G11*$L11,0),
99999
)
))</f>
        <v/>
      </c>
      <c r="S11" s="454" t="str">
        <f t="shared" ref="S11:S40" si="3">IF(K11=FALSE,IF(L11="",IF(M11&lt;&gt;"","NG","OK"),"OK"),"OK")</f>
        <v>OK</v>
      </c>
      <c r="T11" s="435" t="str">
        <f t="shared" ref="T11:T40" si="4">IF($G11="","OK",IF(AND($I11&gt;=MIN($G11,0),$I11&lt;=MAX($G11,0)),"OK","NG"))</f>
        <v>OK</v>
      </c>
      <c r="U11" s="435" t="str">
        <f>IF($K11=TRUE,IF(ROUND(ABS($H11-'②-1出来高報告書'!$H$42),4)&lt;=1%,"OK","NG"),"OK")</f>
        <v>OK</v>
      </c>
      <c r="V11" s="435" t="str">
        <f t="shared" ref="V11:V40" si="5">IF($M11="","OK",IF(ABS($M11)&lt;100000,"OK","NG"))</f>
        <v>OK</v>
      </c>
      <c r="W11" s="435" t="str">
        <f t="shared" ref="W11:W40" si="6">IF(AND($S11="OK",$T11="OK",$U11="OK",$V11="OK"),"OK","NG")</f>
        <v>OK</v>
      </c>
      <c r="X11" s="435" t="str">
        <f t="shared" ref="X11:X40" si="7">IF(AND($T11="OK",$U11="OK",$V11="OK"),"OK","NG")</f>
        <v>OK</v>
      </c>
      <c r="Y11" s="435" t="str">
        <f t="shared" ref="Y11:Y40" si="8">IF(AND($T11="OK",$X11="OK"),"OK","NG")</f>
        <v>OK</v>
      </c>
      <c r="Z11" s="435">
        <f t="shared" ref="Z11:Z40" si="9">COUNTIF(S11:Y11,"NG")</f>
        <v>0</v>
      </c>
      <c r="AA11" s="83">
        <f>'①見積→契約(出来高報告初回のみ）'!I10</f>
        <v>0</v>
      </c>
      <c r="AB11" s="20" t="s">
        <v>233</v>
      </c>
      <c r="AC11" s="10" t="str">
        <f>IF(入力する前に確認するシート!G16=3,"",IF(入力する前に確認するシート!D27="","",入力する前に確認するシート!D27))</f>
        <v/>
      </c>
      <c r="AD11" s="369"/>
    </row>
    <row r="12" spans="2:44" ht="18.95" customHeight="1">
      <c r="B12" s="303" t="str">
        <f>IF('①見積→契約(出来高報告初回のみ）'!B11="〇","変","")</f>
        <v/>
      </c>
      <c r="C12" s="375" t="str">
        <f t="shared" si="0"/>
        <v/>
      </c>
      <c r="D12" s="291" t="str">
        <f>IFERROR(IF('①見積→契約(出来高報告初回のみ）'!C11="","",'①見積→契約(出来高報告初回のみ）'!C11),"")</f>
        <v/>
      </c>
      <c r="E12" s="113" t="str">
        <f>IFERROR(IF('①見積→契約(出来高報告初回のみ）'!D11="","",FIXED('①見積→契約(出来高報告初回のみ）'!D11,'①見積→契約(出来高報告初回のみ）'!AG25)),"")</f>
        <v/>
      </c>
      <c r="F12" s="111" t="str">
        <f>IFERROR(IF('①見積→契約(出来高報告初回のみ）'!E11="","",'①見積→契約(出来高報告初回のみ）'!E11),"")</f>
        <v/>
      </c>
      <c r="G12" s="112" t="str">
        <f>IF('①見積→契約(出来高報告初回のみ）'!H11="","",'①見積→契約(出来高報告初回のみ）'!H11)</f>
        <v/>
      </c>
      <c r="H12" s="110" t="str">
        <f t="shared" si="1"/>
        <v/>
      </c>
      <c r="I12" s="114" t="str">
        <f>IFERROR(IF(K12=TRUE,ROUND(G12*'値引・法定福利費自動計算（非表示予定）'!$D$7+M12,0),IF(G12="","",ROUND(G12*L12+M12,0))),"")</f>
        <v/>
      </c>
      <c r="J12" s="125"/>
      <c r="K12" s="448" t="b">
        <v>0</v>
      </c>
      <c r="L12" s="109"/>
      <c r="M12" s="103"/>
      <c r="N12" s="449" t="str">
        <f t="shared" si="2"/>
        <v/>
      </c>
      <c r="O12" s="449" t="str">
        <f>IF($K12=TRUE,'②-1出来高報告書'!$H$42-1%,"")</f>
        <v/>
      </c>
      <c r="P12" s="449" t="str">
        <f>IF($K12=TRUE,'②-1出来高報告書'!$H$42+1%,"")</f>
        <v/>
      </c>
      <c r="Q12" s="460" t="str">
        <f>IF($G12="","",IF($K12=TRUE,
MAX(
MIN(
_xlfn.CEILING.MATH($G12*('②-1出来高報告書'!$H$42-1%),1)-ROUND($G12*'値引・法定福利費自動計算（非表示予定）'!$D$7,0),
_xlfn.CEILING.MATH($G12*('②-1出来高報告書'!$H$42+1%+0.1%),1)-1-ROUND($G12*'値引・法定福利費自動計算（非表示予定）'!$D$7,0)
),
MIN(0,$G12)-ROUND($G12*'値引・法定福利費自動計算（非表示予定）'!$D$7,0),
-99999
),
MAX(
MIN(0,$G12)-ROUND($G12*$L12,0),
-99999
)
))</f>
        <v/>
      </c>
      <c r="R12" s="460" t="str">
        <f>IF($G12="","",IF($K12=TRUE,
MIN(
MAX(
_xlfn.CEILING.MATH($G12*('②-1出来高報告書'!$H$42-1%),1)-ROUND($G12*'値引・法定福利費自動計算（非表示予定）'!$D$7,0),
_xlfn.CEILING.MATH($G12*('②-1出来高報告書'!$H$42+1%+0.1%),1)-1-ROUND($G12*'値引・法定福利費自動計算（非表示予定）'!$D$7,0)
),
MAX(0,$G12)-ROUND($G12*'値引・法定福利費自動計算（非表示予定）'!$D$7,0),
99999
),
MIN(
MAX(0,$G12)-ROUND($G12*$L12,0),
99999
)
))</f>
        <v/>
      </c>
      <c r="S12" s="454" t="str">
        <f t="shared" si="3"/>
        <v>OK</v>
      </c>
      <c r="T12" s="435" t="str">
        <f t="shared" si="4"/>
        <v>OK</v>
      </c>
      <c r="U12" s="435" t="str">
        <f>IF($K12=TRUE,IF(ROUND(ABS($H12-'②-1出来高報告書'!$H$42),4)&lt;=1%,"OK","NG"),"OK")</f>
        <v>OK</v>
      </c>
      <c r="V12" s="435" t="str">
        <f t="shared" si="5"/>
        <v>OK</v>
      </c>
      <c r="W12" s="435" t="str">
        <f t="shared" si="6"/>
        <v>OK</v>
      </c>
      <c r="X12" s="435" t="str">
        <f t="shared" si="7"/>
        <v>OK</v>
      </c>
      <c r="Y12" s="435" t="str">
        <f t="shared" si="8"/>
        <v>OK</v>
      </c>
      <c r="Z12" s="435">
        <f t="shared" si="9"/>
        <v>0</v>
      </c>
      <c r="AA12" s="83">
        <f>'①見積→契約(出来高報告初回のみ）'!I11</f>
        <v>0</v>
      </c>
      <c r="AB12" s="20" t="s">
        <v>98</v>
      </c>
      <c r="AC12" s="754" t="str">
        <f>IF(入力する前に確認するシート!C56="","",入力する前に確認するシート!C56)</f>
        <v/>
      </c>
      <c r="AD12" s="755"/>
      <c r="AE12" s="756"/>
    </row>
    <row r="13" spans="2:44" ht="18.95" customHeight="1">
      <c r="B13" s="303" t="str">
        <f>IF('①見積→契約(出来高報告初回のみ）'!B12="〇","変","")</f>
        <v/>
      </c>
      <c r="C13" s="375" t="str">
        <f t="shared" si="0"/>
        <v/>
      </c>
      <c r="D13" s="291" t="str">
        <f>IFERROR(IF('①見積→契約(出来高報告初回のみ）'!C12="","",'①見積→契約(出来高報告初回のみ）'!C12),"")</f>
        <v/>
      </c>
      <c r="E13" s="113" t="str">
        <f>IFERROR(IF('①見積→契約(出来高報告初回のみ）'!D12="","",FIXED('①見積→契約(出来高報告初回のみ）'!D12,'①見積→契約(出来高報告初回のみ）'!AG26)),"")</f>
        <v/>
      </c>
      <c r="F13" s="111" t="str">
        <f>IFERROR(IF('①見積→契約(出来高報告初回のみ）'!E12="","",'①見積→契約(出来高報告初回のみ）'!E12),"")</f>
        <v/>
      </c>
      <c r="G13" s="112" t="str">
        <f>IF('①見積→契約(出来高報告初回のみ）'!H12="","",'①見積→契約(出来高報告初回のみ）'!H12)</f>
        <v/>
      </c>
      <c r="H13" s="110" t="str">
        <f t="shared" si="1"/>
        <v/>
      </c>
      <c r="I13" s="114" t="str">
        <f>IFERROR(IF(K13=TRUE,ROUND(G13*'値引・法定福利費自動計算（非表示予定）'!$D$7+M13,0),IF(G13="","",ROUND(G13*L13+M13,0))),"")</f>
        <v/>
      </c>
      <c r="J13" s="125"/>
      <c r="K13" s="448" t="b">
        <v>0</v>
      </c>
      <c r="L13" s="109"/>
      <c r="M13" s="103"/>
      <c r="N13" s="103" t="str">
        <f t="shared" si="2"/>
        <v/>
      </c>
      <c r="O13" s="103" t="str">
        <f>IF($K13=TRUE,'②-1出来高報告書'!$H$42-1%,"")</f>
        <v/>
      </c>
      <c r="P13" s="103" t="str">
        <f>IF($K13=TRUE,'②-1出来高報告書'!$H$42+1%,"")</f>
        <v/>
      </c>
      <c r="Q13" s="461" t="str">
        <f>IF($G13="","",IF($K13=TRUE,
MAX(
MIN(
_xlfn.CEILING.MATH($G13*('②-1出来高報告書'!$H$42-1%),1)-ROUND($G13*'値引・法定福利費自動計算（非表示予定）'!$D$7,0),
_xlfn.CEILING.MATH($G13*('②-1出来高報告書'!$H$42+1%+0.1%),1)-1-ROUND($G13*'値引・法定福利費自動計算（非表示予定）'!$D$7,0)
),
MIN(0,$G13)-ROUND($G13*'値引・法定福利費自動計算（非表示予定）'!$D$7,0),
-99999
),
MAX(
MIN(0,$G13)-ROUND($G13*$L13,0),
-99999
)
))</f>
        <v/>
      </c>
      <c r="R13" s="461" t="str">
        <f>IF($G13="","",IF($K13=TRUE,
MIN(
MAX(
_xlfn.CEILING.MATH($G13*('②-1出来高報告書'!$H$42-1%),1)-ROUND($G13*'値引・法定福利費自動計算（非表示予定）'!$D$7,0),
_xlfn.CEILING.MATH($G13*('②-1出来高報告書'!$H$42+1%+0.1%),1)-1-ROUND($G13*'値引・法定福利費自動計算（非表示予定）'!$D$7,0)
),
MAX(0,$G13)-ROUND($G13*'値引・法定福利費自動計算（非表示予定）'!$D$7,0),
99999
),
MIN(
MAX(0,$G13)-ROUND($G13*$L13,0),
99999
)
))</f>
        <v/>
      </c>
      <c r="S13" s="103" t="str">
        <f t="shared" si="3"/>
        <v>OK</v>
      </c>
      <c r="T13" s="435" t="str">
        <f t="shared" si="4"/>
        <v>OK</v>
      </c>
      <c r="U13" s="435" t="str">
        <f>IF($K13=TRUE,IF(ROUND(ABS($H13-'②-1出来高報告書'!$H$42),4)&lt;=1%,"OK","NG"),"OK")</f>
        <v>OK</v>
      </c>
      <c r="V13" s="435" t="str">
        <f t="shared" si="5"/>
        <v>OK</v>
      </c>
      <c r="W13" s="435" t="str">
        <f t="shared" si="6"/>
        <v>OK</v>
      </c>
      <c r="X13" s="435" t="str">
        <f t="shared" si="7"/>
        <v>OK</v>
      </c>
      <c r="Y13" s="435" t="str">
        <f t="shared" si="8"/>
        <v>OK</v>
      </c>
      <c r="Z13" s="435">
        <f t="shared" si="9"/>
        <v>0</v>
      </c>
      <c r="AA13" s="83">
        <f>'①見積→契約(出来高報告初回のみ）'!I12</f>
        <v>0</v>
      </c>
      <c r="AB13" s="118" t="s">
        <v>124</v>
      </c>
      <c r="AC13" s="494">
        <f>入力する前に確認するシート!D13</f>
        <v>0</v>
      </c>
      <c r="AR13" s="196" t="str">
        <f>YEAR(AC13)&amp;MONTH(AC13)</f>
        <v>19001</v>
      </c>
    </row>
    <row r="14" spans="2:44" ht="18.95" customHeight="1">
      <c r="B14" s="303" t="str">
        <f>IF('①見積→契約(出来高報告初回のみ）'!B13="〇","変","")</f>
        <v/>
      </c>
      <c r="C14" s="375" t="str">
        <f t="shared" si="0"/>
        <v/>
      </c>
      <c r="D14" s="291" t="str">
        <f>IFERROR(IF('①見積→契約(出来高報告初回のみ）'!C13="","",'①見積→契約(出来高報告初回のみ）'!C13),"")</f>
        <v/>
      </c>
      <c r="E14" s="113" t="str">
        <f>IFERROR(IF('①見積→契約(出来高報告初回のみ）'!D13="","",FIXED('①見積→契約(出来高報告初回のみ）'!D13,'①見積→契約(出来高報告初回のみ）'!AG27)),"")</f>
        <v/>
      </c>
      <c r="F14" s="111" t="str">
        <f>IFERROR(IF('①見積→契約(出来高報告初回のみ）'!E13="","",'①見積→契約(出来高報告初回のみ）'!E13),"")</f>
        <v/>
      </c>
      <c r="G14" s="112" t="str">
        <f>IF('①見積→契約(出来高報告初回のみ）'!H13="","",'①見積→契約(出来高報告初回のみ）'!H13)</f>
        <v/>
      </c>
      <c r="H14" s="110" t="str">
        <f t="shared" si="1"/>
        <v/>
      </c>
      <c r="I14" s="114" t="str">
        <f>IFERROR(IF(K14=TRUE,ROUND(G14*'値引・法定福利費自動計算（非表示予定）'!$D$7+M14,0),IF(G14="","",ROUND(G14*L14+M14,0))),"")</f>
        <v/>
      </c>
      <c r="J14" s="125"/>
      <c r="K14" s="448" t="b">
        <v>0</v>
      </c>
      <c r="L14" s="109"/>
      <c r="M14" s="103"/>
      <c r="N14" s="103" t="str">
        <f t="shared" si="2"/>
        <v/>
      </c>
      <c r="O14" s="103" t="str">
        <f>IF($K14=TRUE,'②-1出来高報告書'!$H$42-1%,"")</f>
        <v/>
      </c>
      <c r="P14" s="103" t="str">
        <f>IF($K14=TRUE,'②-1出来高報告書'!$H$42+1%,"")</f>
        <v/>
      </c>
      <c r="Q14" s="461" t="str">
        <f>IF($G14="","",IF($K14=TRUE,
MAX(
MIN(
_xlfn.CEILING.MATH($G14*('②-1出来高報告書'!$H$42-1%),1)-ROUND($G14*'値引・法定福利費自動計算（非表示予定）'!$D$7,0),
_xlfn.CEILING.MATH($G14*('②-1出来高報告書'!$H$42+1%+0.1%),1)-1-ROUND($G14*'値引・法定福利費自動計算（非表示予定）'!$D$7,0)
),
MIN(0,$G14)-ROUND($G14*'値引・法定福利費自動計算（非表示予定）'!$D$7,0),
-99999
),
MAX(
MIN(0,$G14)-ROUND($G14*$L14,0),
-99999
)
))</f>
        <v/>
      </c>
      <c r="R14" s="461" t="str">
        <f>IF($G14="","",IF($K14=TRUE,
MIN(
MAX(
_xlfn.CEILING.MATH($G14*('②-1出来高報告書'!$H$42-1%),1)-ROUND($G14*'値引・法定福利費自動計算（非表示予定）'!$D$7,0),
_xlfn.CEILING.MATH($G14*('②-1出来高報告書'!$H$42+1%+0.1%),1)-1-ROUND($G14*'値引・法定福利費自動計算（非表示予定）'!$D$7,0)
),
MAX(0,$G14)-ROUND($G14*'値引・法定福利費自動計算（非表示予定）'!$D$7,0),
99999
),
MIN(
MAX(0,$G14)-ROUND($G14*$L14,0),
99999
)
))</f>
        <v/>
      </c>
      <c r="S14" s="103" t="str">
        <f t="shared" si="3"/>
        <v>OK</v>
      </c>
      <c r="T14" s="435" t="str">
        <f t="shared" si="4"/>
        <v>OK</v>
      </c>
      <c r="U14" s="435" t="str">
        <f>IF($K14=TRUE,IF(ROUND(ABS($H14-'②-1出来高報告書'!$H$42),4)&lt;=1%,"OK","NG"),"OK")</f>
        <v>OK</v>
      </c>
      <c r="V14" s="435" t="str">
        <f t="shared" si="5"/>
        <v>OK</v>
      </c>
      <c r="W14" s="435" t="str">
        <f t="shared" si="6"/>
        <v>OK</v>
      </c>
      <c r="X14" s="435" t="str">
        <f t="shared" si="7"/>
        <v>OK</v>
      </c>
      <c r="Y14" s="435" t="str">
        <f t="shared" si="8"/>
        <v>OK</v>
      </c>
      <c r="Z14" s="435">
        <f t="shared" si="9"/>
        <v>0</v>
      </c>
      <c r="AA14" s="83">
        <f>'①見積→契約(出来高報告初回のみ）'!I13</f>
        <v>0</v>
      </c>
      <c r="AB14" s="126" t="s">
        <v>99</v>
      </c>
      <c r="AC14" s="766">
        <f>IF('①見積→契約(出来高報告初回のみ）'!N1=FALSE,'①見積→契約(出来高報告初回のみ）'!I2,'①見積→契約(出来高報告初回のみ）'!Q35)</f>
        <v>0</v>
      </c>
      <c r="AD14" s="767"/>
    </row>
    <row r="15" spans="2:44" ht="18.95" customHeight="1">
      <c r="B15" s="303" t="str">
        <f>IF('①見積→契約(出来高報告初回のみ）'!B14="〇","変","")</f>
        <v/>
      </c>
      <c r="C15" s="375" t="str">
        <f t="shared" si="0"/>
        <v/>
      </c>
      <c r="D15" s="291" t="str">
        <f>IFERROR(IF('①見積→契約(出来高報告初回のみ）'!C14="","",'①見積→契約(出来高報告初回のみ）'!C14),"")</f>
        <v/>
      </c>
      <c r="E15" s="113" t="str">
        <f>IFERROR(IF('①見積→契約(出来高報告初回のみ）'!D14="","",FIXED('①見積→契約(出来高報告初回のみ）'!D14,'①見積→契約(出来高報告初回のみ）'!AG28)),"")</f>
        <v/>
      </c>
      <c r="F15" s="111" t="str">
        <f>IFERROR(IF('①見積→契約(出来高報告初回のみ）'!E14="","",'①見積→契約(出来高報告初回のみ）'!E14),"")</f>
        <v/>
      </c>
      <c r="G15" s="112" t="str">
        <f>IF('①見積→契約(出来高報告初回のみ）'!H14="","",'①見積→契約(出来高報告初回のみ）'!H14)</f>
        <v/>
      </c>
      <c r="H15" s="110" t="str">
        <f t="shared" si="1"/>
        <v/>
      </c>
      <c r="I15" s="114" t="str">
        <f>IFERROR(IF(K15=TRUE,ROUND(G15*'値引・法定福利費自動計算（非表示予定）'!$D$7+M15,0),IF(G15="","",ROUND(G15*L15+M15,0))),"")</f>
        <v/>
      </c>
      <c r="J15" s="125"/>
      <c r="K15" s="448" t="b">
        <v>0</v>
      </c>
      <c r="L15" s="109"/>
      <c r="M15" s="103"/>
      <c r="N15" s="103" t="str">
        <f t="shared" si="2"/>
        <v/>
      </c>
      <c r="O15" s="103" t="str">
        <f>IF($K15=TRUE,'②-1出来高報告書'!$H$42-1%,"")</f>
        <v/>
      </c>
      <c r="P15" s="103" t="str">
        <f>IF($K15=TRUE,'②-1出来高報告書'!$H$42+1%,"")</f>
        <v/>
      </c>
      <c r="Q15" s="461" t="str">
        <f>IF($G15="","",IF($K15=TRUE,
MAX(
MIN(
_xlfn.CEILING.MATH($G15*('②-1出来高報告書'!$H$42-1%),1)-ROUND($G15*'値引・法定福利費自動計算（非表示予定）'!$D$7,0),
_xlfn.CEILING.MATH($G15*('②-1出来高報告書'!$H$42+1%+0.1%),1)-1-ROUND($G15*'値引・法定福利費自動計算（非表示予定）'!$D$7,0)
),
MIN(0,$G15)-ROUND($G15*'値引・法定福利費自動計算（非表示予定）'!$D$7,0),
-99999
),
MAX(
MIN(0,$G15)-ROUND($G15*$L15,0),
-99999
)
))</f>
        <v/>
      </c>
      <c r="R15" s="461" t="str">
        <f>IF($G15="","",IF($K15=TRUE,
MIN(
MAX(
_xlfn.CEILING.MATH($G15*('②-1出来高報告書'!$H$42-1%),1)-ROUND($G15*'値引・法定福利費自動計算（非表示予定）'!$D$7,0),
_xlfn.CEILING.MATH($G15*('②-1出来高報告書'!$H$42+1%+0.1%),1)-1-ROUND($G15*'値引・法定福利費自動計算（非表示予定）'!$D$7,0)
),
MAX(0,$G15)-ROUND($G15*'値引・法定福利費自動計算（非表示予定）'!$D$7,0),
99999
),
MIN(
MAX(0,$G15)-ROUND($G15*$L15,0),
99999
)
))</f>
        <v/>
      </c>
      <c r="S15" s="103" t="str">
        <f t="shared" si="3"/>
        <v>OK</v>
      </c>
      <c r="T15" s="435" t="str">
        <f t="shared" si="4"/>
        <v>OK</v>
      </c>
      <c r="U15" s="435" t="str">
        <f>IF($K15=TRUE,IF(ROUND(ABS($H15-'②-1出来高報告書'!$H$42),4)&lt;=1%,"OK","NG"),"OK")</f>
        <v>OK</v>
      </c>
      <c r="V15" s="435" t="str">
        <f t="shared" si="5"/>
        <v>OK</v>
      </c>
      <c r="W15" s="435" t="str">
        <f t="shared" si="6"/>
        <v>OK</v>
      </c>
      <c r="X15" s="435" t="str">
        <f t="shared" si="7"/>
        <v>OK</v>
      </c>
      <c r="Y15" s="435" t="str">
        <f t="shared" si="8"/>
        <v>OK</v>
      </c>
      <c r="Z15" s="435">
        <f t="shared" si="9"/>
        <v>0</v>
      </c>
      <c r="AA15" s="83">
        <f>'①見積→契約(出来高報告初回のみ）'!I14</f>
        <v>0</v>
      </c>
      <c r="AB15" s="757" t="s">
        <v>106</v>
      </c>
      <c r="AC15" s="757"/>
      <c r="AD15" s="757"/>
      <c r="AE15" s="757"/>
      <c r="AF15" s="757"/>
    </row>
    <row r="16" spans="2:44" ht="18.95" customHeight="1">
      <c r="B16" s="303" t="str">
        <f>IF('①見積→契約(出来高報告初回のみ）'!B15="〇","変","")</f>
        <v/>
      </c>
      <c r="C16" s="375" t="str">
        <f t="shared" si="0"/>
        <v/>
      </c>
      <c r="D16" s="291" t="str">
        <f>IFERROR(IF('①見積→契約(出来高報告初回のみ）'!C15="","",'①見積→契約(出来高報告初回のみ）'!C15),"")</f>
        <v/>
      </c>
      <c r="E16" s="113" t="str">
        <f>IFERROR(IF('①見積→契約(出来高報告初回のみ）'!D15="","",FIXED('①見積→契約(出来高報告初回のみ）'!D15,'①見積→契約(出来高報告初回のみ）'!AG29)),"")</f>
        <v/>
      </c>
      <c r="F16" s="111" t="str">
        <f>IFERROR(IF('①見積→契約(出来高報告初回のみ）'!E15="","",'①見積→契約(出来高報告初回のみ）'!E15),"")</f>
        <v/>
      </c>
      <c r="G16" s="112" t="str">
        <f>IF('①見積→契約(出来高報告初回のみ）'!H15="","",'①見積→契約(出来高報告初回のみ）'!H15)</f>
        <v/>
      </c>
      <c r="H16" s="110" t="str">
        <f t="shared" si="1"/>
        <v/>
      </c>
      <c r="I16" s="114" t="str">
        <f>IFERROR(IF(K16=TRUE,ROUND(G16*'値引・法定福利費自動計算（非表示予定）'!$D$7+M16,0),IF(G16="","",ROUND(G16*L16+M16,0))),"")</f>
        <v/>
      </c>
      <c r="J16" s="125"/>
      <c r="K16" s="448" t="b">
        <v>0</v>
      </c>
      <c r="L16" s="109"/>
      <c r="M16" s="103"/>
      <c r="N16" s="103" t="str">
        <f t="shared" si="2"/>
        <v/>
      </c>
      <c r="O16" s="103" t="str">
        <f>IF($K16=TRUE,'②-1出来高報告書'!$H$42-1%,"")</f>
        <v/>
      </c>
      <c r="P16" s="103" t="str">
        <f>IF($K16=TRUE,'②-1出来高報告書'!$H$42+1%,"")</f>
        <v/>
      </c>
      <c r="Q16" s="461" t="str">
        <f>IF($G16="","",IF($K16=TRUE,
MAX(
MIN(
_xlfn.CEILING.MATH($G16*('②-1出来高報告書'!$H$42-1%),1)-ROUND($G16*'値引・法定福利費自動計算（非表示予定）'!$D$7,0),
_xlfn.CEILING.MATH($G16*('②-1出来高報告書'!$H$42+1%+0.1%),1)-1-ROUND($G16*'値引・法定福利費自動計算（非表示予定）'!$D$7,0)
),
MIN(0,$G16)-ROUND($G16*'値引・法定福利費自動計算（非表示予定）'!$D$7,0),
-99999
),
MAX(
MIN(0,$G16)-ROUND($G16*$L16,0),
-99999
)
))</f>
        <v/>
      </c>
      <c r="R16" s="461" t="str">
        <f>IF($G16="","",IF($K16=TRUE,
MIN(
MAX(
_xlfn.CEILING.MATH($G16*('②-1出来高報告書'!$H$42-1%),1)-ROUND($G16*'値引・法定福利費自動計算（非表示予定）'!$D$7,0),
_xlfn.CEILING.MATH($G16*('②-1出来高報告書'!$H$42+1%+0.1%),1)-1-ROUND($G16*'値引・法定福利費自動計算（非表示予定）'!$D$7,0)
),
MAX(0,$G16)-ROUND($G16*'値引・法定福利費自動計算（非表示予定）'!$D$7,0),
99999
),
MIN(
MAX(0,$G16)-ROUND($G16*$L16,0),
99999
)
))</f>
        <v/>
      </c>
      <c r="S16" s="103" t="str">
        <f t="shared" si="3"/>
        <v>OK</v>
      </c>
      <c r="T16" s="435" t="str">
        <f t="shared" si="4"/>
        <v>OK</v>
      </c>
      <c r="U16" s="435" t="str">
        <f>IF($K16=TRUE,IF(ROUND(ABS($H16-'②-1出来高報告書'!$H$42),4)&lt;=1%,"OK","NG"),"OK")</f>
        <v>OK</v>
      </c>
      <c r="V16" s="435" t="str">
        <f t="shared" si="5"/>
        <v>OK</v>
      </c>
      <c r="W16" s="435" t="str">
        <f t="shared" si="6"/>
        <v>OK</v>
      </c>
      <c r="X16" s="435" t="str">
        <f t="shared" si="7"/>
        <v>OK</v>
      </c>
      <c r="Y16" s="435" t="str">
        <f t="shared" si="8"/>
        <v>OK</v>
      </c>
      <c r="Z16" s="435">
        <f t="shared" si="9"/>
        <v>0</v>
      </c>
      <c r="AA16" s="83">
        <f>'①見積→契約(出来高報告初回のみ）'!I15</f>
        <v>0</v>
      </c>
      <c r="AB16" s="127" t="s">
        <v>56</v>
      </c>
      <c r="AC16" s="128" t="s">
        <v>78</v>
      </c>
      <c r="AD16" s="468">
        <v>1</v>
      </c>
    </row>
    <row r="17" spans="2:50" ht="18.95" customHeight="1">
      <c r="B17" s="303" t="str">
        <f>IF('①見積→契約(出来高報告初回のみ）'!B16="〇","変","")</f>
        <v/>
      </c>
      <c r="C17" s="375" t="str">
        <f t="shared" si="0"/>
        <v/>
      </c>
      <c r="D17" s="291" t="str">
        <f>IFERROR(IF('①見積→契約(出来高報告初回のみ）'!C16="","",'①見積→契約(出来高報告初回のみ）'!C16),"")</f>
        <v/>
      </c>
      <c r="E17" s="113" t="str">
        <f>IFERROR(IF('①見積→契約(出来高報告初回のみ）'!D16="","",FIXED('①見積→契約(出来高報告初回のみ）'!D16,'①見積→契約(出来高報告初回のみ）'!AG30)),"")</f>
        <v/>
      </c>
      <c r="F17" s="111" t="str">
        <f>IFERROR(IF('①見積→契約(出来高報告初回のみ）'!E16="","",'①見積→契約(出来高報告初回のみ）'!E16),"")</f>
        <v/>
      </c>
      <c r="G17" s="112" t="str">
        <f>IF('①見積→契約(出来高報告初回のみ）'!H16="","",'①見積→契約(出来高報告初回のみ）'!H16)</f>
        <v/>
      </c>
      <c r="H17" s="110" t="str">
        <f t="shared" si="1"/>
        <v/>
      </c>
      <c r="I17" s="114" t="str">
        <f>IFERROR(IF(K17=TRUE,ROUND(G17*'値引・法定福利費自動計算（非表示予定）'!$D$7+M17,0),IF(G17="","",ROUND(G17*L17+M17,0))),"")</f>
        <v/>
      </c>
      <c r="J17" s="125"/>
      <c r="K17" s="448" t="b">
        <v>0</v>
      </c>
      <c r="L17" s="109"/>
      <c r="M17" s="103"/>
      <c r="N17" s="103" t="str">
        <f t="shared" si="2"/>
        <v/>
      </c>
      <c r="O17" s="103" t="str">
        <f>IF($K17=TRUE,'②-1出来高報告書'!$H$42-1%,"")</f>
        <v/>
      </c>
      <c r="P17" s="103" t="str">
        <f>IF($K17=TRUE,'②-1出来高報告書'!$H$42+1%,"")</f>
        <v/>
      </c>
      <c r="Q17" s="461" t="str">
        <f>IF($G17="","",IF($K17=TRUE,
MAX(
MIN(
_xlfn.CEILING.MATH($G17*('②-1出来高報告書'!$H$42-1%),1)-ROUND($G17*'値引・法定福利費自動計算（非表示予定）'!$D$7,0),
_xlfn.CEILING.MATH($G17*('②-1出来高報告書'!$H$42+1%+0.1%),1)-1-ROUND($G17*'値引・法定福利費自動計算（非表示予定）'!$D$7,0)
),
MIN(0,$G17)-ROUND($G17*'値引・法定福利費自動計算（非表示予定）'!$D$7,0),
-99999
),
MAX(
MIN(0,$G17)-ROUND($G17*$L17,0),
-99999
)
))</f>
        <v/>
      </c>
      <c r="R17" s="461" t="str">
        <f>IF($G17="","",IF($K17=TRUE,
MIN(
MAX(
_xlfn.CEILING.MATH($G17*('②-1出来高報告書'!$H$42-1%),1)-ROUND($G17*'値引・法定福利費自動計算（非表示予定）'!$D$7,0),
_xlfn.CEILING.MATH($G17*('②-1出来高報告書'!$H$42+1%+0.1%),1)-1-ROUND($G17*'値引・法定福利費自動計算（非表示予定）'!$D$7,0)
),
MAX(0,$G17)-ROUND($G17*'値引・法定福利費自動計算（非表示予定）'!$D$7,0),
99999
),
MIN(
MAX(0,$G17)-ROUND($G17*$L17,0),
99999
)
))</f>
        <v/>
      </c>
      <c r="S17" s="103" t="str">
        <f t="shared" si="3"/>
        <v>OK</v>
      </c>
      <c r="T17" s="435" t="str">
        <f t="shared" si="4"/>
        <v>OK</v>
      </c>
      <c r="U17" s="435" t="str">
        <f>IF($K17=TRUE,IF(ROUND(ABS($H17-'②-1出来高報告書'!$H$42),4)&lt;=1%,"OK","NG"),"OK")</f>
        <v>OK</v>
      </c>
      <c r="V17" s="435" t="str">
        <f t="shared" si="5"/>
        <v>OK</v>
      </c>
      <c r="W17" s="435" t="str">
        <f t="shared" si="6"/>
        <v>OK</v>
      </c>
      <c r="X17" s="435" t="str">
        <f t="shared" si="7"/>
        <v>OK</v>
      </c>
      <c r="Y17" s="435" t="str">
        <f t="shared" si="8"/>
        <v>OK</v>
      </c>
      <c r="Z17" s="435">
        <f t="shared" si="9"/>
        <v>0</v>
      </c>
      <c r="AA17" s="83">
        <f>'①見積→契約(出来高報告初回のみ）'!I16</f>
        <v>0</v>
      </c>
      <c r="AB17" s="525" t="str">
        <f>IF(エラー内容!A47="","","見積→契約（出来高報告初回のみ）シートで、値引調整を行ってください。")</f>
        <v/>
      </c>
      <c r="AC17" s="525"/>
      <c r="AD17" s="525"/>
      <c r="AE17" s="525"/>
      <c r="AF17" s="525"/>
    </row>
    <row r="18" spans="2:50" ht="18.95" customHeight="1">
      <c r="B18" s="303" t="str">
        <f>IF('①見積→契約(出来高報告初回のみ）'!B17="〇","変","")</f>
        <v/>
      </c>
      <c r="C18" s="375" t="str">
        <f t="shared" si="0"/>
        <v/>
      </c>
      <c r="D18" s="291" t="str">
        <f>IFERROR(IF('①見積→契約(出来高報告初回のみ）'!C17="","",'①見積→契約(出来高報告初回のみ）'!C17),"")</f>
        <v/>
      </c>
      <c r="E18" s="113" t="str">
        <f>IFERROR(IF('①見積→契約(出来高報告初回のみ）'!D17="","",FIXED('①見積→契約(出来高報告初回のみ）'!D17,'①見積→契約(出来高報告初回のみ）'!AG31)),"")</f>
        <v/>
      </c>
      <c r="F18" s="111" t="str">
        <f>IFERROR(IF('①見積→契約(出来高報告初回のみ）'!E17="","",'①見積→契約(出来高報告初回のみ）'!E17),"")</f>
        <v/>
      </c>
      <c r="G18" s="112" t="str">
        <f>IF('①見積→契約(出来高報告初回のみ）'!H17="","",'①見積→契約(出来高報告初回のみ）'!H17)</f>
        <v/>
      </c>
      <c r="H18" s="110" t="str">
        <f t="shared" si="1"/>
        <v/>
      </c>
      <c r="I18" s="114" t="str">
        <f>IFERROR(IF(K18=TRUE,ROUND(G18*'値引・法定福利費自動計算（非表示予定）'!$D$7+M18,0),IF(G18="","",ROUND(G18*L18+M18,0))),"")</f>
        <v/>
      </c>
      <c r="J18" s="125"/>
      <c r="K18" s="448" t="b">
        <v>0</v>
      </c>
      <c r="L18" s="109"/>
      <c r="M18" s="103"/>
      <c r="N18" s="103" t="str">
        <f t="shared" si="2"/>
        <v/>
      </c>
      <c r="O18" s="103" t="str">
        <f>IF($K18=TRUE,'②-1出来高報告書'!$H$42-1%,"")</f>
        <v/>
      </c>
      <c r="P18" s="103" t="str">
        <f>IF($K18=TRUE,'②-1出来高報告書'!$H$42+1%,"")</f>
        <v/>
      </c>
      <c r="Q18" s="461" t="str">
        <f>IF($G18="","",IF($K18=TRUE,
MAX(
MIN(
_xlfn.CEILING.MATH($G18*('②-1出来高報告書'!$H$42-1%),1)-ROUND($G18*'値引・法定福利費自動計算（非表示予定）'!$D$7,0),
_xlfn.CEILING.MATH($G18*('②-1出来高報告書'!$H$42+1%+0.1%),1)-1-ROUND($G18*'値引・法定福利費自動計算（非表示予定）'!$D$7,0)
),
MIN(0,$G18)-ROUND($G18*'値引・法定福利費自動計算（非表示予定）'!$D$7,0),
-99999
),
MAX(
MIN(0,$G18)-ROUND($G18*$L18,0),
-99999
)
))</f>
        <v/>
      </c>
      <c r="R18" s="461" t="str">
        <f>IF($G18="","",IF($K18=TRUE,
MIN(
MAX(
_xlfn.CEILING.MATH($G18*('②-1出来高報告書'!$H$42-1%),1)-ROUND($G18*'値引・法定福利費自動計算（非表示予定）'!$D$7,0),
_xlfn.CEILING.MATH($G18*('②-1出来高報告書'!$H$42+1%+0.1%),1)-1-ROUND($G18*'値引・法定福利費自動計算（非表示予定）'!$D$7,0)
),
MAX(0,$G18)-ROUND($G18*'値引・法定福利費自動計算（非表示予定）'!$D$7,0),
99999
),
MIN(
MAX(0,$G18)-ROUND($G18*$L18,0),
99999
)
))</f>
        <v/>
      </c>
      <c r="S18" s="103" t="str">
        <f t="shared" si="3"/>
        <v>OK</v>
      </c>
      <c r="T18" s="435" t="str">
        <f t="shared" si="4"/>
        <v>OK</v>
      </c>
      <c r="U18" s="435" t="str">
        <f>IF($K18=TRUE,IF(ROUND(ABS($H18-'②-1出来高報告書'!$H$42),4)&lt;=1%,"OK","NG"),"OK")</f>
        <v>OK</v>
      </c>
      <c r="V18" s="435" t="str">
        <f t="shared" si="5"/>
        <v>OK</v>
      </c>
      <c r="W18" s="435" t="str">
        <f t="shared" si="6"/>
        <v>OK</v>
      </c>
      <c r="X18" s="435" t="str">
        <f t="shared" si="7"/>
        <v>OK</v>
      </c>
      <c r="Y18" s="435" t="str">
        <f t="shared" si="8"/>
        <v>OK</v>
      </c>
      <c r="Z18" s="435">
        <f t="shared" si="9"/>
        <v>0</v>
      </c>
      <c r="AA18" s="83">
        <f>'①見積→契約(出来高報告初回のみ）'!I17</f>
        <v>0</v>
      </c>
      <c r="AB18" s="525"/>
      <c r="AC18" s="525"/>
      <c r="AD18" s="525"/>
      <c r="AE18" s="525"/>
      <c r="AF18" s="525"/>
    </row>
    <row r="19" spans="2:50" ht="18.95" customHeight="1">
      <c r="B19" s="303" t="str">
        <f>IF('①見積→契約(出来高報告初回のみ）'!B18="〇","変","")</f>
        <v/>
      </c>
      <c r="C19" s="375" t="str">
        <f t="shared" si="0"/>
        <v/>
      </c>
      <c r="D19" s="291" t="str">
        <f>IFERROR(IF('①見積→契約(出来高報告初回のみ）'!C18="","",'①見積→契約(出来高報告初回のみ）'!C18),"")</f>
        <v/>
      </c>
      <c r="E19" s="113" t="str">
        <f>IFERROR(IF('①見積→契約(出来高報告初回のみ）'!D18="","",FIXED('①見積→契約(出来高報告初回のみ）'!D18,'①見積→契約(出来高報告初回のみ）'!AG32)),"")</f>
        <v/>
      </c>
      <c r="F19" s="111" t="str">
        <f>IFERROR(IF('①見積→契約(出来高報告初回のみ）'!E18="","",'①見積→契約(出来高報告初回のみ）'!E18),"")</f>
        <v/>
      </c>
      <c r="G19" s="112" t="str">
        <f>IF('①見積→契約(出来高報告初回のみ）'!H18="","",'①見積→契約(出来高報告初回のみ）'!H18)</f>
        <v/>
      </c>
      <c r="H19" s="110" t="str">
        <f t="shared" si="1"/>
        <v/>
      </c>
      <c r="I19" s="114" t="str">
        <f>IFERROR(IF(K19=TRUE,ROUND(G19*'値引・法定福利費自動計算（非表示予定）'!$D$7+M19,0),IF(G19="","",ROUND(G19*L19+M19,0))),"")</f>
        <v/>
      </c>
      <c r="J19" s="125"/>
      <c r="K19" s="448" t="b">
        <v>0</v>
      </c>
      <c r="L19" s="109"/>
      <c r="M19" s="103"/>
      <c r="N19" s="103" t="str">
        <f t="shared" si="2"/>
        <v/>
      </c>
      <c r="O19" s="103" t="str">
        <f>IF($K19=TRUE,'②-1出来高報告書'!$H$42-1%,"")</f>
        <v/>
      </c>
      <c r="P19" s="103" t="str">
        <f>IF($K19=TRUE,'②-1出来高報告書'!$H$42+1%,"")</f>
        <v/>
      </c>
      <c r="Q19" s="461" t="str">
        <f>IF($G19="","",IF($K19=TRUE,
MAX(
MIN(
_xlfn.CEILING.MATH($G19*('②-1出来高報告書'!$H$42-1%),1)-ROUND($G19*'値引・法定福利費自動計算（非表示予定）'!$D$7,0),
_xlfn.CEILING.MATH($G19*('②-1出来高報告書'!$H$42+1%+0.1%),1)-1-ROUND($G19*'値引・法定福利費自動計算（非表示予定）'!$D$7,0)
),
MIN(0,$G19)-ROUND($G19*'値引・法定福利費自動計算（非表示予定）'!$D$7,0),
-99999
),
MAX(
MIN(0,$G19)-ROUND($G19*$L19,0),
-99999
)
))</f>
        <v/>
      </c>
      <c r="R19" s="461" t="str">
        <f>IF($G19="","",IF($K19=TRUE,
MIN(
MAX(
_xlfn.CEILING.MATH($G19*('②-1出来高報告書'!$H$42-1%),1)-ROUND($G19*'値引・法定福利費自動計算（非表示予定）'!$D$7,0),
_xlfn.CEILING.MATH($G19*('②-1出来高報告書'!$H$42+1%+0.1%),1)-1-ROUND($G19*'値引・法定福利費自動計算（非表示予定）'!$D$7,0)
),
MAX(0,$G19)-ROUND($G19*'値引・法定福利費自動計算（非表示予定）'!$D$7,0),
99999
),
MIN(
MAX(0,$G19)-ROUND($G19*$L19,0),
99999
)
))</f>
        <v/>
      </c>
      <c r="S19" s="103" t="str">
        <f t="shared" si="3"/>
        <v>OK</v>
      </c>
      <c r="T19" s="435" t="str">
        <f t="shared" si="4"/>
        <v>OK</v>
      </c>
      <c r="U19" s="435" t="str">
        <f>IF($K19=TRUE,IF(ROUND(ABS($H19-'②-1出来高報告書'!$H$42),4)&lt;=1%,"OK","NG"),"OK")</f>
        <v>OK</v>
      </c>
      <c r="V19" s="435" t="str">
        <f t="shared" si="5"/>
        <v>OK</v>
      </c>
      <c r="W19" s="435" t="str">
        <f t="shared" si="6"/>
        <v>OK</v>
      </c>
      <c r="X19" s="435" t="str">
        <f t="shared" si="7"/>
        <v>OK</v>
      </c>
      <c r="Y19" s="435" t="str">
        <f t="shared" si="8"/>
        <v>OK</v>
      </c>
      <c r="Z19" s="435">
        <f t="shared" si="9"/>
        <v>0</v>
      </c>
      <c r="AA19" s="83">
        <f>'①見積→契約(出来高報告初回のみ）'!I18</f>
        <v>0</v>
      </c>
      <c r="AB19" s="12"/>
      <c r="AC19" s="12"/>
      <c r="AD19" s="25" t="str">
        <f>IF('①見積→契約(出来高報告初回のみ）'!N1=TRUE,IF(AR21&gt;0,"工種ごとの出来高金額よりも請求金額が超過しているので修正してください。",""),"")</f>
        <v/>
      </c>
      <c r="AE19" s="185"/>
    </row>
    <row r="20" spans="2:50" ht="18.95" customHeight="1">
      <c r="B20" s="303" t="str">
        <f>IF('①見積→契約(出来高報告初回のみ）'!B19="〇","変","")</f>
        <v/>
      </c>
      <c r="C20" s="375" t="str">
        <f t="shared" si="0"/>
        <v/>
      </c>
      <c r="D20" s="291" t="str">
        <f>IFERROR(IF('①見積→契約(出来高報告初回のみ）'!C19="","",'①見積→契約(出来高報告初回のみ）'!C19),"")</f>
        <v/>
      </c>
      <c r="E20" s="113" t="str">
        <f>IFERROR(IF('①見積→契約(出来高報告初回のみ）'!D19="","",FIXED('①見積→契約(出来高報告初回のみ）'!D19,'①見積→契約(出来高報告初回のみ）'!AG33)),"")</f>
        <v/>
      </c>
      <c r="F20" s="111" t="str">
        <f>IFERROR(IF('①見積→契約(出来高報告初回のみ）'!E19="","",'①見積→契約(出来高報告初回のみ）'!E19),"")</f>
        <v/>
      </c>
      <c r="G20" s="112" t="str">
        <f>IF('①見積→契約(出来高報告初回のみ）'!H19="","",'①見積→契約(出来高報告初回のみ）'!H19)</f>
        <v/>
      </c>
      <c r="H20" s="110" t="str">
        <f t="shared" si="1"/>
        <v/>
      </c>
      <c r="I20" s="114" t="str">
        <f>IFERROR(IF(K20=TRUE,ROUND(G20*'値引・法定福利費自動計算（非表示予定）'!$D$7+M20,0),IF(G20="","",ROUND(G20*L20+M20,0))),"")</f>
        <v/>
      </c>
      <c r="J20" s="125"/>
      <c r="K20" s="448" t="b">
        <v>0</v>
      </c>
      <c r="L20" s="109"/>
      <c r="M20" s="103"/>
      <c r="N20" s="103" t="str">
        <f t="shared" si="2"/>
        <v/>
      </c>
      <c r="O20" s="103" t="str">
        <f>IF($K20=TRUE,'②-1出来高報告書'!$H$42-1%,"")</f>
        <v/>
      </c>
      <c r="P20" s="103" t="str">
        <f>IF($K20=TRUE,'②-1出来高報告書'!$H$42+1%,"")</f>
        <v/>
      </c>
      <c r="Q20" s="461" t="str">
        <f>IF($G20="","",IF($K20=TRUE,
MAX(
MIN(
_xlfn.CEILING.MATH($G20*('②-1出来高報告書'!$H$42-1%),1)-ROUND($G20*'値引・法定福利費自動計算（非表示予定）'!$D$7,0),
_xlfn.CEILING.MATH($G20*('②-1出来高報告書'!$H$42+1%+0.1%),1)-1-ROUND($G20*'値引・法定福利費自動計算（非表示予定）'!$D$7,0)
),
MIN(0,$G20)-ROUND($G20*'値引・法定福利費自動計算（非表示予定）'!$D$7,0),
-99999
),
MAX(
MIN(0,$G20)-ROUND($G20*$L20,0),
-99999
)
))</f>
        <v/>
      </c>
      <c r="R20" s="461" t="str">
        <f>IF($G20="","",IF($K20=TRUE,
MIN(
MAX(
_xlfn.CEILING.MATH($G20*('②-1出来高報告書'!$H$42-1%),1)-ROUND($G20*'値引・法定福利費自動計算（非表示予定）'!$D$7,0),
_xlfn.CEILING.MATH($G20*('②-1出来高報告書'!$H$42+1%+0.1%),1)-1-ROUND($G20*'値引・法定福利費自動計算（非表示予定）'!$D$7,0)
),
MAX(0,$G20)-ROUND($G20*'値引・法定福利費自動計算（非表示予定）'!$D$7,0),
99999
),
MIN(
MAX(0,$G20)-ROUND($G20*$L20,0),
99999
)
))</f>
        <v/>
      </c>
      <c r="S20" s="103" t="str">
        <f t="shared" si="3"/>
        <v>OK</v>
      </c>
      <c r="T20" s="435" t="str">
        <f t="shared" si="4"/>
        <v>OK</v>
      </c>
      <c r="U20" s="435" t="str">
        <f>IF($K20=TRUE,IF(ROUND(ABS($H20-'②-1出来高報告書'!$H$42),4)&lt;=1%,"OK","NG"),"OK")</f>
        <v>OK</v>
      </c>
      <c r="V20" s="435" t="str">
        <f t="shared" si="5"/>
        <v>OK</v>
      </c>
      <c r="W20" s="435" t="str">
        <f t="shared" si="6"/>
        <v>OK</v>
      </c>
      <c r="X20" s="435" t="str">
        <f t="shared" si="7"/>
        <v>OK</v>
      </c>
      <c r="Y20" s="435" t="str">
        <f t="shared" si="8"/>
        <v>OK</v>
      </c>
      <c r="Z20" s="435">
        <f t="shared" si="9"/>
        <v>0</v>
      </c>
      <c r="AA20" s="83">
        <f>'①見積→契約(出来高報告初回のみ）'!I19</f>
        <v>0</v>
      </c>
      <c r="AB20" s="12"/>
      <c r="AC20" s="12"/>
      <c r="AD20" s="25" t="str">
        <f>IF(I47=0,"下記に今月の請求額を入力してください。",IF(SUM(Sheet2!AJ29:AJ32)&gt;0,"出来高に比べて請求金額が少ない可能性がありますので、確認をお願い致します。",IF(I47&gt;I46,"差引（今回支払い分）より、改メ支払金額の金額が多いです。","")))</f>
        <v>下記に今月の請求額を入力してください。</v>
      </c>
      <c r="AE20" s="185"/>
      <c r="AJ20" s="190" t="str">
        <f>IF(AJ22&lt;0,"請求過多","")</f>
        <v/>
      </c>
    </row>
    <row r="21" spans="2:50" ht="18.95" customHeight="1">
      <c r="B21" s="303" t="str">
        <f>IF('①見積→契約(出来高報告初回のみ）'!B20="〇","変","")</f>
        <v/>
      </c>
      <c r="C21" s="375" t="str">
        <f t="shared" si="0"/>
        <v/>
      </c>
      <c r="D21" s="291" t="str">
        <f>IFERROR(IF('①見積→契約(出来高報告初回のみ）'!C20="","",'①見積→契約(出来高報告初回のみ）'!C20),"")</f>
        <v/>
      </c>
      <c r="E21" s="113" t="str">
        <f>IFERROR(IF('①見積→契約(出来高報告初回のみ）'!D20="","",FIXED('①見積→契約(出来高報告初回のみ）'!D20,'①見積→契約(出来高報告初回のみ）'!AG34)),"")</f>
        <v/>
      </c>
      <c r="F21" s="111" t="str">
        <f>IFERROR(IF('①見積→契約(出来高報告初回のみ）'!E20="","",'①見積→契約(出来高報告初回のみ）'!E20),"")</f>
        <v/>
      </c>
      <c r="G21" s="112" t="str">
        <f>IF('①見積→契約(出来高報告初回のみ）'!H20="","",'①見積→契約(出来高報告初回のみ）'!H20)</f>
        <v/>
      </c>
      <c r="H21" s="110" t="str">
        <f t="shared" si="1"/>
        <v/>
      </c>
      <c r="I21" s="114" t="str">
        <f>IFERROR(IF(K21=TRUE,ROUND(G21*'値引・法定福利費自動計算（非表示予定）'!$D$7+M21,0),IF(G21="","",ROUND(G21*L21+M21,0))),"")</f>
        <v/>
      </c>
      <c r="J21" s="125"/>
      <c r="K21" s="448" t="b">
        <v>0</v>
      </c>
      <c r="L21" s="109"/>
      <c r="M21" s="103"/>
      <c r="N21" s="103" t="str">
        <f t="shared" si="2"/>
        <v/>
      </c>
      <c r="O21" s="103" t="str">
        <f>IF($K21=TRUE,'②-1出来高報告書'!$H$42-1%,"")</f>
        <v/>
      </c>
      <c r="P21" s="103" t="str">
        <f>IF($K21=TRUE,'②-1出来高報告書'!$H$42+1%,"")</f>
        <v/>
      </c>
      <c r="Q21" s="461" t="str">
        <f>IF($G21="","",IF($K21=TRUE,
MAX(
MIN(
_xlfn.CEILING.MATH($G21*('②-1出来高報告書'!$H$42-1%),1)-ROUND($G21*'値引・法定福利費自動計算（非表示予定）'!$D$7,0),
_xlfn.CEILING.MATH($G21*('②-1出来高報告書'!$H$42+1%+0.1%),1)-1-ROUND($G21*'値引・法定福利費自動計算（非表示予定）'!$D$7,0)
),
MIN(0,$G21)-ROUND($G21*'値引・法定福利費自動計算（非表示予定）'!$D$7,0),
-99999
),
MAX(
MIN(0,$G21)-ROUND($G21*$L21,0),
-99999
)
))</f>
        <v/>
      </c>
      <c r="R21" s="461" t="str">
        <f>IF($G21="","",IF($K21=TRUE,
MIN(
MAX(
_xlfn.CEILING.MATH($G21*('②-1出来高報告書'!$H$42-1%),1)-ROUND($G21*'値引・法定福利費自動計算（非表示予定）'!$D$7,0),
_xlfn.CEILING.MATH($G21*('②-1出来高報告書'!$H$42+1%+0.1%),1)-1-ROUND($G21*'値引・法定福利費自動計算（非表示予定）'!$D$7,0)
),
MAX(0,$G21)-ROUND($G21*'値引・法定福利費自動計算（非表示予定）'!$D$7,0),
99999
),
MIN(
MAX(0,$G21)-ROUND($G21*$L21,0),
99999
)
))</f>
        <v/>
      </c>
      <c r="S21" s="103" t="str">
        <f t="shared" si="3"/>
        <v>OK</v>
      </c>
      <c r="T21" s="435" t="str">
        <f t="shared" si="4"/>
        <v>OK</v>
      </c>
      <c r="U21" s="435" t="str">
        <f>IF($K21=TRUE,IF(ROUND(ABS($H21-'②-1出来高報告書'!$H$42),4)&lt;=1%,"OK","NG"),"OK")</f>
        <v>OK</v>
      </c>
      <c r="V21" s="435" t="str">
        <f t="shared" si="5"/>
        <v>OK</v>
      </c>
      <c r="W21" s="435" t="str">
        <f t="shared" si="6"/>
        <v>OK</v>
      </c>
      <c r="X21" s="435" t="str">
        <f t="shared" si="7"/>
        <v>OK</v>
      </c>
      <c r="Y21" s="435" t="str">
        <f t="shared" si="8"/>
        <v>OK</v>
      </c>
      <c r="Z21" s="435">
        <f t="shared" si="9"/>
        <v>0</v>
      </c>
      <c r="AA21" s="83">
        <f>'①見積→契約(出来高報告初回のみ）'!I20</f>
        <v>0</v>
      </c>
      <c r="AB21" s="760" t="s">
        <v>204</v>
      </c>
      <c r="AC21" s="761"/>
      <c r="AD21" s="217"/>
      <c r="AE21" s="190" t="str">
        <f>IF(AE22&lt;0,"請求過多","")</f>
        <v/>
      </c>
      <c r="AF21" s="216" t="str">
        <f t="shared" ref="AF21:AQ21" si="10">IF(AF22&lt;0,"請求過多","")</f>
        <v/>
      </c>
      <c r="AG21" s="190" t="str">
        <f t="shared" si="10"/>
        <v/>
      </c>
      <c r="AH21" s="190" t="str">
        <f t="shared" si="10"/>
        <v/>
      </c>
      <c r="AI21" s="190" t="str">
        <f t="shared" si="10"/>
        <v/>
      </c>
      <c r="AK21" s="190" t="str">
        <f t="shared" si="10"/>
        <v/>
      </c>
      <c r="AL21" s="190" t="str">
        <f t="shared" si="10"/>
        <v/>
      </c>
      <c r="AM21" s="190" t="str">
        <f t="shared" si="10"/>
        <v/>
      </c>
      <c r="AN21" s="190" t="str">
        <f t="shared" si="10"/>
        <v/>
      </c>
      <c r="AO21" s="190" t="str">
        <f t="shared" si="10"/>
        <v/>
      </c>
      <c r="AP21" s="190" t="str">
        <f t="shared" si="10"/>
        <v/>
      </c>
      <c r="AQ21" s="190" t="str">
        <f t="shared" si="10"/>
        <v/>
      </c>
      <c r="AR21" s="195">
        <f>COUNTIF(AF21:AQ21,"請求過多")</f>
        <v>0</v>
      </c>
    </row>
    <row r="22" spans="2:50" ht="18.95" customHeight="1">
      <c r="B22" s="303" t="str">
        <f>IF('①見積→契約(出来高報告初回のみ）'!B21="〇","変","")</f>
        <v/>
      </c>
      <c r="C22" s="375" t="str">
        <f t="shared" si="0"/>
        <v/>
      </c>
      <c r="D22" s="291" t="str">
        <f>IFERROR(IF('①見積→契約(出来高報告初回のみ）'!C21="","",'①見積→契約(出来高報告初回のみ）'!C21),"")</f>
        <v/>
      </c>
      <c r="E22" s="113" t="str">
        <f>IFERROR(IF('①見積→契約(出来高報告初回のみ）'!D21="","",FIXED('①見積→契約(出来高報告初回のみ）'!D21,'①見積→契約(出来高報告初回のみ）'!AG35)),"")</f>
        <v/>
      </c>
      <c r="F22" s="111" t="str">
        <f>IFERROR(IF('①見積→契約(出来高報告初回のみ）'!E21="","",'①見積→契約(出来高報告初回のみ）'!E21),"")</f>
        <v/>
      </c>
      <c r="G22" s="112" t="str">
        <f>IF('①見積→契約(出来高報告初回のみ）'!H21="","",'①見積→契約(出来高報告初回のみ）'!H21)</f>
        <v/>
      </c>
      <c r="H22" s="110" t="str">
        <f t="shared" si="1"/>
        <v/>
      </c>
      <c r="I22" s="114" t="str">
        <f>IFERROR(IF(K22=TRUE,ROUND(G22*'値引・法定福利費自動計算（非表示予定）'!$D$7+M22,0),IF(G22="","",ROUND(G22*L22+M22,0))),"")</f>
        <v/>
      </c>
      <c r="J22" s="125"/>
      <c r="K22" s="448" t="b">
        <v>0</v>
      </c>
      <c r="L22" s="109"/>
      <c r="M22" s="103"/>
      <c r="N22" s="103" t="str">
        <f t="shared" si="2"/>
        <v/>
      </c>
      <c r="O22" s="103" t="str">
        <f>IF($K22=TRUE,'②-1出来高報告書'!$H$42-1%,"")</f>
        <v/>
      </c>
      <c r="P22" s="103" t="str">
        <f>IF($K22=TRUE,'②-1出来高報告書'!$H$42+1%,"")</f>
        <v/>
      </c>
      <c r="Q22" s="461" t="str">
        <f>IF($G22="","",IF($K22=TRUE,
MAX(
MIN(
_xlfn.CEILING.MATH($G22*('②-1出来高報告書'!$H$42-1%),1)-ROUND($G22*'値引・法定福利費自動計算（非表示予定）'!$D$7,0),
_xlfn.CEILING.MATH($G22*('②-1出来高報告書'!$H$42+1%+0.1%),1)-1-ROUND($G22*'値引・法定福利費自動計算（非表示予定）'!$D$7,0)
),
MIN(0,$G22)-ROUND($G22*'値引・法定福利費自動計算（非表示予定）'!$D$7,0),
-99999
),
MAX(
MIN(0,$G22)-ROUND($G22*$L22,0),
-99999
)
))</f>
        <v/>
      </c>
      <c r="R22" s="461" t="str">
        <f>IF($G22="","",IF($K22=TRUE,
MIN(
MAX(
_xlfn.CEILING.MATH($G22*('②-1出来高報告書'!$H$42-1%),1)-ROUND($G22*'値引・法定福利費自動計算（非表示予定）'!$D$7,0),
_xlfn.CEILING.MATH($G22*('②-1出来高報告書'!$H$42+1%+0.1%),1)-1-ROUND($G22*'値引・法定福利費自動計算（非表示予定）'!$D$7,0)
),
MAX(0,$G22)-ROUND($G22*'値引・法定福利費自動計算（非表示予定）'!$D$7,0),
99999
),
MIN(
MAX(0,$G22)-ROUND($G22*$L22,0),
99999
)
))</f>
        <v/>
      </c>
      <c r="S22" s="103" t="str">
        <f t="shared" si="3"/>
        <v>OK</v>
      </c>
      <c r="T22" s="435" t="str">
        <f t="shared" si="4"/>
        <v>OK</v>
      </c>
      <c r="U22" s="435" t="str">
        <f>IF($K22=TRUE,IF(ROUND(ABS($H22-'②-1出来高報告書'!$H$42),4)&lt;=1%,"OK","NG"),"OK")</f>
        <v>OK</v>
      </c>
      <c r="V22" s="435" t="str">
        <f t="shared" si="5"/>
        <v>OK</v>
      </c>
      <c r="W22" s="435" t="str">
        <f t="shared" si="6"/>
        <v>OK</v>
      </c>
      <c r="X22" s="435" t="str">
        <f t="shared" si="7"/>
        <v>OK</v>
      </c>
      <c r="Y22" s="435" t="str">
        <f t="shared" si="8"/>
        <v>OK</v>
      </c>
      <c r="Z22" s="435">
        <f t="shared" si="9"/>
        <v>0</v>
      </c>
      <c r="AA22" s="83">
        <f>'①見積→契約(出来高報告初回のみ）'!I21</f>
        <v>0</v>
      </c>
      <c r="AB22" s="762"/>
      <c r="AC22" s="763"/>
      <c r="AD22" s="218" t="s">
        <v>203</v>
      </c>
      <c r="AE22" s="192">
        <f>AE24-AE23</f>
        <v>0</v>
      </c>
      <c r="AF22" s="191">
        <f t="shared" ref="AF22:AQ22" si="11">AF24-AF23</f>
        <v>0</v>
      </c>
      <c r="AG22" s="192">
        <f t="shared" si="11"/>
        <v>0</v>
      </c>
      <c r="AH22" s="192">
        <f t="shared" si="11"/>
        <v>0</v>
      </c>
      <c r="AI22" s="192">
        <f t="shared" si="11"/>
        <v>0</v>
      </c>
      <c r="AJ22" s="192">
        <f t="shared" si="11"/>
        <v>0</v>
      </c>
      <c r="AK22" s="192">
        <f t="shared" si="11"/>
        <v>0</v>
      </c>
      <c r="AL22" s="192">
        <f t="shared" si="11"/>
        <v>0</v>
      </c>
      <c r="AM22" s="192">
        <f t="shared" si="11"/>
        <v>0</v>
      </c>
      <c r="AN22" s="192">
        <f t="shared" si="11"/>
        <v>0</v>
      </c>
      <c r="AO22" s="192">
        <f t="shared" si="11"/>
        <v>0</v>
      </c>
      <c r="AP22" s="192">
        <f t="shared" si="11"/>
        <v>0</v>
      </c>
      <c r="AQ22" s="192">
        <f t="shared" si="11"/>
        <v>0</v>
      </c>
    </row>
    <row r="23" spans="2:50" ht="18.95" customHeight="1">
      <c r="B23" s="303" t="str">
        <f>IF('①見積→契約(出来高報告初回のみ）'!B22="〇","変","")</f>
        <v/>
      </c>
      <c r="C23" s="375" t="str">
        <f t="shared" si="0"/>
        <v/>
      </c>
      <c r="D23" s="291" t="str">
        <f>IFERROR(IF('①見積→契約(出来高報告初回のみ）'!C22="","",'①見積→契約(出来高報告初回のみ）'!C22),"")</f>
        <v/>
      </c>
      <c r="E23" s="113" t="str">
        <f>IFERROR(IF('①見積→契約(出来高報告初回のみ）'!D22="","",FIXED('①見積→契約(出来高報告初回のみ）'!D22,'①見積→契約(出来高報告初回のみ）'!AG36)),"")</f>
        <v/>
      </c>
      <c r="F23" s="111" t="str">
        <f>IFERROR(IF('①見積→契約(出来高報告初回のみ）'!E22="","",'①見積→契約(出来高報告初回のみ）'!E22),"")</f>
        <v/>
      </c>
      <c r="G23" s="112" t="str">
        <f>IF('①見積→契約(出来高報告初回のみ）'!H22="","",'①見積→契約(出来高報告初回のみ）'!H22)</f>
        <v/>
      </c>
      <c r="H23" s="110" t="str">
        <f t="shared" si="1"/>
        <v/>
      </c>
      <c r="I23" s="114" t="str">
        <f>IFERROR(IF(K23=TRUE,ROUND(G23*'値引・法定福利費自動計算（非表示予定）'!$D$7+M23,0),IF(G23="","",ROUND(G23*L23+M23,0))),"")</f>
        <v/>
      </c>
      <c r="J23" s="125"/>
      <c r="K23" s="448" t="b">
        <v>0</v>
      </c>
      <c r="L23" s="109"/>
      <c r="M23" s="103"/>
      <c r="N23" s="103" t="str">
        <f t="shared" si="2"/>
        <v/>
      </c>
      <c r="O23" s="103" t="str">
        <f>IF($K23=TRUE,'②-1出来高報告書'!$H$42-1%,"")</f>
        <v/>
      </c>
      <c r="P23" s="103" t="str">
        <f>IF($K23=TRUE,'②-1出来高報告書'!$H$42+1%,"")</f>
        <v/>
      </c>
      <c r="Q23" s="461" t="str">
        <f>IF($G23="","",IF($K23=TRUE,
MAX(
MIN(
_xlfn.CEILING.MATH($G23*('②-1出来高報告書'!$H$42-1%),1)-ROUND($G23*'値引・法定福利費自動計算（非表示予定）'!$D$7,0),
_xlfn.CEILING.MATH($G23*('②-1出来高報告書'!$H$42+1%+0.1%),1)-1-ROUND($G23*'値引・法定福利費自動計算（非表示予定）'!$D$7,0)
),
MIN(0,$G23)-ROUND($G23*'値引・法定福利費自動計算（非表示予定）'!$D$7,0),
-99999
),
MAX(
MIN(0,$G23)-ROUND($G23*$L23,0),
-99999
)
))</f>
        <v/>
      </c>
      <c r="R23" s="461" t="str">
        <f>IF($G23="","",IF($K23=TRUE,
MIN(
MAX(
_xlfn.CEILING.MATH($G23*('②-1出来高報告書'!$H$42-1%),1)-ROUND($G23*'値引・法定福利費自動計算（非表示予定）'!$D$7,0),
_xlfn.CEILING.MATH($G23*('②-1出来高報告書'!$H$42+1%+0.1%),1)-1-ROUND($G23*'値引・法定福利費自動計算（非表示予定）'!$D$7,0)
),
MAX(0,$G23)-ROUND($G23*'値引・法定福利費自動計算（非表示予定）'!$D$7,0),
99999
),
MIN(
MAX(0,$G23)-ROUND($G23*$L23,0),
99999
)
))</f>
        <v/>
      </c>
      <c r="S23" s="103" t="str">
        <f t="shared" si="3"/>
        <v>OK</v>
      </c>
      <c r="T23" s="435" t="str">
        <f t="shared" si="4"/>
        <v>OK</v>
      </c>
      <c r="U23" s="435" t="str">
        <f>IF($K23=TRUE,IF(ROUND(ABS($H23-'②-1出来高報告書'!$H$42),4)&lt;=1%,"OK","NG"),"OK")</f>
        <v>OK</v>
      </c>
      <c r="V23" s="435" t="str">
        <f t="shared" si="5"/>
        <v>OK</v>
      </c>
      <c r="W23" s="435" t="str">
        <f t="shared" si="6"/>
        <v>OK</v>
      </c>
      <c r="X23" s="435" t="str">
        <f t="shared" si="7"/>
        <v>OK</v>
      </c>
      <c r="Y23" s="435" t="str">
        <f t="shared" si="8"/>
        <v>OK</v>
      </c>
      <c r="Z23" s="435">
        <f t="shared" si="9"/>
        <v>0</v>
      </c>
      <c r="AA23" s="83">
        <f>'①見積→契約(出来高報告初回のみ）'!I22</f>
        <v>0</v>
      </c>
      <c r="AB23" s="758" t="s">
        <v>199</v>
      </c>
      <c r="AC23" s="759"/>
      <c r="AD23" s="219">
        <f>SUMIFS(AD27:AD49,AC27:AC49,"&lt;="&amp;AC13)</f>
        <v>0</v>
      </c>
      <c r="AE23" s="193">
        <f>IF('①見積→契約(出来高報告初回のみ）'!$N$1=TRUE,SUM(AF23:AQ23),'②-1出来高報告書'!AD23)</f>
        <v>0</v>
      </c>
      <c r="AF23" s="220">
        <f>SUMIFS(AF$27:AF$49,$AC27:$AC$49,"&lt;="&amp;$AC$13)</f>
        <v>0</v>
      </c>
      <c r="AG23" s="220">
        <f>SUMIFS(AG$27:AG$49,$AC27:$AC$49,"&lt;="&amp;$AC$13)</f>
        <v>0</v>
      </c>
      <c r="AH23" s="220">
        <f>SUMIFS(AH$27:AH$49,$AC27:$AC$49,"&lt;="&amp;$AC$13)</f>
        <v>0</v>
      </c>
      <c r="AI23" s="220">
        <f>SUMIFS(AI$27:AI$49,$AC27:$AC$49,"&lt;="&amp;$AC$13)</f>
        <v>0</v>
      </c>
      <c r="AJ23" s="220">
        <f>SUMIFS(AJ$27:AJ$49,$AC27:$AC$49,"&lt;="&amp;$AC$13)</f>
        <v>0</v>
      </c>
      <c r="AK23" s="220">
        <f>SUMIFS(AK$27:AK$49,$AC27:$AC$49,"&lt;="&amp;$AC$13)</f>
        <v>0</v>
      </c>
      <c r="AL23" s="220">
        <f>SUMIFS(AL$27:AL$49,$AC27:$AC$49,"&lt;="&amp;$AC$13)</f>
        <v>0</v>
      </c>
      <c r="AM23" s="220">
        <f>SUMIFS(AM$27:AM$49,$AC27:$AC$49,"&lt;="&amp;$AC$13)</f>
        <v>0</v>
      </c>
      <c r="AN23" s="220">
        <f>SUMIFS(AN$27:AN$49,$AC27:$AC$49,"&lt;="&amp;$AC$13)</f>
        <v>0</v>
      </c>
      <c r="AO23" s="220">
        <f>SUMIFS(AO$27:AO$49,$AC27:$AC$49,"&lt;="&amp;$AC$13)</f>
        <v>0</v>
      </c>
      <c r="AP23" s="220">
        <f>SUMIFS(AP$27:AP$49,$AC27:$AC$49,"&lt;="&amp;$AC$13)</f>
        <v>0</v>
      </c>
      <c r="AQ23" s="220">
        <f>SUMIFS(AQ$27:AQ$49,$AC27:$AC$49,"&lt;="&amp;$AC$13)</f>
        <v>0</v>
      </c>
      <c r="AR23" s="197"/>
    </row>
    <row r="24" spans="2:50" ht="18.95" customHeight="1">
      <c r="B24" s="303" t="str">
        <f>IF('①見積→契約(出来高報告初回のみ）'!B23="〇","変","")</f>
        <v/>
      </c>
      <c r="C24" s="375" t="str">
        <f t="shared" si="0"/>
        <v/>
      </c>
      <c r="D24" s="291" t="str">
        <f>IFERROR(IF('①見積→契約(出来高報告初回のみ）'!C23="","",'①見積→契約(出来高報告初回のみ）'!C23),"")</f>
        <v/>
      </c>
      <c r="E24" s="113" t="str">
        <f>IFERROR(IF('①見積→契約(出来高報告初回のみ）'!D23="","",FIXED('①見積→契約(出来高報告初回のみ）'!D23,'①見積→契約(出来高報告初回のみ）'!AG37)),"")</f>
        <v/>
      </c>
      <c r="F24" s="111" t="str">
        <f>IFERROR(IF('①見積→契約(出来高報告初回のみ）'!E23="","",'①見積→契約(出来高報告初回のみ）'!E23),"")</f>
        <v/>
      </c>
      <c r="G24" s="112" t="str">
        <f>IF('①見積→契約(出来高報告初回のみ）'!H23="","",'①見積→契約(出来高報告初回のみ）'!H23)</f>
        <v/>
      </c>
      <c r="H24" s="110" t="str">
        <f t="shared" si="1"/>
        <v/>
      </c>
      <c r="I24" s="114" t="str">
        <f>IFERROR(IF(K24=TRUE,ROUND(G24*'値引・法定福利費自動計算（非表示予定）'!$D$7+M24,0),IF(G24="","",ROUND(G24*L24+M24,0))),"")</f>
        <v/>
      </c>
      <c r="J24" s="125"/>
      <c r="K24" s="448" t="b">
        <v>0</v>
      </c>
      <c r="L24" s="109"/>
      <c r="M24" s="103"/>
      <c r="N24" s="103" t="str">
        <f t="shared" si="2"/>
        <v/>
      </c>
      <c r="O24" s="103" t="str">
        <f>IF($K24=TRUE,'②-1出来高報告書'!$H$42-1%,"")</f>
        <v/>
      </c>
      <c r="P24" s="103" t="str">
        <f>IF($K24=TRUE,'②-1出来高報告書'!$H$42+1%,"")</f>
        <v/>
      </c>
      <c r="Q24" s="461" t="str">
        <f>IF($G24="","",IF($K24=TRUE,
MAX(
MIN(
_xlfn.CEILING.MATH($G24*('②-1出来高報告書'!$H$42-1%),1)-ROUND($G24*'値引・法定福利費自動計算（非表示予定）'!$D$7,0),
_xlfn.CEILING.MATH($G24*('②-1出来高報告書'!$H$42+1%+0.1%),1)-1-ROUND($G24*'値引・法定福利費自動計算（非表示予定）'!$D$7,0)
),
MIN(0,$G24)-ROUND($G24*'値引・法定福利費自動計算（非表示予定）'!$D$7,0),
-99999
),
MAX(
MIN(0,$G24)-ROUND($G24*$L24,0),
-99999
)
))</f>
        <v/>
      </c>
      <c r="R24" s="461" t="str">
        <f>IF($G24="","",IF($K24=TRUE,
MIN(
MAX(
_xlfn.CEILING.MATH($G24*('②-1出来高報告書'!$H$42-1%),1)-ROUND($G24*'値引・法定福利費自動計算（非表示予定）'!$D$7,0),
_xlfn.CEILING.MATH($G24*('②-1出来高報告書'!$H$42+1%+0.1%),1)-1-ROUND($G24*'値引・法定福利費自動計算（非表示予定）'!$D$7,0)
),
MAX(0,$G24)-ROUND($G24*'値引・法定福利費自動計算（非表示予定）'!$D$7,0),
99999
),
MIN(
MAX(0,$G24)-ROUND($G24*$L24,0),
99999
)
))</f>
        <v/>
      </c>
      <c r="S24" s="103" t="str">
        <f t="shared" si="3"/>
        <v>OK</v>
      </c>
      <c r="T24" s="435" t="str">
        <f t="shared" si="4"/>
        <v>OK</v>
      </c>
      <c r="U24" s="435" t="str">
        <f>IF($K24=TRUE,IF(ROUND(ABS($H24-'②-1出来高報告書'!$H$42),4)&lt;=1%,"OK","NG"),"OK")</f>
        <v>OK</v>
      </c>
      <c r="V24" s="435" t="str">
        <f t="shared" si="5"/>
        <v>OK</v>
      </c>
      <c r="W24" s="435" t="str">
        <f t="shared" si="6"/>
        <v>OK</v>
      </c>
      <c r="X24" s="435" t="str">
        <f t="shared" si="7"/>
        <v>OK</v>
      </c>
      <c r="Y24" s="435" t="str">
        <f t="shared" si="8"/>
        <v>OK</v>
      </c>
      <c r="Z24" s="435">
        <f t="shared" si="9"/>
        <v>0</v>
      </c>
      <c r="AA24" s="83">
        <f>'①見積→契約(出来高報告初回のみ）'!I23</f>
        <v>0</v>
      </c>
      <c r="AB24" s="530" t="str">
        <f>"累計出来高"&amp;AD16*100&amp;"%"</f>
        <v>累計出来高100%</v>
      </c>
      <c r="AC24" s="532"/>
      <c r="AD24" s="219">
        <f>ROUND((SUM(I10:I40)+SUM('②-2出来高報告書2枚目以降'!$I$5:$I$563)-SUMIFS('②-2出来高報告書2枚目以降'!$I$5:$I$563,'②-2出来高報告書2枚目以降'!$A$5:$A$563,"小計"))*AD16,0)</f>
        <v>0</v>
      </c>
      <c r="AE24" s="193">
        <f>IF('①見積→契約(出来高報告初回のみ）'!$N$1=TRUE,SUM(AF24:AQ24),'②-1出来高報告書'!AD24)</f>
        <v>0</v>
      </c>
      <c r="AF24" s="221">
        <f>ROUND((SUMIFS($I$10:$I$40,$AA$10:$AA$40,AF26)+SUMIFS('②-2出来高報告書2枚目以降'!$I$5:$I$563,'②-2出来高報告書2枚目以降'!$AA$5:$AA$563,AF26)-SUMIFS('②-2出来高報告書2枚目以降'!$I$5:$I$563,'②-2出来高報告書2枚目以降'!$AA$5:$AA$563,AF26,'②-2出来高報告書2枚目以降'!$A$5:$A$563,"小計"))*$AD$16,0)</f>
        <v>0</v>
      </c>
      <c r="AG24" s="193">
        <f>ROUND((SUMIFS($I$10:$I$40,$AA$10:$AA$40,AG26)+SUMIFS('②-2出来高報告書2枚目以降'!$I$5:$I$563,'②-2出来高報告書2枚目以降'!$AA$5:$AA$563,AG26)-SUMIFS('②-2出来高報告書2枚目以降'!$I$5:$I$563,'②-2出来高報告書2枚目以降'!$AA$5:$AA$563,AG26,'②-2出来高報告書2枚目以降'!$A$5:$A$563,"小計"))*$AD$16,0)</f>
        <v>0</v>
      </c>
      <c r="AH24" s="193">
        <f>ROUND((SUMIFS($I$10:$I$40,$AA$10:$AA$40,AH26)+SUMIFS('②-2出来高報告書2枚目以降'!$I$5:$I$563,'②-2出来高報告書2枚目以降'!$AA$5:$AA$563,AH26)-SUMIFS('②-2出来高報告書2枚目以降'!$I$5:$I$563,'②-2出来高報告書2枚目以降'!$AA$5:$AA$563,AH26,'②-2出来高報告書2枚目以降'!$A$5:$A$563,"小計"))*$AD$16,0)</f>
        <v>0</v>
      </c>
      <c r="AI24" s="193">
        <f>ROUND((SUMIFS($I$10:$I$40,$AA$10:$AA$40,AI26)+SUMIFS('②-2出来高報告書2枚目以降'!$I$5:$I$563,'②-2出来高報告書2枚目以降'!$AA$5:$AA$563,AI26)-SUMIFS('②-2出来高報告書2枚目以降'!$I$5:$I$563,'②-2出来高報告書2枚目以降'!$AA$5:$AA$563,AI26,'②-2出来高報告書2枚目以降'!$A$5:$A$563,"小計"))*$AD$16,0)</f>
        <v>0</v>
      </c>
      <c r="AJ24" s="193">
        <f>ROUND((SUMIFS($I$10:$I$40,$AA$10:$AA$40,AJ26)+SUMIFS('②-2出来高報告書2枚目以降'!$I$5:$I$563,'②-2出来高報告書2枚目以降'!$AA$5:$AA$563,AJ26)-SUMIFS('②-2出来高報告書2枚目以降'!$I$5:$I$563,'②-2出来高報告書2枚目以降'!$AA$5:$AA$563,AJ26,'②-2出来高報告書2枚目以降'!$A$5:$A$563,"小計"))*$AD$16,0)</f>
        <v>0</v>
      </c>
      <c r="AK24" s="193">
        <f>ROUND((SUMIFS($I$10:$I$40,$AA$10:$AA$40,AK26)+SUMIFS('②-2出来高報告書2枚目以降'!$I$5:$I$563,'②-2出来高報告書2枚目以降'!$AA$5:$AA$563,AK26)-SUMIFS('②-2出来高報告書2枚目以降'!$I$5:$I$563,'②-2出来高報告書2枚目以降'!$AA$5:$AA$563,AK26,'②-2出来高報告書2枚目以降'!$A$5:$A$563,"小計"))*$AD$16,0)</f>
        <v>0</v>
      </c>
      <c r="AL24" s="193">
        <f>ROUND((SUMIFS($I$10:$I$40,$AA$10:$AA$40,AL26)+SUMIFS('②-2出来高報告書2枚目以降'!$I$5:$I$563,'②-2出来高報告書2枚目以降'!$AA$5:$AA$563,AL26)-SUMIFS('②-2出来高報告書2枚目以降'!$I$5:$I$563,'②-2出来高報告書2枚目以降'!$AA$5:$AA$563,AL26,'②-2出来高報告書2枚目以降'!$A$5:$A$563,"小計"))*$AD$16,0)</f>
        <v>0</v>
      </c>
      <c r="AM24" s="193">
        <f>ROUND((SUMIFS($I$10:$I$40,$AA$10:$AA$40,AM26)+SUMIFS('②-2出来高報告書2枚目以降'!$I$5:$I$563,'②-2出来高報告書2枚目以降'!$AA$5:$AA$563,AM26)-SUMIFS('②-2出来高報告書2枚目以降'!$I$5:$I$563,'②-2出来高報告書2枚目以降'!$AA$5:$AA$563,AM26,'②-2出来高報告書2枚目以降'!$A$5:$A$563,"小計"))*$AD$16,0)</f>
        <v>0</v>
      </c>
      <c r="AN24" s="193">
        <f>ROUND((SUMIFS($I$10:$I$40,$AA$10:$AA$40,AN26)+SUMIFS('②-2出来高報告書2枚目以降'!$I$5:$I$563,'②-2出来高報告書2枚目以降'!$AA$5:$AA$563,AN26)-SUMIFS('②-2出来高報告書2枚目以降'!$I$5:$I$563,'②-2出来高報告書2枚目以降'!$AA$5:$AA$563,AN26,'②-2出来高報告書2枚目以降'!$A$5:$A$563,"小計"))*$AD$16,0)</f>
        <v>0</v>
      </c>
      <c r="AO24" s="193">
        <f>ROUND((SUMIFS($I$10:$I$40,$AA$10:$AA$40,AO26)+SUMIFS('②-2出来高報告書2枚目以降'!$I$5:$I$563,'②-2出来高報告書2枚目以降'!$AA$5:$AA$563,AO26)-SUMIFS('②-2出来高報告書2枚目以降'!$I$5:$I$563,'②-2出来高報告書2枚目以降'!$AA$5:$AA$563,AO26,'②-2出来高報告書2枚目以降'!$A$5:$A$563,"小計"))*$AD$16,0)</f>
        <v>0</v>
      </c>
      <c r="AP24" s="193">
        <f>ROUND((SUMIFS($I$10:$I$40,$AA$10:$AA$40,AP26)+SUMIFS('②-2出来高報告書2枚目以降'!$I$5:$I$563,'②-2出来高報告書2枚目以降'!$AA$5:$AA$563,AP26)-SUMIFS('②-2出来高報告書2枚目以降'!$I$5:$I$563,'②-2出来高報告書2枚目以降'!$AA$5:$AA$563,AP26,'②-2出来高報告書2枚目以降'!$A$5:$A$563,"小計"))*$AD$16,0)</f>
        <v>0</v>
      </c>
      <c r="AQ24" s="193">
        <f>ROUND((SUMIFS($I$10:$I$40,$AA$10:$AA$40,AQ26)+SUMIFS('②-2出来高報告書2枚目以降'!$I$5:$I$563,'②-2出来高報告書2枚目以降'!$AA$5:$AA$563,AQ26)-SUMIFS('②-2出来高報告書2枚目以降'!$I$5:$I$563,'②-2出来高報告書2枚目以降'!$AA$5:$AA$563,AQ26,'②-2出来高報告書2枚目以降'!$A$5:$A$563,"小計"))*$AD$16,0)</f>
        <v>0</v>
      </c>
      <c r="AR24" s="198"/>
      <c r="AS24" s="198"/>
      <c r="AT24" s="198"/>
      <c r="AU24" s="198"/>
    </row>
    <row r="25" spans="2:50" ht="18.95" customHeight="1">
      <c r="B25" s="303" t="str">
        <f>IF('①見積→契約(出来高報告初回のみ）'!B24="〇","変","")</f>
        <v/>
      </c>
      <c r="C25" s="375" t="str">
        <f t="shared" si="0"/>
        <v/>
      </c>
      <c r="D25" s="291" t="str">
        <f>IFERROR(IF('①見積→契約(出来高報告初回のみ）'!C24="","",'①見積→契約(出来高報告初回のみ）'!C24),"")</f>
        <v/>
      </c>
      <c r="E25" s="113" t="str">
        <f>IFERROR(IF('①見積→契約(出来高報告初回のみ）'!D24="","",FIXED('①見積→契約(出来高報告初回のみ）'!D24,'①見積→契約(出来高報告初回のみ）'!AG38)),"")</f>
        <v/>
      </c>
      <c r="F25" s="111" t="str">
        <f>IFERROR(IF('①見積→契約(出来高報告初回のみ）'!E24="","",'①見積→契約(出来高報告初回のみ）'!E24),"")</f>
        <v/>
      </c>
      <c r="G25" s="112" t="str">
        <f>IF('①見積→契約(出来高報告初回のみ）'!H24="","",'①見積→契約(出来高報告初回のみ）'!H24)</f>
        <v/>
      </c>
      <c r="H25" s="110" t="str">
        <f t="shared" si="1"/>
        <v/>
      </c>
      <c r="I25" s="114" t="str">
        <f>IFERROR(IF(K25=TRUE,ROUND(G25*'値引・法定福利費自動計算（非表示予定）'!$D$7+M25,0),IF(G25="","",ROUND(G25*L25+M25,0))),"")</f>
        <v/>
      </c>
      <c r="J25" s="125"/>
      <c r="K25" s="448" t="b">
        <v>0</v>
      </c>
      <c r="L25" s="109"/>
      <c r="M25" s="103"/>
      <c r="N25" s="103" t="str">
        <f t="shared" si="2"/>
        <v/>
      </c>
      <c r="O25" s="103" t="str">
        <f>IF($K25=TRUE,'②-1出来高報告書'!$H$42-1%,"")</f>
        <v/>
      </c>
      <c r="P25" s="103" t="str">
        <f>IF($K25=TRUE,'②-1出来高報告書'!$H$42+1%,"")</f>
        <v/>
      </c>
      <c r="Q25" s="461" t="str">
        <f>IF($G25="","",IF($K25=TRUE,
MAX(
MIN(
_xlfn.CEILING.MATH($G25*('②-1出来高報告書'!$H$42-1%),1)-ROUND($G25*'値引・法定福利費自動計算（非表示予定）'!$D$7,0),
_xlfn.CEILING.MATH($G25*('②-1出来高報告書'!$H$42+1%+0.1%),1)-1-ROUND($G25*'値引・法定福利費自動計算（非表示予定）'!$D$7,0)
),
MIN(0,$G25)-ROUND($G25*'値引・法定福利費自動計算（非表示予定）'!$D$7,0),
-99999
),
MAX(
MIN(0,$G25)-ROUND($G25*$L25,0),
-99999
)
))</f>
        <v/>
      </c>
      <c r="R25" s="461" t="str">
        <f>IF($G25="","",IF($K25=TRUE,
MIN(
MAX(
_xlfn.CEILING.MATH($G25*('②-1出来高報告書'!$H$42-1%),1)-ROUND($G25*'値引・法定福利費自動計算（非表示予定）'!$D$7,0),
_xlfn.CEILING.MATH($G25*('②-1出来高報告書'!$H$42+1%+0.1%),1)-1-ROUND($G25*'値引・法定福利費自動計算（非表示予定）'!$D$7,0)
),
MAX(0,$G25)-ROUND($G25*'値引・法定福利費自動計算（非表示予定）'!$D$7,0),
99999
),
MIN(
MAX(0,$G25)-ROUND($G25*$L25,0),
99999
)
))</f>
        <v/>
      </c>
      <c r="S25" s="103" t="str">
        <f t="shared" si="3"/>
        <v>OK</v>
      </c>
      <c r="T25" s="435" t="str">
        <f t="shared" si="4"/>
        <v>OK</v>
      </c>
      <c r="U25" s="435" t="str">
        <f>IF($K25=TRUE,IF(ROUND(ABS($H25-'②-1出来高報告書'!$H$42),4)&lt;=1%,"OK","NG"),"OK")</f>
        <v>OK</v>
      </c>
      <c r="V25" s="435" t="str">
        <f t="shared" si="5"/>
        <v>OK</v>
      </c>
      <c r="W25" s="435" t="str">
        <f t="shared" si="6"/>
        <v>OK</v>
      </c>
      <c r="X25" s="435" t="str">
        <f t="shared" si="7"/>
        <v>OK</v>
      </c>
      <c r="Y25" s="435" t="str">
        <f t="shared" si="8"/>
        <v>OK</v>
      </c>
      <c r="Z25" s="435">
        <f t="shared" si="9"/>
        <v>0</v>
      </c>
      <c r="AA25" s="83">
        <f>'①見積→契約(出来高報告初回のみ）'!I24</f>
        <v>0</v>
      </c>
      <c r="AB25" s="765" t="s">
        <v>197</v>
      </c>
      <c r="AC25" s="752" t="s">
        <v>200</v>
      </c>
      <c r="AD25" s="764" t="s">
        <v>215</v>
      </c>
      <c r="AE25" s="750" t="s">
        <v>341</v>
      </c>
      <c r="AF25" s="7">
        <v>1</v>
      </c>
      <c r="AG25" s="183">
        <v>2</v>
      </c>
      <c r="AH25" s="183">
        <v>3</v>
      </c>
      <c r="AI25" s="183">
        <v>4</v>
      </c>
      <c r="AJ25" s="183">
        <v>5</v>
      </c>
      <c r="AK25" s="183">
        <v>6</v>
      </c>
      <c r="AL25" s="183">
        <v>7</v>
      </c>
      <c r="AM25" s="183">
        <v>8</v>
      </c>
      <c r="AN25" s="183">
        <v>9</v>
      </c>
      <c r="AO25" s="183">
        <v>10</v>
      </c>
      <c r="AP25" s="183">
        <v>11</v>
      </c>
      <c r="AQ25" s="183">
        <v>12</v>
      </c>
      <c r="AR25" s="198"/>
      <c r="AS25" s="198"/>
      <c r="AT25" s="198"/>
      <c r="AU25" s="198"/>
    </row>
    <row r="26" spans="2:50" ht="18.95" customHeight="1">
      <c r="B26" s="303" t="str">
        <f>IF('①見積→契約(出来高報告初回のみ）'!B25="〇","変","")</f>
        <v/>
      </c>
      <c r="C26" s="375" t="str">
        <f t="shared" si="0"/>
        <v/>
      </c>
      <c r="D26" s="291" t="str">
        <f>IFERROR(IF('①見積→契約(出来高報告初回のみ）'!C25="","",'①見積→契約(出来高報告初回のみ）'!C25),"")</f>
        <v/>
      </c>
      <c r="E26" s="113" t="str">
        <f>IFERROR(IF('①見積→契約(出来高報告初回のみ）'!D25="","",FIXED('①見積→契約(出来高報告初回のみ）'!D25,'①見積→契約(出来高報告初回のみ）'!AG39)),"")</f>
        <v/>
      </c>
      <c r="F26" s="111" t="str">
        <f>IFERROR(IF('①見積→契約(出来高報告初回のみ）'!E25="","",'①見積→契約(出来高報告初回のみ）'!E25),"")</f>
        <v/>
      </c>
      <c r="G26" s="112" t="str">
        <f>IF('①見積→契約(出来高報告初回のみ）'!H25="","",'①見積→契約(出来高報告初回のみ）'!H25)</f>
        <v/>
      </c>
      <c r="H26" s="110" t="str">
        <f t="shared" si="1"/>
        <v/>
      </c>
      <c r="I26" s="114" t="str">
        <f>IFERROR(IF(K26=TRUE,ROUND(G26*'値引・法定福利費自動計算（非表示予定）'!$D$7+M26,0),IF(G26="","",ROUND(G26*L26+M26,0))),"")</f>
        <v/>
      </c>
      <c r="J26" s="125"/>
      <c r="K26" s="448" t="b">
        <v>0</v>
      </c>
      <c r="L26" s="109"/>
      <c r="M26" s="103"/>
      <c r="N26" s="103" t="str">
        <f t="shared" si="2"/>
        <v/>
      </c>
      <c r="O26" s="103" t="str">
        <f>IF($K26=TRUE,'②-1出来高報告書'!$H$42-1%,"")</f>
        <v/>
      </c>
      <c r="P26" s="103" t="str">
        <f>IF($K26=TRUE,'②-1出来高報告書'!$H$42+1%,"")</f>
        <v/>
      </c>
      <c r="Q26" s="461" t="str">
        <f>IF($G26="","",IF($K26=TRUE,
MAX(
MIN(
_xlfn.CEILING.MATH($G26*('②-1出来高報告書'!$H$42-1%),1)-ROUND($G26*'値引・法定福利費自動計算（非表示予定）'!$D$7,0),
_xlfn.CEILING.MATH($G26*('②-1出来高報告書'!$H$42+1%+0.1%),1)-1-ROUND($G26*'値引・法定福利費自動計算（非表示予定）'!$D$7,0)
),
MIN(0,$G26)-ROUND($G26*'値引・法定福利費自動計算（非表示予定）'!$D$7,0),
-99999
),
MAX(
MIN(0,$G26)-ROUND($G26*$L26,0),
-99999
)
))</f>
        <v/>
      </c>
      <c r="R26" s="461" t="str">
        <f>IF($G26="","",IF($K26=TRUE,
MIN(
MAX(
_xlfn.CEILING.MATH($G26*('②-1出来高報告書'!$H$42-1%),1)-ROUND($G26*'値引・法定福利費自動計算（非表示予定）'!$D$7,0),
_xlfn.CEILING.MATH($G26*('②-1出来高報告書'!$H$42+1%+0.1%),1)-1-ROUND($G26*'値引・法定福利費自動計算（非表示予定）'!$D$7,0)
),
MAX(0,$G26)-ROUND($G26*'値引・法定福利費自動計算（非表示予定）'!$D$7,0),
99999
),
MIN(
MAX(0,$G26)-ROUND($G26*$L26,0),
99999
)
))</f>
        <v/>
      </c>
      <c r="S26" s="103" t="str">
        <f t="shared" si="3"/>
        <v>OK</v>
      </c>
      <c r="T26" s="435" t="str">
        <f t="shared" si="4"/>
        <v>OK</v>
      </c>
      <c r="U26" s="435" t="str">
        <f>IF($K26=TRUE,IF(ROUND(ABS($H26-'②-1出来高報告書'!$H$42),4)&lt;=1%,"OK","NG"),"OK")</f>
        <v>OK</v>
      </c>
      <c r="V26" s="435" t="str">
        <f t="shared" si="5"/>
        <v>OK</v>
      </c>
      <c r="W26" s="435" t="str">
        <f t="shared" si="6"/>
        <v>OK</v>
      </c>
      <c r="X26" s="435" t="str">
        <f t="shared" si="7"/>
        <v>OK</v>
      </c>
      <c r="Y26" s="435" t="str">
        <f t="shared" si="8"/>
        <v>OK</v>
      </c>
      <c r="Z26" s="435">
        <f t="shared" si="9"/>
        <v>0</v>
      </c>
      <c r="AA26" s="83">
        <f>'①見積→契約(出来高報告初回のみ）'!I25</f>
        <v>0</v>
      </c>
      <c r="AB26" s="765"/>
      <c r="AC26" s="753"/>
      <c r="AD26" s="764"/>
      <c r="AE26" s="751"/>
      <c r="AF26" s="222" t="str" cm="1">
        <f t="array" ref="AF26">IF(INDEX('①見積→契約(出来高報告初回のみ）'!$N$6:$N$17, COLUMN(A1))="", "", INDEX('①見積→契約(出来高報告初回のみ）'!$N$6:$N$17, COLUMN(A1)))</f>
        <v/>
      </c>
      <c r="AG26" s="222" t="str" cm="1">
        <f t="array" ref="AG26">IF(INDEX('①見積→契約(出来高報告初回のみ）'!$N$6:$N$17, COLUMN(B1))="", "", INDEX('①見積→契約(出来高報告初回のみ）'!$N$6:$N$17, COLUMN(B1)))</f>
        <v/>
      </c>
      <c r="AH26" s="222" t="str" cm="1">
        <f t="array" ref="AH26">IF(INDEX('①見積→契約(出来高報告初回のみ）'!$N$6:$N$17, COLUMN(C1))="", "", INDEX('①見積→契約(出来高報告初回のみ）'!$N$6:$N$17, COLUMN(C1)))</f>
        <v/>
      </c>
      <c r="AI26" s="222" t="str" cm="1">
        <f t="array" ref="AI26">IF(INDEX('①見積→契約(出来高報告初回のみ）'!$N$6:$N$17, COLUMN(D1))="", "", INDEX('①見積→契約(出来高報告初回のみ）'!$N$6:$N$17, COLUMN(D1)))</f>
        <v/>
      </c>
      <c r="AJ26" s="222" t="str" cm="1">
        <f t="array" ref="AJ26">IF(INDEX('①見積→契約(出来高報告初回のみ）'!$N$6:$N$17, COLUMN(E1))="", "", INDEX('①見積→契約(出来高報告初回のみ）'!$N$6:$N$17, COLUMN(E1)))</f>
        <v/>
      </c>
      <c r="AK26" s="222" t="str" cm="1">
        <f t="array" ref="AK26">IF(INDEX('①見積→契約(出来高報告初回のみ）'!$N$6:$N$17, COLUMN(F1))="", "", INDEX('①見積→契約(出来高報告初回のみ）'!$N$6:$N$17, COLUMN(F1)))</f>
        <v/>
      </c>
      <c r="AL26" s="222" t="str" cm="1">
        <f t="array" ref="AL26">IF(INDEX('①見積→契約(出来高報告初回のみ）'!$N$6:$N$17, COLUMN(G1))="", "", INDEX('①見積→契約(出来高報告初回のみ）'!$N$6:$N$17, COLUMN(G1)))</f>
        <v/>
      </c>
      <c r="AM26" s="222" t="str" cm="1">
        <f t="array" ref="AM26">IF(INDEX('①見積→契約(出来高報告初回のみ）'!$N$6:$N$17, COLUMN(H1))="", "", INDEX('①見積→契約(出来高報告初回のみ）'!$N$6:$N$17, COLUMN(H1)))</f>
        <v/>
      </c>
      <c r="AN26" s="222" t="str" cm="1">
        <f t="array" ref="AN26">IF(INDEX('①見積→契約(出来高報告初回のみ）'!$N$6:$N$17, COLUMN(I1))="", "", INDEX('①見積→契約(出来高報告初回のみ）'!$N$6:$N$17, COLUMN(I1)))</f>
        <v/>
      </c>
      <c r="AO26" s="222" t="str" cm="1">
        <f t="array" ref="AO26">IF(INDEX('①見積→契約(出来高報告初回のみ）'!$N$6:$N$17, COLUMN(J1))="", "", INDEX('①見積→契約(出来高報告初回のみ）'!$N$6:$N$17, COLUMN(J1)))</f>
        <v/>
      </c>
      <c r="AP26" s="222" t="str" cm="1">
        <f t="array" ref="AP26">IF(INDEX('①見積→契約(出来高報告初回のみ）'!$N$6:$N$17, COLUMN(K1))="", "", INDEX('①見積→契約(出来高報告初回のみ）'!$N$6:$N$17, COLUMN(K1)))</f>
        <v/>
      </c>
      <c r="AQ26" s="222" t="str" cm="1">
        <f t="array" ref="AQ26">IF(INDEX('①見積→契約(出来高報告初回のみ）'!$N$6:$N$17, COLUMN(L1))="", "", INDEX('①見積→契約(出来高報告初回のみ）'!$N$6:$N$17, COLUMN(L1)))</f>
        <v/>
      </c>
      <c r="AR26" s="198"/>
      <c r="AT26" s="198"/>
      <c r="AU26" s="198"/>
      <c r="AX26" s="484" t="s">
        <v>201</v>
      </c>
    </row>
    <row r="27" spans="2:50" ht="18.95" customHeight="1">
      <c r="B27" s="303" t="str">
        <f>IF('①見積→契約(出来高報告初回のみ）'!B26="〇","変","")</f>
        <v/>
      </c>
      <c r="C27" s="375" t="str">
        <f>IF(G27="","",IF(K27=FALSE,"","☑"))</f>
        <v/>
      </c>
      <c r="D27" s="291" t="str">
        <f>IFERROR(IF('①見積→契約(出来高報告初回のみ）'!C26="","",'①見積→契約(出来高報告初回のみ）'!C26),"")</f>
        <v/>
      </c>
      <c r="E27" s="113" t="str">
        <f>IFERROR(IF('①見積→契約(出来高報告初回のみ）'!D26="","",FIXED('①見積→契約(出来高報告初回のみ）'!D26,'①見積→契約(出来高報告初回のみ）'!AG40)),"")</f>
        <v/>
      </c>
      <c r="F27" s="111" t="str">
        <f>IFERROR(IF('①見積→契約(出来高報告初回のみ）'!E26="","",'①見積→契約(出来高報告初回のみ）'!E26),"")</f>
        <v/>
      </c>
      <c r="G27" s="112" t="str">
        <f>IF('①見積→契約(出来高報告初回のみ）'!H26="","",'①見積→契約(出来高報告初回のみ）'!H26)</f>
        <v/>
      </c>
      <c r="H27" s="110" t="str">
        <f t="shared" si="1"/>
        <v/>
      </c>
      <c r="I27" s="114" t="str">
        <f>IFERROR(IF(K27=TRUE,ROUND(G27*'値引・法定福利費自動計算（非表示予定）'!$D$7+M27,0),IF(G27="","",ROUND(G27*L27+M27,0))),"")</f>
        <v/>
      </c>
      <c r="J27" s="125"/>
      <c r="K27" s="448" t="b">
        <v>0</v>
      </c>
      <c r="L27" s="109"/>
      <c r="M27" s="103"/>
      <c r="N27" s="103" t="str">
        <f t="shared" si="2"/>
        <v/>
      </c>
      <c r="O27" s="103" t="str">
        <f>IF($K27=TRUE,'②-1出来高報告書'!$H$42-1%,"")</f>
        <v/>
      </c>
      <c r="P27" s="103" t="str">
        <f>IF($K27=TRUE,'②-1出来高報告書'!$H$42+1%,"")</f>
        <v/>
      </c>
      <c r="Q27" s="461" t="str">
        <f>IF($G27="","",IF($K27=TRUE,
MAX(
MIN(
_xlfn.CEILING.MATH($G27*('②-1出来高報告書'!$H$42-1%),1)-ROUND($G27*'値引・法定福利費自動計算（非表示予定）'!$D$7,0),
_xlfn.CEILING.MATH($G27*('②-1出来高報告書'!$H$42+1%+0.1%),1)-1-ROUND($G27*'値引・法定福利費自動計算（非表示予定）'!$D$7,0)
),
MIN(0,$G27)-ROUND($G27*'値引・法定福利費自動計算（非表示予定）'!$D$7,0),
-99999
),
MAX(
MIN(0,$G27)-ROUND($G27*$L27,0),
-99999
)
))</f>
        <v/>
      </c>
      <c r="R27" s="461" t="str">
        <f>IF($G27="","",IF($K27=TRUE,
MIN(
MAX(
_xlfn.CEILING.MATH($G27*('②-1出来高報告書'!$H$42-1%),1)-ROUND($G27*'値引・法定福利費自動計算（非表示予定）'!$D$7,0),
_xlfn.CEILING.MATH($G27*('②-1出来高報告書'!$H$42+1%+0.1%),1)-1-ROUND($G27*'値引・法定福利費自動計算（非表示予定）'!$D$7,0)
),
MAX(0,$G27)-ROUND($G27*'値引・法定福利費自動計算（非表示予定）'!$D$7,0),
99999
),
MIN(
MAX(0,$G27)-ROUND($G27*$L27,0),
99999
)
))</f>
        <v/>
      </c>
      <c r="S27" s="103" t="str">
        <f t="shared" si="3"/>
        <v>OK</v>
      </c>
      <c r="T27" s="435" t="str">
        <f t="shared" si="4"/>
        <v>OK</v>
      </c>
      <c r="U27" s="435" t="str">
        <f>IF($K27=TRUE,IF(ROUND(ABS($H27-'②-1出来高報告書'!$H$42),4)&lt;=1%,"OK","NG"),"OK")</f>
        <v>OK</v>
      </c>
      <c r="V27" s="435" t="str">
        <f t="shared" si="5"/>
        <v>OK</v>
      </c>
      <c r="W27" s="435" t="str">
        <f t="shared" si="6"/>
        <v>OK</v>
      </c>
      <c r="X27" s="435" t="str">
        <f t="shared" si="7"/>
        <v>OK</v>
      </c>
      <c r="Y27" s="435" t="str">
        <f t="shared" si="8"/>
        <v>OK</v>
      </c>
      <c r="Z27" s="435">
        <f t="shared" si="9"/>
        <v>0</v>
      </c>
      <c r="AA27" s="83">
        <f>'①見積→契約(出来高報告初回のみ）'!I26</f>
        <v>0</v>
      </c>
      <c r="AB27" s="129" t="s">
        <v>82</v>
      </c>
      <c r="AC27" s="225"/>
      <c r="AD27" s="226"/>
      <c r="AE27" s="189">
        <f>IF('①見積→契約(出来高報告初回のみ）'!$N$1=FALSE,'②-1出来高報告書'!AD27,SUM('②-1出来高報告書'!AF27:AQ27))</f>
        <v>0</v>
      </c>
      <c r="AF27" s="227"/>
      <c r="AG27" s="228"/>
      <c r="AH27" s="228"/>
      <c r="AI27" s="228"/>
      <c r="AJ27" s="228"/>
      <c r="AK27" s="228"/>
      <c r="AL27" s="228"/>
      <c r="AM27" s="228"/>
      <c r="AN27" s="228"/>
      <c r="AO27" s="228"/>
      <c r="AP27" s="228"/>
      <c r="AQ27" s="228"/>
      <c r="AR27" s="196" t="str">
        <f t="shared" ref="AR27:AR50" si="12">YEAR(AC27)&amp;MONTH(AC27)</f>
        <v>19001</v>
      </c>
      <c r="AS27" s="354" t="str">
        <f>IF(AND(--AR27=19001,--AR28=19001),"今回",IF(AR27=$AR$13,"今回",""))</f>
        <v>今回</v>
      </c>
      <c r="AT27" s="485" t="str">
        <f>IF(AND(--AR27=19001,--AR28=19001),"",IF(AS28="今回","前回",IF(AT28="前回","前回","")))</f>
        <v/>
      </c>
      <c r="AU27" s="485" t="str">
        <f>$AS27&amp;$AT27</f>
        <v>今回</v>
      </c>
      <c r="AV27" s="485" t="str">
        <f>$AS27&amp;$AT27</f>
        <v>今回</v>
      </c>
      <c r="AW27" s="354"/>
      <c r="AX27" s="483">
        <f>ROUND(AE27*1.1,0)</f>
        <v>0</v>
      </c>
    </row>
    <row r="28" spans="2:50" ht="18.95" customHeight="1">
      <c r="B28" s="303" t="str">
        <f>IF('①見積→契約(出来高報告初回のみ）'!B27="〇","変","")</f>
        <v/>
      </c>
      <c r="C28" s="375" t="str">
        <f>IF(G28="","",IF(K28=FALSE,"","☑"))</f>
        <v/>
      </c>
      <c r="D28" s="291" t="str">
        <f>IFERROR(IF('①見積→契約(出来高報告初回のみ）'!C27="","",'①見積→契約(出来高報告初回のみ）'!C27),"")</f>
        <v/>
      </c>
      <c r="E28" s="113" t="str">
        <f>IFERROR(IF('①見積→契約(出来高報告初回のみ）'!D27="","",FIXED('①見積→契約(出来高報告初回のみ）'!D27,'①見積→契約(出来高報告初回のみ）'!AG41)),"")</f>
        <v/>
      </c>
      <c r="F28" s="111" t="str">
        <f>IFERROR(IF('①見積→契約(出来高報告初回のみ）'!E27="","",'①見積→契約(出来高報告初回のみ）'!E27),"")</f>
        <v/>
      </c>
      <c r="G28" s="112" t="str">
        <f>IF('①見積→契約(出来高報告初回のみ）'!H27="","",'①見積→契約(出来高報告初回のみ）'!H27)</f>
        <v/>
      </c>
      <c r="H28" s="110" t="str">
        <f t="shared" si="1"/>
        <v/>
      </c>
      <c r="I28" s="114" t="str">
        <f>IFERROR(IF(K28=TRUE,ROUND(G28*'値引・法定福利費自動計算（非表示予定）'!$D$7+M28,0),IF(G28="","",ROUND(G28*L28+M28,0))),"")</f>
        <v/>
      </c>
      <c r="J28" s="125"/>
      <c r="K28" s="448" t="b">
        <v>0</v>
      </c>
      <c r="L28" s="109"/>
      <c r="M28" s="103"/>
      <c r="N28" s="103" t="str">
        <f t="shared" si="2"/>
        <v/>
      </c>
      <c r="O28" s="103" t="str">
        <f>IF($K28=TRUE,'②-1出来高報告書'!$H$42-1%,"")</f>
        <v/>
      </c>
      <c r="P28" s="103" t="str">
        <f>IF($K28=TRUE,'②-1出来高報告書'!$H$42+1%,"")</f>
        <v/>
      </c>
      <c r="Q28" s="461" t="str">
        <f>IF($G28="","",IF($K28=TRUE,
MAX(
MIN(
_xlfn.CEILING.MATH($G28*('②-1出来高報告書'!$H$42-1%),1)-ROUND($G28*'値引・法定福利費自動計算（非表示予定）'!$D$7,0),
_xlfn.CEILING.MATH($G28*('②-1出来高報告書'!$H$42+1%+0.1%),1)-1-ROUND($G28*'値引・法定福利費自動計算（非表示予定）'!$D$7,0)
),
MIN(0,$G28)-ROUND($G28*'値引・法定福利費自動計算（非表示予定）'!$D$7,0),
-99999
),
MAX(
MIN(0,$G28)-ROUND($G28*$L28,0),
-99999
)
))</f>
        <v/>
      </c>
      <c r="R28" s="461" t="str">
        <f>IF($G28="","",IF($K28=TRUE,
MIN(
MAX(
_xlfn.CEILING.MATH($G28*('②-1出来高報告書'!$H$42-1%),1)-ROUND($G28*'値引・法定福利費自動計算（非表示予定）'!$D$7,0),
_xlfn.CEILING.MATH($G28*('②-1出来高報告書'!$H$42+1%+0.1%),1)-1-ROUND($G28*'値引・法定福利費自動計算（非表示予定）'!$D$7,0)
),
MAX(0,$G28)-ROUND($G28*'値引・法定福利費自動計算（非表示予定）'!$D$7,0),
99999
),
MIN(
MAX(0,$G28)-ROUND($G28*$L28,0),
99999
)
))</f>
        <v/>
      </c>
      <c r="S28" s="103" t="str">
        <f t="shared" si="3"/>
        <v>OK</v>
      </c>
      <c r="T28" s="435" t="str">
        <f t="shared" si="4"/>
        <v>OK</v>
      </c>
      <c r="U28" s="435" t="str">
        <f>IF($K28=TRUE,IF(ROUND(ABS($H28-'②-1出来高報告書'!$H$42),4)&lt;=1%,"OK","NG"),"OK")</f>
        <v>OK</v>
      </c>
      <c r="V28" s="435" t="str">
        <f t="shared" si="5"/>
        <v>OK</v>
      </c>
      <c r="W28" s="435" t="str">
        <f t="shared" si="6"/>
        <v>OK</v>
      </c>
      <c r="X28" s="435" t="str">
        <f t="shared" si="7"/>
        <v>OK</v>
      </c>
      <c r="Y28" s="435" t="str">
        <f t="shared" si="8"/>
        <v>OK</v>
      </c>
      <c r="Z28" s="435">
        <f t="shared" si="9"/>
        <v>0</v>
      </c>
      <c r="AA28" s="83">
        <f>'①見積→契約(出来高報告初回のみ）'!I27</f>
        <v>0</v>
      </c>
      <c r="AB28" s="129" t="s">
        <v>83</v>
      </c>
      <c r="AC28" s="225"/>
      <c r="AD28" s="226"/>
      <c r="AE28" s="189">
        <f>IF('①見積→契約(出来高報告初回のみ）'!$N$1=FALSE,'②-1出来高報告書'!AD28,SUM('②-1出来高報告書'!AF28:AQ28))</f>
        <v>0</v>
      </c>
      <c r="AF28" s="227"/>
      <c r="AG28" s="228"/>
      <c r="AH28" s="228"/>
      <c r="AI28" s="228"/>
      <c r="AJ28" s="228"/>
      <c r="AK28" s="228"/>
      <c r="AL28" s="228"/>
      <c r="AM28" s="228"/>
      <c r="AN28" s="228"/>
      <c r="AO28" s="228"/>
      <c r="AP28" s="228"/>
      <c r="AQ28" s="228"/>
      <c r="AR28" s="196" t="str">
        <f t="shared" si="12"/>
        <v>19001</v>
      </c>
      <c r="AS28" s="354" t="str">
        <f>IF(AND(--AR28=19001,--AR29=19001),"",IF(AR28=$AR$13,"今回",""))</f>
        <v/>
      </c>
      <c r="AT28" s="485" t="str">
        <f t="shared" ref="AT28:AT48" si="13">IF(AS29="今回","前回",IF(AT29="前回","前回",""))</f>
        <v/>
      </c>
      <c r="AU28" s="485" t="str">
        <f t="shared" ref="AU28:AU48" si="14">AS28&amp;AT28</f>
        <v/>
      </c>
      <c r="AV28" s="485" t="str">
        <f t="shared" ref="AV28:AV49" si="15">$AS28&amp;$AT28</f>
        <v/>
      </c>
      <c r="AW28" s="354"/>
      <c r="AX28" s="483">
        <f t="shared" ref="AX28:AX49" si="16">ROUND(AE28*1.1,0)</f>
        <v>0</v>
      </c>
    </row>
    <row r="29" spans="2:50" ht="18.95" customHeight="1">
      <c r="B29" s="303" t="str">
        <f>IF('①見積→契約(出来高報告初回のみ）'!B28="〇","変","")</f>
        <v/>
      </c>
      <c r="C29" s="375" t="str">
        <f t="shared" si="0"/>
        <v/>
      </c>
      <c r="D29" s="291" t="str">
        <f>IFERROR(IF('①見積→契約(出来高報告初回のみ）'!C28="","",'①見積→契約(出来高報告初回のみ）'!C28),"")</f>
        <v/>
      </c>
      <c r="E29" s="113" t="str">
        <f>IFERROR(IF('①見積→契約(出来高報告初回のみ）'!D28="","",FIXED('①見積→契約(出来高報告初回のみ）'!D28,'①見積→契約(出来高報告初回のみ）'!AG42)),"")</f>
        <v/>
      </c>
      <c r="F29" s="111" t="str">
        <f>IFERROR(IF('①見積→契約(出来高報告初回のみ）'!E28="","",'①見積→契約(出来高報告初回のみ）'!E28),"")</f>
        <v/>
      </c>
      <c r="G29" s="112" t="str">
        <f>IF('①見積→契約(出来高報告初回のみ）'!H28="","",'①見積→契約(出来高報告初回のみ）'!H28)</f>
        <v/>
      </c>
      <c r="H29" s="110" t="str">
        <f t="shared" si="1"/>
        <v/>
      </c>
      <c r="I29" s="114" t="str">
        <f>IFERROR(IF(K29=TRUE,ROUND(G29*'値引・法定福利費自動計算（非表示予定）'!$D$7+M29,0),IF(G29="","",ROUND(G29*L29+M29,0))),"")</f>
        <v/>
      </c>
      <c r="J29" s="125"/>
      <c r="K29" s="448" t="b">
        <v>0</v>
      </c>
      <c r="L29" s="109"/>
      <c r="M29" s="103"/>
      <c r="N29" s="103" t="str">
        <f t="shared" si="2"/>
        <v/>
      </c>
      <c r="O29" s="103" t="str">
        <f>IF($K29=TRUE,'②-1出来高報告書'!$H$42-1%,"")</f>
        <v/>
      </c>
      <c r="P29" s="103" t="str">
        <f>IF($K29=TRUE,'②-1出来高報告書'!$H$42+1%,"")</f>
        <v/>
      </c>
      <c r="Q29" s="461" t="str">
        <f>IF($G29="","",IF($K29=TRUE,
MAX(
MIN(
_xlfn.CEILING.MATH($G29*('②-1出来高報告書'!$H$42-1%),1)-ROUND($G29*'値引・法定福利費自動計算（非表示予定）'!$D$7,0),
_xlfn.CEILING.MATH($G29*('②-1出来高報告書'!$H$42+1%+0.1%),1)-1-ROUND($G29*'値引・法定福利費自動計算（非表示予定）'!$D$7,0)
),
MIN(0,$G29)-ROUND($G29*'値引・法定福利費自動計算（非表示予定）'!$D$7,0),
-99999
),
MAX(
MIN(0,$G29)-ROUND($G29*$L29,0),
-99999
)
))</f>
        <v/>
      </c>
      <c r="R29" s="461" t="str">
        <f>IF($G29="","",IF($K29=TRUE,
MIN(
MAX(
_xlfn.CEILING.MATH($G29*('②-1出来高報告書'!$H$42-1%),1)-ROUND($G29*'値引・法定福利費自動計算（非表示予定）'!$D$7,0),
_xlfn.CEILING.MATH($G29*('②-1出来高報告書'!$H$42+1%+0.1%),1)-1-ROUND($G29*'値引・法定福利費自動計算（非表示予定）'!$D$7,0)
),
MAX(0,$G29)-ROUND($G29*'値引・法定福利費自動計算（非表示予定）'!$D$7,0),
99999
),
MIN(
MAX(0,$G29)-ROUND($G29*$L29,0),
99999
)
))</f>
        <v/>
      </c>
      <c r="S29" s="103" t="str">
        <f t="shared" si="3"/>
        <v>OK</v>
      </c>
      <c r="T29" s="435" t="str">
        <f t="shared" si="4"/>
        <v>OK</v>
      </c>
      <c r="U29" s="435" t="str">
        <f>IF($K29=TRUE,IF(ROUND(ABS($H29-'②-1出来高報告書'!$H$42),4)&lt;=1%,"OK","NG"),"OK")</f>
        <v>OK</v>
      </c>
      <c r="V29" s="435" t="str">
        <f t="shared" si="5"/>
        <v>OK</v>
      </c>
      <c r="W29" s="435" t="str">
        <f t="shared" si="6"/>
        <v>OK</v>
      </c>
      <c r="X29" s="435" t="str">
        <f t="shared" si="7"/>
        <v>OK</v>
      </c>
      <c r="Y29" s="435" t="str">
        <f t="shared" si="8"/>
        <v>OK</v>
      </c>
      <c r="Z29" s="435">
        <f t="shared" si="9"/>
        <v>0</v>
      </c>
      <c r="AA29" s="83">
        <f>'①見積→契約(出来高報告初回のみ）'!I28</f>
        <v>0</v>
      </c>
      <c r="AB29" s="129" t="s">
        <v>84</v>
      </c>
      <c r="AC29" s="225"/>
      <c r="AD29" s="226"/>
      <c r="AE29" s="189">
        <f>IF('①見積→契約(出来高報告初回のみ）'!$N$1=FALSE,'②-1出来高報告書'!AD29,SUM('②-1出来高報告書'!AF29:AQ29))</f>
        <v>0</v>
      </c>
      <c r="AF29" s="227"/>
      <c r="AG29" s="228"/>
      <c r="AH29" s="228"/>
      <c r="AI29" s="228"/>
      <c r="AJ29" s="228"/>
      <c r="AK29" s="228"/>
      <c r="AL29" s="228"/>
      <c r="AM29" s="228"/>
      <c r="AN29" s="228"/>
      <c r="AO29" s="228"/>
      <c r="AP29" s="228"/>
      <c r="AQ29" s="228"/>
      <c r="AR29" s="196" t="str">
        <f t="shared" si="12"/>
        <v>19001</v>
      </c>
      <c r="AS29" s="354" t="str">
        <f t="shared" ref="AS29:AS49" si="17">IF(AND(--AR29=19001,--AR30=19001),"",IF(AR29=$AR$13,"今回",""))</f>
        <v/>
      </c>
      <c r="AT29" s="485" t="str">
        <f t="shared" si="13"/>
        <v/>
      </c>
      <c r="AU29" s="485" t="str">
        <f t="shared" si="14"/>
        <v/>
      </c>
      <c r="AV29" s="485" t="str">
        <f t="shared" si="15"/>
        <v/>
      </c>
      <c r="AW29" s="354"/>
      <c r="AX29" s="483">
        <f t="shared" si="16"/>
        <v>0</v>
      </c>
    </row>
    <row r="30" spans="2:50" ht="18.95" customHeight="1">
      <c r="B30" s="303" t="str">
        <f>IF('①見積→契約(出来高報告初回のみ）'!B29="〇","変","")</f>
        <v/>
      </c>
      <c r="C30" s="375" t="str">
        <f t="shared" si="0"/>
        <v/>
      </c>
      <c r="D30" s="291" t="str">
        <f>IFERROR(IF('①見積→契約(出来高報告初回のみ）'!C29="","",'①見積→契約(出来高報告初回のみ）'!C29),"")</f>
        <v/>
      </c>
      <c r="E30" s="113" t="str">
        <f>IFERROR(IF('①見積→契約(出来高報告初回のみ）'!D29="","",FIXED('①見積→契約(出来高報告初回のみ）'!D29,'①見積→契約(出来高報告初回のみ）'!AG43)),"")</f>
        <v/>
      </c>
      <c r="F30" s="111" t="str">
        <f>IFERROR(IF('①見積→契約(出来高報告初回のみ）'!E29="","",'①見積→契約(出来高報告初回のみ）'!E29),"")</f>
        <v/>
      </c>
      <c r="G30" s="112" t="str">
        <f>IF('①見積→契約(出来高報告初回のみ）'!H29="","",'①見積→契約(出来高報告初回のみ）'!H29)</f>
        <v/>
      </c>
      <c r="H30" s="110" t="str">
        <f t="shared" si="1"/>
        <v/>
      </c>
      <c r="I30" s="114" t="str">
        <f>IFERROR(IF(K30=TRUE,ROUND(G30*'値引・法定福利費自動計算（非表示予定）'!$D$7+M30,0),IF(G30="","",ROUND(G30*L30+M30,0))),"")</f>
        <v/>
      </c>
      <c r="J30" s="125"/>
      <c r="K30" s="448" t="b">
        <v>0</v>
      </c>
      <c r="L30" s="109"/>
      <c r="M30" s="103"/>
      <c r="N30" s="103" t="str">
        <f t="shared" si="2"/>
        <v/>
      </c>
      <c r="O30" s="103" t="str">
        <f>IF($K30=TRUE,'②-1出来高報告書'!$H$42-1%,"")</f>
        <v/>
      </c>
      <c r="P30" s="103" t="str">
        <f>IF($K30=TRUE,'②-1出来高報告書'!$H$42+1%,"")</f>
        <v/>
      </c>
      <c r="Q30" s="461" t="str">
        <f>IF($G30="","",IF($K30=TRUE,
MAX(
MIN(
_xlfn.CEILING.MATH($G30*('②-1出来高報告書'!$H$42-1%),1)-ROUND($G30*'値引・法定福利費自動計算（非表示予定）'!$D$7,0),
_xlfn.CEILING.MATH($G30*('②-1出来高報告書'!$H$42+1%+0.1%),1)-1-ROUND($G30*'値引・法定福利費自動計算（非表示予定）'!$D$7,0)
),
MIN(0,$G30)-ROUND($G30*'値引・法定福利費自動計算（非表示予定）'!$D$7,0),
-99999
),
MAX(
MIN(0,$G30)-ROUND($G30*$L30,0),
-99999
)
))</f>
        <v/>
      </c>
      <c r="R30" s="461" t="str">
        <f>IF($G30="","",IF($K30=TRUE,
MIN(
MAX(
_xlfn.CEILING.MATH($G30*('②-1出来高報告書'!$H$42-1%),1)-ROUND($G30*'値引・法定福利費自動計算（非表示予定）'!$D$7,0),
_xlfn.CEILING.MATH($G30*('②-1出来高報告書'!$H$42+1%+0.1%),1)-1-ROUND($G30*'値引・法定福利費自動計算（非表示予定）'!$D$7,0)
),
MAX(0,$G30)-ROUND($G30*'値引・法定福利費自動計算（非表示予定）'!$D$7,0),
99999
),
MIN(
MAX(0,$G30)-ROUND($G30*$L30,0),
99999
)
))</f>
        <v/>
      </c>
      <c r="S30" s="103" t="str">
        <f t="shared" si="3"/>
        <v>OK</v>
      </c>
      <c r="T30" s="435" t="str">
        <f t="shared" si="4"/>
        <v>OK</v>
      </c>
      <c r="U30" s="435" t="str">
        <f>IF($K30=TRUE,IF(ROUND(ABS($H30-'②-1出来高報告書'!$H$42),4)&lt;=1%,"OK","NG"),"OK")</f>
        <v>OK</v>
      </c>
      <c r="V30" s="435" t="str">
        <f t="shared" si="5"/>
        <v>OK</v>
      </c>
      <c r="W30" s="435" t="str">
        <f t="shared" si="6"/>
        <v>OK</v>
      </c>
      <c r="X30" s="435" t="str">
        <f t="shared" si="7"/>
        <v>OK</v>
      </c>
      <c r="Y30" s="435" t="str">
        <f t="shared" si="8"/>
        <v>OK</v>
      </c>
      <c r="Z30" s="435">
        <f t="shared" si="9"/>
        <v>0</v>
      </c>
      <c r="AA30" s="83">
        <f>'①見積→契約(出来高報告初回のみ）'!I29</f>
        <v>0</v>
      </c>
      <c r="AB30" s="129" t="s">
        <v>85</v>
      </c>
      <c r="AC30" s="225"/>
      <c r="AD30" s="226"/>
      <c r="AE30" s="189">
        <f>IF('①見積→契約(出来高報告初回のみ）'!$N$1=FALSE,'②-1出来高報告書'!AD30,SUM('②-1出来高報告書'!AF30:AQ30))</f>
        <v>0</v>
      </c>
      <c r="AF30" s="227"/>
      <c r="AG30" s="228"/>
      <c r="AH30" s="228"/>
      <c r="AI30" s="228"/>
      <c r="AJ30" s="228"/>
      <c r="AK30" s="228"/>
      <c r="AL30" s="228"/>
      <c r="AM30" s="228"/>
      <c r="AN30" s="228"/>
      <c r="AO30" s="228"/>
      <c r="AP30" s="228"/>
      <c r="AQ30" s="228"/>
      <c r="AR30" s="196" t="str">
        <f t="shared" si="12"/>
        <v>19001</v>
      </c>
      <c r="AS30" s="354" t="str">
        <f t="shared" si="17"/>
        <v/>
      </c>
      <c r="AT30" s="485" t="str">
        <f t="shared" si="13"/>
        <v/>
      </c>
      <c r="AU30" s="485" t="str">
        <f t="shared" si="14"/>
        <v/>
      </c>
      <c r="AV30" s="485" t="str">
        <f t="shared" si="15"/>
        <v/>
      </c>
      <c r="AW30" s="354"/>
      <c r="AX30" s="483">
        <f t="shared" si="16"/>
        <v>0</v>
      </c>
    </row>
    <row r="31" spans="2:50" ht="18.95" customHeight="1">
      <c r="B31" s="303" t="str">
        <f>IF('①見積→契約(出来高報告初回のみ）'!B30="〇","変","")</f>
        <v/>
      </c>
      <c r="C31" s="375" t="str">
        <f t="shared" si="0"/>
        <v/>
      </c>
      <c r="D31" s="291" t="str">
        <f>IFERROR(IF('①見積→契約(出来高報告初回のみ）'!C30="","",'①見積→契約(出来高報告初回のみ）'!C30),"")</f>
        <v/>
      </c>
      <c r="E31" s="113" t="str">
        <f>IFERROR(IF('①見積→契約(出来高報告初回のみ）'!D30="","",FIXED('①見積→契約(出来高報告初回のみ）'!D30,'①見積→契約(出来高報告初回のみ）'!AG44)),"")</f>
        <v/>
      </c>
      <c r="F31" s="111" t="str">
        <f>IFERROR(IF('①見積→契約(出来高報告初回のみ）'!E30="","",'①見積→契約(出来高報告初回のみ）'!E30),"")</f>
        <v/>
      </c>
      <c r="G31" s="112" t="str">
        <f>IF('①見積→契約(出来高報告初回のみ）'!H30="","",'①見積→契約(出来高報告初回のみ）'!H30)</f>
        <v/>
      </c>
      <c r="H31" s="110" t="str">
        <f t="shared" si="1"/>
        <v/>
      </c>
      <c r="I31" s="114" t="str">
        <f>IFERROR(IF(K31=TRUE,ROUND(G31*'値引・法定福利費自動計算（非表示予定）'!$D$7+M31,0),IF(G31="","",ROUND(G31*L31+M31,0))),"")</f>
        <v/>
      </c>
      <c r="J31" s="125"/>
      <c r="K31" s="448" t="b">
        <v>0</v>
      </c>
      <c r="L31" s="109"/>
      <c r="M31" s="103"/>
      <c r="N31" s="103" t="str">
        <f t="shared" si="2"/>
        <v/>
      </c>
      <c r="O31" s="103" t="str">
        <f>IF($K31=TRUE,'②-1出来高報告書'!$H$42-1%,"")</f>
        <v/>
      </c>
      <c r="P31" s="103" t="str">
        <f>IF($K31=TRUE,'②-1出来高報告書'!$H$42+1%,"")</f>
        <v/>
      </c>
      <c r="Q31" s="461" t="str">
        <f>IF($G31="","",IF($K31=TRUE,
MAX(
MIN(
_xlfn.CEILING.MATH($G31*('②-1出来高報告書'!$H$42-1%),1)-ROUND($G31*'値引・法定福利費自動計算（非表示予定）'!$D$7,0),
_xlfn.CEILING.MATH($G31*('②-1出来高報告書'!$H$42+1%+0.1%),1)-1-ROUND($G31*'値引・法定福利費自動計算（非表示予定）'!$D$7,0)
),
MIN(0,$G31)-ROUND($G31*'値引・法定福利費自動計算（非表示予定）'!$D$7,0),
-99999
),
MAX(
MIN(0,$G31)-ROUND($G31*$L31,0),
-99999
)
))</f>
        <v/>
      </c>
      <c r="R31" s="461" t="str">
        <f>IF($G31="","",IF($K31=TRUE,
MIN(
MAX(
_xlfn.CEILING.MATH($G31*('②-1出来高報告書'!$H$42-1%),1)-ROUND($G31*'値引・法定福利費自動計算（非表示予定）'!$D$7,0),
_xlfn.CEILING.MATH($G31*('②-1出来高報告書'!$H$42+1%+0.1%),1)-1-ROUND($G31*'値引・法定福利費自動計算（非表示予定）'!$D$7,0)
),
MAX(0,$G31)-ROUND($G31*'値引・法定福利費自動計算（非表示予定）'!$D$7,0),
99999
),
MIN(
MAX(0,$G31)-ROUND($G31*$L31,0),
99999
)
))</f>
        <v/>
      </c>
      <c r="S31" s="103" t="str">
        <f t="shared" si="3"/>
        <v>OK</v>
      </c>
      <c r="T31" s="435" t="str">
        <f t="shared" si="4"/>
        <v>OK</v>
      </c>
      <c r="U31" s="435" t="str">
        <f>IF($K31=TRUE,IF(ROUND(ABS($H31-'②-1出来高報告書'!$H$42),4)&lt;=1%,"OK","NG"),"OK")</f>
        <v>OK</v>
      </c>
      <c r="V31" s="435" t="str">
        <f t="shared" si="5"/>
        <v>OK</v>
      </c>
      <c r="W31" s="435" t="str">
        <f t="shared" si="6"/>
        <v>OK</v>
      </c>
      <c r="X31" s="435" t="str">
        <f t="shared" si="7"/>
        <v>OK</v>
      </c>
      <c r="Y31" s="435" t="str">
        <f t="shared" si="8"/>
        <v>OK</v>
      </c>
      <c r="Z31" s="435">
        <f t="shared" si="9"/>
        <v>0</v>
      </c>
      <c r="AA31" s="83">
        <f>'①見積→契約(出来高報告初回のみ）'!I30</f>
        <v>0</v>
      </c>
      <c r="AB31" s="129" t="s">
        <v>86</v>
      </c>
      <c r="AC31" s="225"/>
      <c r="AD31" s="226"/>
      <c r="AE31" s="189">
        <f>IF('①見積→契約(出来高報告初回のみ）'!$N$1=FALSE,'②-1出来高報告書'!AD31,SUM('②-1出来高報告書'!AF31:AQ31))</f>
        <v>0</v>
      </c>
      <c r="AF31" s="227"/>
      <c r="AG31" s="228"/>
      <c r="AH31" s="228"/>
      <c r="AI31" s="228"/>
      <c r="AJ31" s="228"/>
      <c r="AK31" s="228"/>
      <c r="AL31" s="228"/>
      <c r="AM31" s="228"/>
      <c r="AN31" s="228"/>
      <c r="AO31" s="228"/>
      <c r="AP31" s="228"/>
      <c r="AQ31" s="228"/>
      <c r="AR31" s="196" t="str">
        <f t="shared" si="12"/>
        <v>19001</v>
      </c>
      <c r="AS31" s="354" t="str">
        <f t="shared" si="17"/>
        <v/>
      </c>
      <c r="AT31" s="485" t="str">
        <f t="shared" si="13"/>
        <v/>
      </c>
      <c r="AU31" s="485" t="str">
        <f t="shared" si="14"/>
        <v/>
      </c>
      <c r="AV31" s="485" t="str">
        <f t="shared" si="15"/>
        <v/>
      </c>
      <c r="AW31" s="354"/>
      <c r="AX31" s="483">
        <f t="shared" si="16"/>
        <v>0</v>
      </c>
    </row>
    <row r="32" spans="2:50" ht="18.95" customHeight="1">
      <c r="B32" s="303" t="str">
        <f>IF('①見積→契約(出来高報告初回のみ）'!B31="〇","変","")</f>
        <v/>
      </c>
      <c r="C32" s="375" t="str">
        <f t="shared" si="0"/>
        <v/>
      </c>
      <c r="D32" s="291" t="str">
        <f>IFERROR(IF('①見積→契約(出来高報告初回のみ）'!C31="","",'①見積→契約(出来高報告初回のみ）'!C31),"")</f>
        <v/>
      </c>
      <c r="E32" s="113" t="str">
        <f>IFERROR(IF('①見積→契約(出来高報告初回のみ）'!D31="","",FIXED('①見積→契約(出来高報告初回のみ）'!D31,'①見積→契約(出来高報告初回のみ）'!AG45)),"")</f>
        <v/>
      </c>
      <c r="F32" s="111" t="str">
        <f>IFERROR(IF('①見積→契約(出来高報告初回のみ）'!E31="","",'①見積→契約(出来高報告初回のみ）'!E31),"")</f>
        <v/>
      </c>
      <c r="G32" s="112" t="str">
        <f>IF('①見積→契約(出来高報告初回のみ）'!H31="","",'①見積→契約(出来高報告初回のみ）'!H31)</f>
        <v/>
      </c>
      <c r="H32" s="110" t="str">
        <f t="shared" si="1"/>
        <v/>
      </c>
      <c r="I32" s="114" t="str">
        <f>IFERROR(IF(K32=TRUE,ROUND(G32*'値引・法定福利費自動計算（非表示予定）'!$D$7+M32,0),IF(G32="","",ROUND(G32*L32+M32,0))),"")</f>
        <v/>
      </c>
      <c r="J32" s="125"/>
      <c r="K32" s="448" t="b">
        <v>0</v>
      </c>
      <c r="L32" s="109"/>
      <c r="M32" s="103"/>
      <c r="N32" s="103" t="str">
        <f t="shared" si="2"/>
        <v/>
      </c>
      <c r="O32" s="103" t="str">
        <f>IF($K32=TRUE,'②-1出来高報告書'!$H$42-1%,"")</f>
        <v/>
      </c>
      <c r="P32" s="103" t="str">
        <f>IF($K32=TRUE,'②-1出来高報告書'!$H$42+1%,"")</f>
        <v/>
      </c>
      <c r="Q32" s="461" t="str">
        <f>IF($G32="","",IF($K32=TRUE,
MAX(
MIN(
_xlfn.CEILING.MATH($G32*('②-1出来高報告書'!$H$42-1%),1)-ROUND($G32*'値引・法定福利費自動計算（非表示予定）'!$D$7,0),
_xlfn.CEILING.MATH($G32*('②-1出来高報告書'!$H$42+1%+0.1%),1)-1-ROUND($G32*'値引・法定福利費自動計算（非表示予定）'!$D$7,0)
),
MIN(0,$G32)-ROUND($G32*'値引・法定福利費自動計算（非表示予定）'!$D$7,0),
-99999
),
MAX(
MIN(0,$G32)-ROUND($G32*$L32,0),
-99999
)
))</f>
        <v/>
      </c>
      <c r="R32" s="461" t="str">
        <f>IF($G32="","",IF($K32=TRUE,
MIN(
MAX(
_xlfn.CEILING.MATH($G32*('②-1出来高報告書'!$H$42-1%),1)-ROUND($G32*'値引・法定福利費自動計算（非表示予定）'!$D$7,0),
_xlfn.CEILING.MATH($G32*('②-1出来高報告書'!$H$42+1%+0.1%),1)-1-ROUND($G32*'値引・法定福利費自動計算（非表示予定）'!$D$7,0)
),
MAX(0,$G32)-ROUND($G32*'値引・法定福利費自動計算（非表示予定）'!$D$7,0),
99999
),
MIN(
MAX(0,$G32)-ROUND($G32*$L32,0),
99999
)
))</f>
        <v/>
      </c>
      <c r="S32" s="103" t="str">
        <f t="shared" si="3"/>
        <v>OK</v>
      </c>
      <c r="T32" s="435" t="str">
        <f t="shared" si="4"/>
        <v>OK</v>
      </c>
      <c r="U32" s="435" t="str">
        <f>IF($K32=TRUE,IF(ROUND(ABS($H32-'②-1出来高報告書'!$H$42),4)&lt;=1%,"OK","NG"),"OK")</f>
        <v>OK</v>
      </c>
      <c r="V32" s="435" t="str">
        <f t="shared" si="5"/>
        <v>OK</v>
      </c>
      <c r="W32" s="435" t="str">
        <f t="shared" si="6"/>
        <v>OK</v>
      </c>
      <c r="X32" s="435" t="str">
        <f t="shared" si="7"/>
        <v>OK</v>
      </c>
      <c r="Y32" s="435" t="str">
        <f t="shared" si="8"/>
        <v>OK</v>
      </c>
      <c r="Z32" s="435">
        <f t="shared" si="9"/>
        <v>0</v>
      </c>
      <c r="AA32" s="83">
        <f>'①見積→契約(出来高報告初回のみ）'!I31</f>
        <v>0</v>
      </c>
      <c r="AB32" s="129" t="s">
        <v>87</v>
      </c>
      <c r="AC32" s="225"/>
      <c r="AD32" s="226"/>
      <c r="AE32" s="189">
        <f>IF('①見積→契約(出来高報告初回のみ）'!$N$1=FALSE,'②-1出来高報告書'!AD32,SUM('②-1出来高報告書'!AF32:AQ32))</f>
        <v>0</v>
      </c>
      <c r="AF32" s="227"/>
      <c r="AG32" s="228"/>
      <c r="AH32" s="228"/>
      <c r="AI32" s="228"/>
      <c r="AJ32" s="228"/>
      <c r="AK32" s="228"/>
      <c r="AL32" s="228"/>
      <c r="AM32" s="228"/>
      <c r="AN32" s="228"/>
      <c r="AO32" s="228"/>
      <c r="AP32" s="228"/>
      <c r="AQ32" s="228"/>
      <c r="AR32" s="196" t="str">
        <f t="shared" si="12"/>
        <v>19001</v>
      </c>
      <c r="AS32" s="354" t="str">
        <f t="shared" si="17"/>
        <v/>
      </c>
      <c r="AT32" s="485" t="str">
        <f t="shared" si="13"/>
        <v/>
      </c>
      <c r="AU32" s="485" t="str">
        <f t="shared" si="14"/>
        <v/>
      </c>
      <c r="AV32" s="485" t="str">
        <f t="shared" si="15"/>
        <v/>
      </c>
      <c r="AW32" s="354"/>
      <c r="AX32" s="483">
        <f t="shared" si="16"/>
        <v>0</v>
      </c>
    </row>
    <row r="33" spans="2:50" ht="18.95" customHeight="1">
      <c r="B33" s="303" t="str">
        <f>IF('①見積→契約(出来高報告初回のみ）'!B32="〇","変","")</f>
        <v/>
      </c>
      <c r="C33" s="375" t="str">
        <f t="shared" si="0"/>
        <v/>
      </c>
      <c r="D33" s="291" t="str">
        <f>IFERROR(IF('①見積→契約(出来高報告初回のみ）'!C32="","",'①見積→契約(出来高報告初回のみ）'!C32),"")</f>
        <v/>
      </c>
      <c r="E33" s="113" t="str">
        <f>IFERROR(IF('①見積→契約(出来高報告初回のみ）'!D32="","",FIXED('①見積→契約(出来高報告初回のみ）'!D32,'①見積→契約(出来高報告初回のみ）'!AG46)),"")</f>
        <v/>
      </c>
      <c r="F33" s="111" t="str">
        <f>IFERROR(IF('①見積→契約(出来高報告初回のみ）'!E32="","",'①見積→契約(出来高報告初回のみ）'!E32),"")</f>
        <v/>
      </c>
      <c r="G33" s="112" t="str">
        <f>IF('①見積→契約(出来高報告初回のみ）'!H32="","",'①見積→契約(出来高報告初回のみ）'!H32)</f>
        <v/>
      </c>
      <c r="H33" s="110" t="str">
        <f t="shared" si="1"/>
        <v/>
      </c>
      <c r="I33" s="114" t="str">
        <f>IFERROR(IF(K33=TRUE,ROUND(G33*'値引・法定福利費自動計算（非表示予定）'!$D$7+M33,0),IF(G33="","",ROUND(G33*L33+M33,0))),"")</f>
        <v/>
      </c>
      <c r="J33" s="125"/>
      <c r="K33" s="448" t="b">
        <v>0</v>
      </c>
      <c r="L33" s="109"/>
      <c r="M33" s="103"/>
      <c r="N33" s="103" t="str">
        <f t="shared" si="2"/>
        <v/>
      </c>
      <c r="O33" s="103" t="str">
        <f>IF($K33=TRUE,'②-1出来高報告書'!$H$42-1%,"")</f>
        <v/>
      </c>
      <c r="P33" s="103" t="str">
        <f>IF($K33=TRUE,'②-1出来高報告書'!$H$42+1%,"")</f>
        <v/>
      </c>
      <c r="Q33" s="461" t="str">
        <f>IF($G33="","",IF($K33=TRUE,
MAX(
MIN(
_xlfn.CEILING.MATH($G33*('②-1出来高報告書'!$H$42-1%),1)-ROUND($G33*'値引・法定福利費自動計算（非表示予定）'!$D$7,0),
_xlfn.CEILING.MATH($G33*('②-1出来高報告書'!$H$42+1%+0.1%),1)-1-ROUND($G33*'値引・法定福利費自動計算（非表示予定）'!$D$7,0)
),
MIN(0,$G33)-ROUND($G33*'値引・法定福利費自動計算（非表示予定）'!$D$7,0),
-99999
),
MAX(
MIN(0,$G33)-ROUND($G33*$L33,0),
-99999
)
))</f>
        <v/>
      </c>
      <c r="R33" s="461" t="str">
        <f>IF($G33="","",IF($K33=TRUE,
MIN(
MAX(
_xlfn.CEILING.MATH($G33*('②-1出来高報告書'!$H$42-1%),1)-ROUND($G33*'値引・法定福利費自動計算（非表示予定）'!$D$7,0),
_xlfn.CEILING.MATH($G33*('②-1出来高報告書'!$H$42+1%+0.1%),1)-1-ROUND($G33*'値引・法定福利費自動計算（非表示予定）'!$D$7,0)
),
MAX(0,$G33)-ROUND($G33*'値引・法定福利費自動計算（非表示予定）'!$D$7,0),
99999
),
MIN(
MAX(0,$G33)-ROUND($G33*$L33,0),
99999
)
))</f>
        <v/>
      </c>
      <c r="S33" s="103" t="str">
        <f t="shared" si="3"/>
        <v>OK</v>
      </c>
      <c r="T33" s="435" t="str">
        <f t="shared" si="4"/>
        <v>OK</v>
      </c>
      <c r="U33" s="435" t="str">
        <f>IF($K33=TRUE,IF(ROUND(ABS($H33-'②-1出来高報告書'!$H$42),4)&lt;=1%,"OK","NG"),"OK")</f>
        <v>OK</v>
      </c>
      <c r="V33" s="435" t="str">
        <f t="shared" si="5"/>
        <v>OK</v>
      </c>
      <c r="W33" s="435" t="str">
        <f t="shared" si="6"/>
        <v>OK</v>
      </c>
      <c r="X33" s="435" t="str">
        <f t="shared" si="7"/>
        <v>OK</v>
      </c>
      <c r="Y33" s="435" t="str">
        <f t="shared" si="8"/>
        <v>OK</v>
      </c>
      <c r="Z33" s="435">
        <f t="shared" si="9"/>
        <v>0</v>
      </c>
      <c r="AA33" s="83">
        <f>'①見積→契約(出来高報告初回のみ）'!I32</f>
        <v>0</v>
      </c>
      <c r="AB33" s="129" t="s">
        <v>88</v>
      </c>
      <c r="AC33" s="225"/>
      <c r="AD33" s="226"/>
      <c r="AE33" s="189">
        <f>IF('①見積→契約(出来高報告初回のみ）'!$N$1=FALSE,'②-1出来高報告書'!AD33,SUM('②-1出来高報告書'!AF33:AQ33))</f>
        <v>0</v>
      </c>
      <c r="AF33" s="227"/>
      <c r="AG33" s="228"/>
      <c r="AH33" s="228"/>
      <c r="AI33" s="228"/>
      <c r="AJ33" s="228"/>
      <c r="AK33" s="228"/>
      <c r="AL33" s="228"/>
      <c r="AM33" s="228"/>
      <c r="AN33" s="228"/>
      <c r="AO33" s="228"/>
      <c r="AP33" s="228"/>
      <c r="AQ33" s="228"/>
      <c r="AR33" s="196" t="str">
        <f t="shared" si="12"/>
        <v>19001</v>
      </c>
      <c r="AS33" s="354" t="str">
        <f t="shared" si="17"/>
        <v/>
      </c>
      <c r="AT33" s="485" t="str">
        <f t="shared" si="13"/>
        <v/>
      </c>
      <c r="AU33" s="485" t="str">
        <f t="shared" si="14"/>
        <v/>
      </c>
      <c r="AV33" s="485" t="str">
        <f t="shared" si="15"/>
        <v/>
      </c>
      <c r="AW33" s="354"/>
      <c r="AX33" s="483">
        <f t="shared" si="16"/>
        <v>0</v>
      </c>
    </row>
    <row r="34" spans="2:50" ht="18.95" customHeight="1">
      <c r="B34" s="303" t="str">
        <f>IF('①見積→契約(出来高報告初回のみ）'!B33="〇","変","")</f>
        <v/>
      </c>
      <c r="C34" s="375" t="str">
        <f t="shared" si="0"/>
        <v/>
      </c>
      <c r="D34" s="291" t="str">
        <f>IFERROR(IF('①見積→契約(出来高報告初回のみ）'!C33="","",'①見積→契約(出来高報告初回のみ）'!C33),"")</f>
        <v/>
      </c>
      <c r="E34" s="113" t="str">
        <f>IFERROR(IF('①見積→契約(出来高報告初回のみ）'!D33="","",FIXED('①見積→契約(出来高報告初回のみ）'!D33,'①見積→契約(出来高報告初回のみ）'!AG47)),"")</f>
        <v/>
      </c>
      <c r="F34" s="111" t="str">
        <f>IFERROR(IF('①見積→契約(出来高報告初回のみ）'!E33="","",'①見積→契約(出来高報告初回のみ）'!E33),"")</f>
        <v/>
      </c>
      <c r="G34" s="112" t="str">
        <f>IF('①見積→契約(出来高報告初回のみ）'!H33="","",'①見積→契約(出来高報告初回のみ）'!H33)</f>
        <v/>
      </c>
      <c r="H34" s="110" t="str">
        <f t="shared" si="1"/>
        <v/>
      </c>
      <c r="I34" s="114" t="str">
        <f>IFERROR(IF(K34=TRUE,ROUND(G34*'値引・法定福利費自動計算（非表示予定）'!$D$7+M34,0),IF(G34="","",ROUND(G34*L34+M34,0))),"")</f>
        <v/>
      </c>
      <c r="J34" s="125"/>
      <c r="K34" s="448" t="b">
        <v>0</v>
      </c>
      <c r="L34" s="109"/>
      <c r="M34" s="103"/>
      <c r="N34" s="103" t="str">
        <f t="shared" si="2"/>
        <v/>
      </c>
      <c r="O34" s="103" t="str">
        <f>IF($K34=TRUE,'②-1出来高報告書'!$H$42-1%,"")</f>
        <v/>
      </c>
      <c r="P34" s="103" t="str">
        <f>IF($K34=TRUE,'②-1出来高報告書'!$H$42+1%,"")</f>
        <v/>
      </c>
      <c r="Q34" s="461" t="str">
        <f>IF($G34="","",IF($K34=TRUE,
MAX(
MIN(
_xlfn.CEILING.MATH($G34*('②-1出来高報告書'!$H$42-1%),1)-ROUND($G34*'値引・法定福利費自動計算（非表示予定）'!$D$7,0),
_xlfn.CEILING.MATH($G34*('②-1出来高報告書'!$H$42+1%+0.1%),1)-1-ROUND($G34*'値引・法定福利費自動計算（非表示予定）'!$D$7,0)
),
MIN(0,$G34)-ROUND($G34*'値引・法定福利費自動計算（非表示予定）'!$D$7,0),
-99999
),
MAX(
MIN(0,$G34)-ROUND($G34*$L34,0),
-99999
)
))</f>
        <v/>
      </c>
      <c r="R34" s="461" t="str">
        <f>IF($G34="","",IF($K34=TRUE,
MIN(
MAX(
_xlfn.CEILING.MATH($G34*('②-1出来高報告書'!$H$42-1%),1)-ROUND($G34*'値引・法定福利費自動計算（非表示予定）'!$D$7,0),
_xlfn.CEILING.MATH($G34*('②-1出来高報告書'!$H$42+1%+0.1%),1)-1-ROUND($G34*'値引・法定福利費自動計算（非表示予定）'!$D$7,0)
),
MAX(0,$G34)-ROUND($G34*'値引・法定福利費自動計算（非表示予定）'!$D$7,0),
99999
),
MIN(
MAX(0,$G34)-ROUND($G34*$L34,0),
99999
)
))</f>
        <v/>
      </c>
      <c r="S34" s="103" t="str">
        <f t="shared" si="3"/>
        <v>OK</v>
      </c>
      <c r="T34" s="435" t="str">
        <f t="shared" si="4"/>
        <v>OK</v>
      </c>
      <c r="U34" s="435" t="str">
        <f>IF($K34=TRUE,IF(ROUND(ABS($H34-'②-1出来高報告書'!$H$42),4)&lt;=1%,"OK","NG"),"OK")</f>
        <v>OK</v>
      </c>
      <c r="V34" s="435" t="str">
        <f t="shared" si="5"/>
        <v>OK</v>
      </c>
      <c r="W34" s="435" t="str">
        <f t="shared" si="6"/>
        <v>OK</v>
      </c>
      <c r="X34" s="435" t="str">
        <f t="shared" si="7"/>
        <v>OK</v>
      </c>
      <c r="Y34" s="435" t="str">
        <f t="shared" si="8"/>
        <v>OK</v>
      </c>
      <c r="Z34" s="435">
        <f t="shared" si="9"/>
        <v>0</v>
      </c>
      <c r="AA34" s="83">
        <f>'①見積→契約(出来高報告初回のみ）'!I33</f>
        <v>0</v>
      </c>
      <c r="AB34" s="129" t="s">
        <v>89</v>
      </c>
      <c r="AC34" s="225"/>
      <c r="AD34" s="226"/>
      <c r="AE34" s="189">
        <f>IF('①見積→契約(出来高報告初回のみ）'!$N$1=FALSE,'②-1出来高報告書'!AD34,SUM('②-1出来高報告書'!AF34:AQ34))</f>
        <v>0</v>
      </c>
      <c r="AF34" s="227"/>
      <c r="AG34" s="228"/>
      <c r="AH34" s="228"/>
      <c r="AI34" s="228"/>
      <c r="AJ34" s="228"/>
      <c r="AK34" s="228"/>
      <c r="AL34" s="228"/>
      <c r="AM34" s="228"/>
      <c r="AN34" s="228"/>
      <c r="AO34" s="228"/>
      <c r="AP34" s="228"/>
      <c r="AQ34" s="228"/>
      <c r="AR34" s="196" t="str">
        <f t="shared" si="12"/>
        <v>19001</v>
      </c>
      <c r="AS34" s="485" t="str">
        <f t="shared" si="17"/>
        <v/>
      </c>
      <c r="AT34" s="354" t="str">
        <f t="shared" si="13"/>
        <v/>
      </c>
      <c r="AU34" s="354" t="str">
        <f t="shared" si="14"/>
        <v/>
      </c>
      <c r="AV34" s="354" t="str">
        <f t="shared" si="15"/>
        <v/>
      </c>
      <c r="AW34" s="354"/>
      <c r="AX34" s="483">
        <f t="shared" si="16"/>
        <v>0</v>
      </c>
    </row>
    <row r="35" spans="2:50" ht="18.95" customHeight="1">
      <c r="B35" s="303" t="str">
        <f>IF('①見積→契約(出来高報告初回のみ）'!B34="〇","変","")</f>
        <v/>
      </c>
      <c r="C35" s="375" t="str">
        <f t="shared" si="0"/>
        <v/>
      </c>
      <c r="D35" s="291" t="str">
        <f>IFERROR(IF('①見積→契約(出来高報告初回のみ）'!C34="","",'①見積→契約(出来高報告初回のみ）'!C34),"")</f>
        <v/>
      </c>
      <c r="E35" s="113" t="str">
        <f>IFERROR(IF('①見積→契約(出来高報告初回のみ）'!D34="","",FIXED('①見積→契約(出来高報告初回のみ）'!D34,'①見積→契約(出来高報告初回のみ）'!AG48)),"")</f>
        <v/>
      </c>
      <c r="F35" s="111" t="str">
        <f>IFERROR(IF('①見積→契約(出来高報告初回のみ）'!E34="","",'①見積→契約(出来高報告初回のみ）'!E34),"")</f>
        <v/>
      </c>
      <c r="G35" s="112" t="str">
        <f>IF('①見積→契約(出来高報告初回のみ）'!H34="","",'①見積→契約(出来高報告初回のみ）'!H34)</f>
        <v/>
      </c>
      <c r="H35" s="110" t="str">
        <f t="shared" si="1"/>
        <v/>
      </c>
      <c r="I35" s="114" t="str">
        <f>IFERROR(IF(K35=TRUE,ROUND(G35*'値引・法定福利費自動計算（非表示予定）'!$D$7+M35,0),IF(G35="","",ROUND(G35*L35+M35,0))),"")</f>
        <v/>
      </c>
      <c r="J35" s="125"/>
      <c r="K35" s="448" t="b">
        <v>0</v>
      </c>
      <c r="L35" s="109"/>
      <c r="M35" s="103"/>
      <c r="N35" s="103" t="str">
        <f t="shared" si="2"/>
        <v/>
      </c>
      <c r="O35" s="103" t="str">
        <f>IF($K35=TRUE,'②-1出来高報告書'!$H$42-1%,"")</f>
        <v/>
      </c>
      <c r="P35" s="103" t="str">
        <f>IF($K35=TRUE,'②-1出来高報告書'!$H$42+1%,"")</f>
        <v/>
      </c>
      <c r="Q35" s="461" t="str">
        <f>IF($G35="","",IF($K35=TRUE,
MAX(
MIN(
_xlfn.CEILING.MATH($G35*('②-1出来高報告書'!$H$42-1%),1)-ROUND($G35*'値引・法定福利費自動計算（非表示予定）'!$D$7,0),
_xlfn.CEILING.MATH($G35*('②-1出来高報告書'!$H$42+1%+0.1%),1)-1-ROUND($G35*'値引・法定福利費自動計算（非表示予定）'!$D$7,0)
),
MIN(0,$G35)-ROUND($G35*'値引・法定福利費自動計算（非表示予定）'!$D$7,0),
-99999
),
MAX(
MIN(0,$G35)-ROUND($G35*$L35,0),
-99999
)
))</f>
        <v/>
      </c>
      <c r="R35" s="461" t="str">
        <f>IF($G35="","",IF($K35=TRUE,
MIN(
MAX(
_xlfn.CEILING.MATH($G35*('②-1出来高報告書'!$H$42-1%),1)-ROUND($G35*'値引・法定福利費自動計算（非表示予定）'!$D$7,0),
_xlfn.CEILING.MATH($G35*('②-1出来高報告書'!$H$42+1%+0.1%),1)-1-ROUND($G35*'値引・法定福利費自動計算（非表示予定）'!$D$7,0)
),
MAX(0,$G35)-ROUND($G35*'値引・法定福利費自動計算（非表示予定）'!$D$7,0),
99999
),
MIN(
MAX(0,$G35)-ROUND($G35*$L35,0),
99999
)
))</f>
        <v/>
      </c>
      <c r="S35" s="103" t="str">
        <f t="shared" si="3"/>
        <v>OK</v>
      </c>
      <c r="T35" s="435" t="str">
        <f t="shared" si="4"/>
        <v>OK</v>
      </c>
      <c r="U35" s="435" t="str">
        <f>IF($K35=TRUE,IF(ROUND(ABS($H35-'②-1出来高報告書'!$H$42),4)&lt;=1%,"OK","NG"),"OK")</f>
        <v>OK</v>
      </c>
      <c r="V35" s="435" t="str">
        <f t="shared" si="5"/>
        <v>OK</v>
      </c>
      <c r="W35" s="435" t="str">
        <f t="shared" si="6"/>
        <v>OK</v>
      </c>
      <c r="X35" s="435" t="str">
        <f t="shared" si="7"/>
        <v>OK</v>
      </c>
      <c r="Y35" s="435" t="str">
        <f t="shared" si="8"/>
        <v>OK</v>
      </c>
      <c r="Z35" s="435">
        <f t="shared" si="9"/>
        <v>0</v>
      </c>
      <c r="AA35" s="83">
        <f>'①見積→契約(出来高報告初回のみ）'!I34</f>
        <v>0</v>
      </c>
      <c r="AB35" s="129" t="s">
        <v>90</v>
      </c>
      <c r="AC35" s="225"/>
      <c r="AD35" s="226"/>
      <c r="AE35" s="189">
        <f>IF('①見積→契約(出来高報告初回のみ）'!$N$1=FALSE,'②-1出来高報告書'!AD35,SUM('②-1出来高報告書'!AF35:AQ35))</f>
        <v>0</v>
      </c>
      <c r="AF35" s="227"/>
      <c r="AG35" s="228"/>
      <c r="AH35" s="228"/>
      <c r="AI35" s="228"/>
      <c r="AJ35" s="228"/>
      <c r="AK35" s="228"/>
      <c r="AL35" s="228"/>
      <c r="AM35" s="228"/>
      <c r="AN35" s="228"/>
      <c r="AO35" s="228"/>
      <c r="AP35" s="228"/>
      <c r="AQ35" s="228"/>
      <c r="AR35" s="196" t="str">
        <f t="shared" si="12"/>
        <v>19001</v>
      </c>
      <c r="AS35" s="485" t="str">
        <f t="shared" si="17"/>
        <v/>
      </c>
      <c r="AT35" s="354" t="str">
        <f t="shared" si="13"/>
        <v/>
      </c>
      <c r="AU35" s="354" t="str">
        <f t="shared" si="14"/>
        <v/>
      </c>
      <c r="AV35" s="354" t="str">
        <f t="shared" si="15"/>
        <v/>
      </c>
      <c r="AW35" s="354"/>
      <c r="AX35" s="483">
        <f t="shared" si="16"/>
        <v>0</v>
      </c>
    </row>
    <row r="36" spans="2:50" ht="18.95" customHeight="1">
      <c r="B36" s="303" t="str">
        <f>IF('①見積→契約(出来高報告初回のみ）'!B35="〇","変","")</f>
        <v/>
      </c>
      <c r="C36" s="375" t="str">
        <f t="shared" si="0"/>
        <v/>
      </c>
      <c r="D36" s="291" t="str">
        <f>IFERROR(IF('①見積→契約(出来高報告初回のみ）'!C35="","",'①見積→契約(出来高報告初回のみ）'!C35),"")</f>
        <v/>
      </c>
      <c r="E36" s="113" t="str">
        <f>IFERROR(IF('①見積→契約(出来高報告初回のみ）'!D35="","",FIXED('①見積→契約(出来高報告初回のみ）'!D35,'①見積→契約(出来高報告初回のみ）'!AG49)),"")</f>
        <v/>
      </c>
      <c r="F36" s="111" t="str">
        <f>IFERROR(IF('①見積→契約(出来高報告初回のみ）'!E35="","",'①見積→契約(出来高報告初回のみ）'!E35),"")</f>
        <v/>
      </c>
      <c r="G36" s="112" t="str">
        <f>IF('①見積→契約(出来高報告初回のみ）'!H35="","",'①見積→契約(出来高報告初回のみ）'!H35)</f>
        <v/>
      </c>
      <c r="H36" s="110" t="str">
        <f t="shared" si="1"/>
        <v/>
      </c>
      <c r="I36" s="114" t="str">
        <f>IFERROR(IF(K36=TRUE,ROUND(G36*'値引・法定福利費自動計算（非表示予定）'!$D$7+M36,0),IF(G36="","",ROUND(G36*L36+M36,0))),"")</f>
        <v/>
      </c>
      <c r="J36" s="125"/>
      <c r="K36" s="448" t="b">
        <v>0</v>
      </c>
      <c r="L36" s="109"/>
      <c r="M36" s="103"/>
      <c r="N36" s="103" t="str">
        <f t="shared" si="2"/>
        <v/>
      </c>
      <c r="O36" s="103" t="str">
        <f>IF($K36=TRUE,'②-1出来高報告書'!$H$42-1%,"")</f>
        <v/>
      </c>
      <c r="P36" s="103" t="str">
        <f>IF($K36=TRUE,'②-1出来高報告書'!$H$42+1%,"")</f>
        <v/>
      </c>
      <c r="Q36" s="461" t="str">
        <f>IF($G36="","",IF($K36=TRUE,
MAX(
MIN(
_xlfn.CEILING.MATH($G36*('②-1出来高報告書'!$H$42-1%),1)-ROUND($G36*'値引・法定福利費自動計算（非表示予定）'!$D$7,0),
_xlfn.CEILING.MATH($G36*('②-1出来高報告書'!$H$42+1%+0.1%),1)-1-ROUND($G36*'値引・法定福利費自動計算（非表示予定）'!$D$7,0)
),
MIN(0,$G36)-ROUND($G36*'値引・法定福利費自動計算（非表示予定）'!$D$7,0),
-99999
),
MAX(
MIN(0,$G36)-ROUND($G36*$L36,0),
-99999
)
))</f>
        <v/>
      </c>
      <c r="R36" s="461" t="str">
        <f>IF($G36="","",IF($K36=TRUE,
MIN(
MAX(
_xlfn.CEILING.MATH($G36*('②-1出来高報告書'!$H$42-1%),1)-ROUND($G36*'値引・法定福利費自動計算（非表示予定）'!$D$7,0),
_xlfn.CEILING.MATH($G36*('②-1出来高報告書'!$H$42+1%+0.1%),1)-1-ROUND($G36*'値引・法定福利費自動計算（非表示予定）'!$D$7,0)
),
MAX(0,$G36)-ROUND($G36*'値引・法定福利費自動計算（非表示予定）'!$D$7,0),
99999
),
MIN(
MAX(0,$G36)-ROUND($G36*$L36,0),
99999
)
))</f>
        <v/>
      </c>
      <c r="S36" s="103" t="str">
        <f t="shared" si="3"/>
        <v>OK</v>
      </c>
      <c r="T36" s="435" t="str">
        <f t="shared" si="4"/>
        <v>OK</v>
      </c>
      <c r="U36" s="435" t="str">
        <f>IF($K36=TRUE,IF(ROUND(ABS($H36-'②-1出来高報告書'!$H$42),4)&lt;=1%,"OK","NG"),"OK")</f>
        <v>OK</v>
      </c>
      <c r="V36" s="435" t="str">
        <f t="shared" si="5"/>
        <v>OK</v>
      </c>
      <c r="W36" s="435" t="str">
        <f t="shared" si="6"/>
        <v>OK</v>
      </c>
      <c r="X36" s="435" t="str">
        <f t="shared" si="7"/>
        <v>OK</v>
      </c>
      <c r="Y36" s="435" t="str">
        <f t="shared" si="8"/>
        <v>OK</v>
      </c>
      <c r="Z36" s="435">
        <f t="shared" si="9"/>
        <v>0</v>
      </c>
      <c r="AA36" s="83">
        <f>'①見積→契約(出来高報告初回のみ）'!I35</f>
        <v>0</v>
      </c>
      <c r="AB36" s="129" t="s">
        <v>91</v>
      </c>
      <c r="AC36" s="225"/>
      <c r="AD36" s="226"/>
      <c r="AE36" s="189">
        <f>IF('①見積→契約(出来高報告初回のみ）'!$N$1=FALSE,'②-1出来高報告書'!AD36,SUM('②-1出来高報告書'!AF36:AQ36))</f>
        <v>0</v>
      </c>
      <c r="AF36" s="227"/>
      <c r="AG36" s="228"/>
      <c r="AH36" s="228"/>
      <c r="AI36" s="228"/>
      <c r="AJ36" s="228"/>
      <c r="AK36" s="228"/>
      <c r="AL36" s="228"/>
      <c r="AM36" s="228"/>
      <c r="AN36" s="228"/>
      <c r="AO36" s="228"/>
      <c r="AP36" s="228"/>
      <c r="AQ36" s="228"/>
      <c r="AR36" s="196" t="str">
        <f t="shared" si="12"/>
        <v>19001</v>
      </c>
      <c r="AS36" s="485" t="str">
        <f t="shared" si="17"/>
        <v/>
      </c>
      <c r="AT36" s="354" t="str">
        <f t="shared" si="13"/>
        <v/>
      </c>
      <c r="AU36" s="354" t="str">
        <f t="shared" si="14"/>
        <v/>
      </c>
      <c r="AV36" s="354" t="str">
        <f t="shared" si="15"/>
        <v/>
      </c>
      <c r="AW36" s="354"/>
      <c r="AX36" s="483">
        <f t="shared" si="16"/>
        <v>0</v>
      </c>
    </row>
    <row r="37" spans="2:50" ht="18.95" customHeight="1">
      <c r="B37" s="303" t="str">
        <f>IF('①見積→契約(出来高報告初回のみ）'!B36="〇","変","")</f>
        <v/>
      </c>
      <c r="C37" s="375" t="str">
        <f t="shared" si="0"/>
        <v/>
      </c>
      <c r="D37" s="291" t="str">
        <f>IFERROR(IF('①見積→契約(出来高報告初回のみ）'!C36="","",'①見積→契約(出来高報告初回のみ）'!C36),"")</f>
        <v/>
      </c>
      <c r="E37" s="113" t="str">
        <f>IFERROR(IF('①見積→契約(出来高報告初回のみ）'!D36="","",FIXED('①見積→契約(出来高報告初回のみ）'!D36,'①見積→契約(出来高報告初回のみ）'!AG50)),"")</f>
        <v/>
      </c>
      <c r="F37" s="111" t="str">
        <f>IFERROR(IF('①見積→契約(出来高報告初回のみ）'!E36="","",'①見積→契約(出来高報告初回のみ）'!E36),"")</f>
        <v/>
      </c>
      <c r="G37" s="112" t="str">
        <f>IF('①見積→契約(出来高報告初回のみ）'!H36="","",'①見積→契約(出来高報告初回のみ）'!H36)</f>
        <v/>
      </c>
      <c r="H37" s="110" t="str">
        <f t="shared" si="1"/>
        <v/>
      </c>
      <c r="I37" s="114" t="str">
        <f>IFERROR(IF(K37=TRUE,ROUND(G37*'値引・法定福利費自動計算（非表示予定）'!$D$7+M37,0),IF(G37="","",ROUND(G37*L37+M37,0))),"")</f>
        <v/>
      </c>
      <c r="J37" s="125"/>
      <c r="K37" s="448" t="b">
        <v>0</v>
      </c>
      <c r="L37" s="109"/>
      <c r="M37" s="103"/>
      <c r="N37" s="103" t="str">
        <f t="shared" si="2"/>
        <v/>
      </c>
      <c r="O37" s="103" t="str">
        <f>IF($K37=TRUE,'②-1出来高報告書'!$H$42-1%,"")</f>
        <v/>
      </c>
      <c r="P37" s="103" t="str">
        <f>IF($K37=TRUE,'②-1出来高報告書'!$H$42+1%,"")</f>
        <v/>
      </c>
      <c r="Q37" s="461" t="str">
        <f>IF($G37="","",IF($K37=TRUE,
MAX(
MIN(
_xlfn.CEILING.MATH($G37*('②-1出来高報告書'!$H$42-1%),1)-ROUND($G37*'値引・法定福利費自動計算（非表示予定）'!$D$7,0),
_xlfn.CEILING.MATH($G37*('②-1出来高報告書'!$H$42+1%+0.1%),1)-1-ROUND($G37*'値引・法定福利費自動計算（非表示予定）'!$D$7,0)
),
MIN(0,$G37)-ROUND($G37*'値引・法定福利費自動計算（非表示予定）'!$D$7,0),
-99999
),
MAX(
MIN(0,$G37)-ROUND($G37*$L37,0),
-99999
)
))</f>
        <v/>
      </c>
      <c r="R37" s="461" t="str">
        <f>IF($G37="","",IF($K37=TRUE,
MIN(
MAX(
_xlfn.CEILING.MATH($G37*('②-1出来高報告書'!$H$42-1%),1)-ROUND($G37*'値引・法定福利費自動計算（非表示予定）'!$D$7,0),
_xlfn.CEILING.MATH($G37*('②-1出来高報告書'!$H$42+1%+0.1%),1)-1-ROUND($G37*'値引・法定福利費自動計算（非表示予定）'!$D$7,0)
),
MAX(0,$G37)-ROUND($G37*'値引・法定福利費自動計算（非表示予定）'!$D$7,0),
99999
),
MIN(
MAX(0,$G37)-ROUND($G37*$L37,0),
99999
)
))</f>
        <v/>
      </c>
      <c r="S37" s="103" t="str">
        <f t="shared" si="3"/>
        <v>OK</v>
      </c>
      <c r="T37" s="435" t="str">
        <f t="shared" si="4"/>
        <v>OK</v>
      </c>
      <c r="U37" s="435" t="str">
        <f>IF($K37=TRUE,IF(ROUND(ABS($H37-'②-1出来高報告書'!$H$42),4)&lt;=1%,"OK","NG"),"OK")</f>
        <v>OK</v>
      </c>
      <c r="V37" s="435" t="str">
        <f t="shared" si="5"/>
        <v>OK</v>
      </c>
      <c r="W37" s="435" t="str">
        <f t="shared" si="6"/>
        <v>OK</v>
      </c>
      <c r="X37" s="435" t="str">
        <f t="shared" si="7"/>
        <v>OK</v>
      </c>
      <c r="Y37" s="435" t="str">
        <f t="shared" si="8"/>
        <v>OK</v>
      </c>
      <c r="Z37" s="435">
        <f t="shared" si="9"/>
        <v>0</v>
      </c>
      <c r="AA37" s="83">
        <f>'①見積→契約(出来高報告初回のみ）'!I36</f>
        <v>0</v>
      </c>
      <c r="AB37" s="129" t="s">
        <v>92</v>
      </c>
      <c r="AC37" s="225"/>
      <c r="AD37" s="226"/>
      <c r="AE37" s="189">
        <f>IF('①見積→契約(出来高報告初回のみ）'!$N$1=FALSE,'②-1出来高報告書'!AD37,SUM('②-1出来高報告書'!AF37:AQ37))</f>
        <v>0</v>
      </c>
      <c r="AF37" s="227"/>
      <c r="AG37" s="228"/>
      <c r="AH37" s="228"/>
      <c r="AI37" s="228"/>
      <c r="AJ37" s="228"/>
      <c r="AK37" s="228"/>
      <c r="AL37" s="228"/>
      <c r="AM37" s="228"/>
      <c r="AN37" s="228"/>
      <c r="AO37" s="228"/>
      <c r="AP37" s="228"/>
      <c r="AQ37" s="228"/>
      <c r="AR37" s="196" t="str">
        <f t="shared" si="12"/>
        <v>19001</v>
      </c>
      <c r="AS37" s="485" t="str">
        <f t="shared" si="17"/>
        <v/>
      </c>
      <c r="AT37" s="354" t="str">
        <f t="shared" si="13"/>
        <v/>
      </c>
      <c r="AU37" s="354" t="str">
        <f t="shared" si="14"/>
        <v/>
      </c>
      <c r="AV37" s="354" t="str">
        <f t="shared" si="15"/>
        <v/>
      </c>
      <c r="AW37" s="354"/>
      <c r="AX37" s="483">
        <f t="shared" si="16"/>
        <v>0</v>
      </c>
    </row>
    <row r="38" spans="2:50" ht="18.95" customHeight="1">
      <c r="B38" s="303" t="str">
        <f>IF('①見積→契約(出来高報告初回のみ）'!B37="〇","変","")</f>
        <v/>
      </c>
      <c r="C38" s="375" t="str">
        <f t="shared" si="0"/>
        <v/>
      </c>
      <c r="D38" s="291" t="str">
        <f>IFERROR(IF('①見積→契約(出来高報告初回のみ）'!C37="","",'①見積→契約(出来高報告初回のみ）'!C37),"")</f>
        <v/>
      </c>
      <c r="E38" s="113" t="str">
        <f>IFERROR(IF('①見積→契約(出来高報告初回のみ）'!D37="","",FIXED('①見積→契約(出来高報告初回のみ）'!D37,'①見積→契約(出来高報告初回のみ）'!AG51)),"")</f>
        <v/>
      </c>
      <c r="F38" s="111" t="str">
        <f>IFERROR(IF('①見積→契約(出来高報告初回のみ）'!E37="","",'①見積→契約(出来高報告初回のみ）'!E37),"")</f>
        <v/>
      </c>
      <c r="G38" s="112" t="str">
        <f>IF('①見積→契約(出来高報告初回のみ）'!H37="","",'①見積→契約(出来高報告初回のみ）'!H37)</f>
        <v/>
      </c>
      <c r="H38" s="110" t="str">
        <f t="shared" si="1"/>
        <v/>
      </c>
      <c r="I38" s="114" t="str">
        <f>IFERROR(IF(K38=TRUE,ROUND(G38*'値引・法定福利費自動計算（非表示予定）'!$D$7+M38,0),IF(G38="","",ROUND(G38*L38+M38,0))),"")</f>
        <v/>
      </c>
      <c r="J38" s="125"/>
      <c r="K38" s="448" t="b">
        <v>0</v>
      </c>
      <c r="L38" s="109"/>
      <c r="M38" s="103"/>
      <c r="N38" s="103" t="str">
        <f t="shared" si="2"/>
        <v/>
      </c>
      <c r="O38" s="103" t="str">
        <f>IF($K38=TRUE,'②-1出来高報告書'!$H$42-1%,"")</f>
        <v/>
      </c>
      <c r="P38" s="103" t="str">
        <f>IF($K38=TRUE,'②-1出来高報告書'!$H$42+1%,"")</f>
        <v/>
      </c>
      <c r="Q38" s="461" t="str">
        <f>IF($G38="","",IF($K38=TRUE,
MAX(
MIN(
_xlfn.CEILING.MATH($G38*('②-1出来高報告書'!$H$42-1%),1)-ROUND($G38*'値引・法定福利費自動計算（非表示予定）'!$D$7,0),
_xlfn.CEILING.MATH($G38*('②-1出来高報告書'!$H$42+1%+0.1%),1)-1-ROUND($G38*'値引・法定福利費自動計算（非表示予定）'!$D$7,0)
),
MIN(0,$G38)-ROUND($G38*'値引・法定福利費自動計算（非表示予定）'!$D$7,0),
-99999
),
MAX(
MIN(0,$G38)-ROUND($G38*$L38,0),
-99999
)
))</f>
        <v/>
      </c>
      <c r="R38" s="461" t="str">
        <f>IF($G38="","",IF($K38=TRUE,
MIN(
MAX(
_xlfn.CEILING.MATH($G38*('②-1出来高報告書'!$H$42-1%),1)-ROUND($G38*'値引・法定福利費自動計算（非表示予定）'!$D$7,0),
_xlfn.CEILING.MATH($G38*('②-1出来高報告書'!$H$42+1%+0.1%),1)-1-ROUND($G38*'値引・法定福利費自動計算（非表示予定）'!$D$7,0)
),
MAX(0,$G38)-ROUND($G38*'値引・法定福利費自動計算（非表示予定）'!$D$7,0),
99999
),
MIN(
MAX(0,$G38)-ROUND($G38*$L38,0),
99999
)
))</f>
        <v/>
      </c>
      <c r="S38" s="103" t="str">
        <f t="shared" si="3"/>
        <v>OK</v>
      </c>
      <c r="T38" s="435" t="str">
        <f t="shared" si="4"/>
        <v>OK</v>
      </c>
      <c r="U38" s="435" t="str">
        <f>IF($K38=TRUE,IF(ROUND(ABS($H38-'②-1出来高報告書'!$H$42),4)&lt;=1%,"OK","NG"),"OK")</f>
        <v>OK</v>
      </c>
      <c r="V38" s="435" t="str">
        <f t="shared" si="5"/>
        <v>OK</v>
      </c>
      <c r="W38" s="435" t="str">
        <f t="shared" si="6"/>
        <v>OK</v>
      </c>
      <c r="X38" s="435" t="str">
        <f t="shared" si="7"/>
        <v>OK</v>
      </c>
      <c r="Y38" s="435" t="str">
        <f t="shared" si="8"/>
        <v>OK</v>
      </c>
      <c r="Z38" s="435">
        <f t="shared" si="9"/>
        <v>0</v>
      </c>
      <c r="AA38" s="83">
        <f>'①見積→契約(出来高報告初回のみ）'!I37</f>
        <v>0</v>
      </c>
      <c r="AB38" s="129" t="s">
        <v>93</v>
      </c>
      <c r="AC38" s="225"/>
      <c r="AD38" s="226"/>
      <c r="AE38" s="189">
        <f>IF('①見積→契約(出来高報告初回のみ）'!$N$1=FALSE,'②-1出来高報告書'!AD38,SUM('②-1出来高報告書'!AF38:AQ38))</f>
        <v>0</v>
      </c>
      <c r="AF38" s="227"/>
      <c r="AG38" s="228"/>
      <c r="AH38" s="228"/>
      <c r="AI38" s="228"/>
      <c r="AJ38" s="228"/>
      <c r="AK38" s="228"/>
      <c r="AL38" s="228"/>
      <c r="AM38" s="228"/>
      <c r="AN38" s="228"/>
      <c r="AO38" s="228"/>
      <c r="AP38" s="228"/>
      <c r="AQ38" s="228"/>
      <c r="AR38" s="196" t="str">
        <f t="shared" si="12"/>
        <v>19001</v>
      </c>
      <c r="AS38" s="485" t="str">
        <f t="shared" si="17"/>
        <v/>
      </c>
      <c r="AT38" s="354" t="str">
        <f t="shared" si="13"/>
        <v/>
      </c>
      <c r="AU38" s="354" t="str">
        <f t="shared" si="14"/>
        <v/>
      </c>
      <c r="AV38" s="354" t="str">
        <f t="shared" si="15"/>
        <v/>
      </c>
      <c r="AW38" s="354"/>
      <c r="AX38" s="483">
        <f t="shared" si="16"/>
        <v>0</v>
      </c>
    </row>
    <row r="39" spans="2:50" ht="18.95" customHeight="1">
      <c r="B39" s="303" t="str">
        <f>IF('①見積→契約(出来高報告初回のみ）'!B38="〇","変","")</f>
        <v/>
      </c>
      <c r="C39" s="375" t="str">
        <f t="shared" si="0"/>
        <v/>
      </c>
      <c r="D39" s="291" t="str">
        <f>IFERROR(IF('①見積→契約(出来高報告初回のみ）'!C38="","",'①見積→契約(出来高報告初回のみ）'!C38),"")</f>
        <v/>
      </c>
      <c r="E39" s="113" t="str">
        <f>IFERROR(IF('①見積→契約(出来高報告初回のみ）'!D38="","",FIXED('①見積→契約(出来高報告初回のみ）'!D38,'①見積→契約(出来高報告初回のみ）'!AG52)),"")</f>
        <v/>
      </c>
      <c r="F39" s="111" t="str">
        <f>IFERROR(IF('①見積→契約(出来高報告初回のみ）'!E38="","",'①見積→契約(出来高報告初回のみ）'!E38),"")</f>
        <v/>
      </c>
      <c r="G39" s="112" t="str">
        <f>IF('①見積→契約(出来高報告初回のみ）'!H38="","",'①見積→契約(出来高報告初回のみ）'!H38)</f>
        <v/>
      </c>
      <c r="H39" s="110" t="str">
        <f t="shared" si="1"/>
        <v/>
      </c>
      <c r="I39" s="114" t="str">
        <f>IFERROR(IF(K39=TRUE,ROUND(G39*'値引・法定福利費自動計算（非表示予定）'!$D$7+M39,0),IF(G39="","",ROUND(G39*L39+M39,0))),"")</f>
        <v/>
      </c>
      <c r="J39" s="125"/>
      <c r="K39" s="448" t="b">
        <v>0</v>
      </c>
      <c r="L39" s="109"/>
      <c r="M39" s="103"/>
      <c r="N39" s="103" t="str">
        <f t="shared" si="2"/>
        <v/>
      </c>
      <c r="O39" s="103" t="str">
        <f>IF($K39=TRUE,'②-1出来高報告書'!$H$42-1%,"")</f>
        <v/>
      </c>
      <c r="P39" s="103" t="str">
        <f>IF($K39=TRUE,'②-1出来高報告書'!$H$42+1%,"")</f>
        <v/>
      </c>
      <c r="Q39" s="461" t="str">
        <f>IF($G39="","",IF($K39=TRUE,
MAX(
MIN(
_xlfn.CEILING.MATH($G39*('②-1出来高報告書'!$H$42-1%),1)-ROUND($G39*'値引・法定福利費自動計算（非表示予定）'!$D$7,0),
_xlfn.CEILING.MATH($G39*('②-1出来高報告書'!$H$42+1%+0.1%),1)-1-ROUND($G39*'値引・法定福利費自動計算（非表示予定）'!$D$7,0)
),
MIN(0,$G39)-ROUND($G39*'値引・法定福利費自動計算（非表示予定）'!$D$7,0),
-99999
),
MAX(
MIN(0,$G39)-ROUND($G39*$L39,0),
-99999
)
))</f>
        <v/>
      </c>
      <c r="R39" s="461" t="str">
        <f>IF($G39="","",IF($K39=TRUE,
MIN(
MAX(
_xlfn.CEILING.MATH($G39*('②-1出来高報告書'!$H$42-1%),1)-ROUND($G39*'値引・法定福利費自動計算（非表示予定）'!$D$7,0),
_xlfn.CEILING.MATH($G39*('②-1出来高報告書'!$H$42+1%+0.1%),1)-1-ROUND($G39*'値引・法定福利費自動計算（非表示予定）'!$D$7,0)
),
MAX(0,$G39)-ROUND($G39*'値引・法定福利費自動計算（非表示予定）'!$D$7,0),
99999
),
MIN(
MAX(0,$G39)-ROUND($G39*$L39,0),
99999
)
))</f>
        <v/>
      </c>
      <c r="S39" s="103" t="str">
        <f t="shared" si="3"/>
        <v>OK</v>
      </c>
      <c r="T39" s="435" t="str">
        <f t="shared" si="4"/>
        <v>OK</v>
      </c>
      <c r="U39" s="435" t="str">
        <f>IF($K39=TRUE,IF(ROUND(ABS($H39-'②-1出来高報告書'!$H$42),4)&lt;=1%,"OK","NG"),"OK")</f>
        <v>OK</v>
      </c>
      <c r="V39" s="435" t="str">
        <f t="shared" si="5"/>
        <v>OK</v>
      </c>
      <c r="W39" s="435" t="str">
        <f t="shared" si="6"/>
        <v>OK</v>
      </c>
      <c r="X39" s="435" t="str">
        <f t="shared" si="7"/>
        <v>OK</v>
      </c>
      <c r="Y39" s="435" t="str">
        <f t="shared" si="8"/>
        <v>OK</v>
      </c>
      <c r="Z39" s="435">
        <f t="shared" si="9"/>
        <v>0</v>
      </c>
      <c r="AA39" s="83">
        <f>'①見積→契約(出来高報告初回のみ）'!I38</f>
        <v>0</v>
      </c>
      <c r="AB39" s="129" t="s">
        <v>94</v>
      </c>
      <c r="AC39" s="225"/>
      <c r="AD39" s="226"/>
      <c r="AE39" s="189">
        <f>IF('①見積→契約(出来高報告初回のみ）'!$N$1=FALSE,'②-1出来高報告書'!AD39,SUM('②-1出来高報告書'!AF39:AQ39))</f>
        <v>0</v>
      </c>
      <c r="AF39" s="227"/>
      <c r="AG39" s="228"/>
      <c r="AH39" s="228"/>
      <c r="AI39" s="228"/>
      <c r="AJ39" s="228"/>
      <c r="AK39" s="228"/>
      <c r="AL39" s="228"/>
      <c r="AM39" s="228"/>
      <c r="AN39" s="228"/>
      <c r="AO39" s="228"/>
      <c r="AP39" s="228"/>
      <c r="AQ39" s="228"/>
      <c r="AR39" s="196" t="str">
        <f t="shared" si="12"/>
        <v>19001</v>
      </c>
      <c r="AS39" s="485" t="str">
        <f t="shared" si="17"/>
        <v/>
      </c>
      <c r="AT39" s="354" t="str">
        <f t="shared" si="13"/>
        <v/>
      </c>
      <c r="AU39" s="354" t="str">
        <f t="shared" si="14"/>
        <v/>
      </c>
      <c r="AV39" s="354" t="str">
        <f t="shared" si="15"/>
        <v/>
      </c>
      <c r="AW39" s="354"/>
      <c r="AX39" s="483">
        <f t="shared" si="16"/>
        <v>0</v>
      </c>
    </row>
    <row r="40" spans="2:50" ht="18.95" customHeight="1">
      <c r="B40" s="303" t="str">
        <f>IF('①見積→契約(出来高報告初回のみ）'!B39="〇","変","")</f>
        <v/>
      </c>
      <c r="C40" s="375" t="str">
        <f t="shared" si="0"/>
        <v/>
      </c>
      <c r="D40" s="291" t="str">
        <f>IFERROR(IF('①見積→契約(出来高報告初回のみ）'!C39="","",'①見積→契約(出来高報告初回のみ）'!C39),"")</f>
        <v/>
      </c>
      <c r="E40" s="113" t="str">
        <f>IFERROR(IF('①見積→契約(出来高報告初回のみ）'!D39="","",FIXED('①見積→契約(出来高報告初回のみ）'!D39,'①見積→契約(出来高報告初回のみ）'!AG53)),"")</f>
        <v/>
      </c>
      <c r="F40" s="111" t="str">
        <f>IFERROR(IF('①見積→契約(出来高報告初回のみ）'!E39="","",'①見積→契約(出来高報告初回のみ）'!E39),"")</f>
        <v/>
      </c>
      <c r="G40" s="112" t="str">
        <f>IF('①見積→契約(出来高報告初回のみ）'!H39="","",'①見積→契約(出来高報告初回のみ）'!H39)</f>
        <v/>
      </c>
      <c r="H40" s="110" t="str">
        <f t="shared" si="1"/>
        <v/>
      </c>
      <c r="I40" s="114" t="str">
        <f>IFERROR(IF(K40=TRUE,ROUND(G40*'値引・法定福利費自動計算（非表示予定）'!$D$7+M40,0),IF(G40="","",ROUND(G40*L40+M40,0))),"")</f>
        <v/>
      </c>
      <c r="J40" s="125"/>
      <c r="K40" s="448" t="b">
        <v>0</v>
      </c>
      <c r="L40" s="109"/>
      <c r="M40" s="103"/>
      <c r="N40" s="103" t="str">
        <f t="shared" si="2"/>
        <v/>
      </c>
      <c r="O40" s="103" t="str">
        <f>IF($K40=TRUE,'②-1出来高報告書'!$H$42-1%,"")</f>
        <v/>
      </c>
      <c r="P40" s="103" t="str">
        <f>IF($K40=TRUE,'②-1出来高報告書'!$H$42+1%,"")</f>
        <v/>
      </c>
      <c r="Q40" s="461" t="str">
        <f>IF($G40="","",IF($K40=TRUE,
MAX(
MIN(
_xlfn.CEILING.MATH($G40*('②-1出来高報告書'!$H$42-1%),1)-ROUND($G40*'値引・法定福利費自動計算（非表示予定）'!$D$7,0),
_xlfn.CEILING.MATH($G40*('②-1出来高報告書'!$H$42+1%+0.1%),1)-1-ROUND($G40*'値引・法定福利費自動計算（非表示予定）'!$D$7,0)
),
MIN(0,$G40)-ROUND($G40*'値引・法定福利費自動計算（非表示予定）'!$D$7,0),
-99999
),
MAX(
MIN(0,$G40)-ROUND($G40*$L40,0),
-99999
)
))</f>
        <v/>
      </c>
      <c r="R40" s="461" t="str">
        <f>IF($G40="","",IF($K40=TRUE,
MIN(
MAX(
_xlfn.CEILING.MATH($G40*('②-1出来高報告書'!$H$42-1%),1)-ROUND($G40*'値引・法定福利費自動計算（非表示予定）'!$D$7,0),
_xlfn.CEILING.MATH($G40*('②-1出来高報告書'!$H$42+1%+0.1%),1)-1-ROUND($G40*'値引・法定福利費自動計算（非表示予定）'!$D$7,0)
),
MAX(0,$G40)-ROUND($G40*'値引・法定福利費自動計算（非表示予定）'!$D$7,0),
99999
),
MIN(
MAX(0,$G40)-ROUND($G40*$L40,0),
99999
)
))</f>
        <v/>
      </c>
      <c r="S40" s="103" t="str">
        <f t="shared" si="3"/>
        <v>OK</v>
      </c>
      <c r="T40" s="435" t="str">
        <f t="shared" si="4"/>
        <v>OK</v>
      </c>
      <c r="U40" s="435" t="str">
        <f>IF($K40=TRUE,IF(ROUND(ABS($H40-'②-1出来高報告書'!$H$42),4)&lt;=1%,"OK","NG"),"OK")</f>
        <v>OK</v>
      </c>
      <c r="V40" s="435" t="str">
        <f t="shared" si="5"/>
        <v>OK</v>
      </c>
      <c r="W40" s="435" t="str">
        <f t="shared" si="6"/>
        <v>OK</v>
      </c>
      <c r="X40" s="435" t="str">
        <f t="shared" si="7"/>
        <v>OK</v>
      </c>
      <c r="Y40" s="435" t="str">
        <f t="shared" si="8"/>
        <v>OK</v>
      </c>
      <c r="Z40" s="435">
        <f t="shared" si="9"/>
        <v>0</v>
      </c>
      <c r="AA40" s="83">
        <f>'①見積→契約(出来高報告初回のみ）'!I39</f>
        <v>0</v>
      </c>
      <c r="AB40" s="129" t="s">
        <v>95</v>
      </c>
      <c r="AC40" s="225"/>
      <c r="AD40" s="226"/>
      <c r="AE40" s="189">
        <f>IF('①見積→契約(出来高報告初回のみ）'!$N$1=FALSE,'②-1出来高報告書'!AD40,SUM('②-1出来高報告書'!AF40:AQ40))</f>
        <v>0</v>
      </c>
      <c r="AF40" s="227"/>
      <c r="AG40" s="228"/>
      <c r="AH40" s="228"/>
      <c r="AI40" s="228"/>
      <c r="AJ40" s="228"/>
      <c r="AK40" s="228"/>
      <c r="AL40" s="228"/>
      <c r="AM40" s="228"/>
      <c r="AN40" s="228"/>
      <c r="AO40" s="228"/>
      <c r="AP40" s="228"/>
      <c r="AQ40" s="228"/>
      <c r="AR40" s="196" t="str">
        <f t="shared" si="12"/>
        <v>19001</v>
      </c>
      <c r="AS40" s="485" t="str">
        <f t="shared" si="17"/>
        <v/>
      </c>
      <c r="AT40" s="354" t="str">
        <f t="shared" si="13"/>
        <v/>
      </c>
      <c r="AU40" s="354" t="str">
        <f t="shared" si="14"/>
        <v/>
      </c>
      <c r="AV40" s="354" t="str">
        <f t="shared" si="15"/>
        <v/>
      </c>
      <c r="AW40" s="354"/>
      <c r="AX40" s="483">
        <f t="shared" si="16"/>
        <v>0</v>
      </c>
    </row>
    <row r="41" spans="2:50" ht="18.95" customHeight="1">
      <c r="B41" s="789" t="str">
        <f>IF(Sheet3!E3&gt;1,"小計（"&amp;Sheet3!D3&amp;"ページ/"&amp;Sheet3!E3&amp;"ページ)","")</f>
        <v/>
      </c>
      <c r="C41" s="790"/>
      <c r="D41" s="790"/>
      <c r="E41" s="790"/>
      <c r="F41" s="791"/>
      <c r="G41" s="139" t="str">
        <f>IF(Sheet3!E3&gt;1,SUM(G10:G40),"")</f>
        <v/>
      </c>
      <c r="H41" s="140"/>
      <c r="I41" s="141" t="str">
        <f>IF(Sheet3!E3&gt;1,SUM(I10:I40),"")</f>
        <v/>
      </c>
      <c r="J41" s="443"/>
      <c r="K41" s="356"/>
      <c r="L41" s="131"/>
      <c r="M41" s="131"/>
      <c r="N41" s="125"/>
      <c r="O41" s="125"/>
      <c r="P41" s="125"/>
      <c r="Q41" s="125"/>
      <c r="R41" s="125"/>
      <c r="S41" s="125"/>
      <c r="T41" s="125"/>
      <c r="U41" s="125"/>
      <c r="V41" s="125"/>
      <c r="W41" s="125"/>
      <c r="X41" s="356"/>
      <c r="Y41" s="356"/>
      <c r="Z41" s="356"/>
      <c r="AB41" s="129" t="s">
        <v>96</v>
      </c>
      <c r="AC41" s="225"/>
      <c r="AD41" s="226"/>
      <c r="AE41" s="189">
        <f>IF('①見積→契約(出来高報告初回のみ）'!$N$1=FALSE,'②-1出来高報告書'!AD41,SUM('②-1出来高報告書'!AF41:AQ41))</f>
        <v>0</v>
      </c>
      <c r="AF41" s="227"/>
      <c r="AG41" s="228"/>
      <c r="AH41" s="228"/>
      <c r="AI41" s="228"/>
      <c r="AJ41" s="228"/>
      <c r="AK41" s="228"/>
      <c r="AL41" s="228"/>
      <c r="AM41" s="228"/>
      <c r="AN41" s="228"/>
      <c r="AO41" s="228"/>
      <c r="AP41" s="228"/>
      <c r="AQ41" s="228"/>
      <c r="AR41" s="196" t="str">
        <f t="shared" si="12"/>
        <v>19001</v>
      </c>
      <c r="AS41" s="485" t="str">
        <f t="shared" si="17"/>
        <v/>
      </c>
      <c r="AT41" s="354" t="str">
        <f t="shared" si="13"/>
        <v/>
      </c>
      <c r="AU41" s="354" t="str">
        <f t="shared" si="14"/>
        <v/>
      </c>
      <c r="AV41" s="354" t="str">
        <f t="shared" si="15"/>
        <v/>
      </c>
      <c r="AW41" s="354"/>
      <c r="AX41" s="483">
        <f t="shared" si="16"/>
        <v>0</v>
      </c>
    </row>
    <row r="42" spans="2:50" ht="18.95" customHeight="1" thickBot="1">
      <c r="B42" s="768" t="s">
        <v>73</v>
      </c>
      <c r="C42" s="769"/>
      <c r="D42" s="769"/>
      <c r="E42" s="769"/>
      <c r="F42" s="770"/>
      <c r="G42" s="132">
        <f>Sheet3!B18</f>
        <v>0</v>
      </c>
      <c r="H42" s="116">
        <f>IFERROR(IF(G42="","",IF(AND(I42/G42&gt;0,I42/G42&lt;0.001),0.001,ROUNDDOWN(I42/G42,3))),0)</f>
        <v>0</v>
      </c>
      <c r="I42" s="117">
        <f>Sheet3!C18</f>
        <v>0</v>
      </c>
      <c r="J42" s="444"/>
      <c r="K42" s="356"/>
      <c r="L42" s="108"/>
      <c r="M42" s="108"/>
      <c r="N42" s="108"/>
      <c r="O42" s="108"/>
      <c r="P42" s="108"/>
      <c r="Q42" s="108"/>
      <c r="R42" s="108"/>
      <c r="S42" s="108"/>
      <c r="T42" s="108"/>
      <c r="U42" s="108"/>
      <c r="V42" s="108"/>
      <c r="W42" s="108"/>
      <c r="X42" s="356"/>
      <c r="Y42" s="356"/>
      <c r="Z42" s="356"/>
      <c r="AB42" s="129" t="s">
        <v>97</v>
      </c>
      <c r="AC42" s="225"/>
      <c r="AD42" s="226"/>
      <c r="AE42" s="189">
        <f>IF('①見積→契約(出来高報告初回のみ）'!$N$1=FALSE,'②-1出来高報告書'!AD42,SUM('②-1出来高報告書'!AF42:AQ42))</f>
        <v>0</v>
      </c>
      <c r="AF42" s="227"/>
      <c r="AG42" s="228"/>
      <c r="AH42" s="228"/>
      <c r="AI42" s="228"/>
      <c r="AJ42" s="228"/>
      <c r="AK42" s="228"/>
      <c r="AL42" s="228"/>
      <c r="AM42" s="228"/>
      <c r="AN42" s="228"/>
      <c r="AO42" s="228"/>
      <c r="AP42" s="228"/>
      <c r="AQ42" s="228"/>
      <c r="AR42" s="196" t="str">
        <f t="shared" si="12"/>
        <v>19001</v>
      </c>
      <c r="AS42" s="485" t="str">
        <f t="shared" si="17"/>
        <v/>
      </c>
      <c r="AT42" s="354" t="str">
        <f t="shared" si="13"/>
        <v/>
      </c>
      <c r="AU42" s="354" t="str">
        <f t="shared" si="14"/>
        <v/>
      </c>
      <c r="AV42" s="354" t="str">
        <f t="shared" si="15"/>
        <v/>
      </c>
      <c r="AW42" s="354"/>
      <c r="AX42" s="483">
        <f t="shared" si="16"/>
        <v>0</v>
      </c>
    </row>
    <row r="43" spans="2:50" ht="18.95" customHeight="1">
      <c r="B43" s="779" t="s">
        <v>74</v>
      </c>
      <c r="C43" s="780"/>
      <c r="D43" s="780"/>
      <c r="E43" s="781"/>
      <c r="F43" s="777" t="s">
        <v>77</v>
      </c>
      <c r="G43" s="778"/>
      <c r="H43" s="778"/>
      <c r="I43" s="98">
        <f>I42</f>
        <v>0</v>
      </c>
      <c r="J43" s="102"/>
      <c r="K43" s="357"/>
      <c r="L43" s="102"/>
      <c r="M43" s="102"/>
      <c r="N43" s="102"/>
      <c r="O43" s="102"/>
      <c r="P43" s="102"/>
      <c r="Q43" s="102"/>
      <c r="R43" s="102"/>
      <c r="S43" s="102"/>
      <c r="T43" s="102"/>
      <c r="U43" s="102"/>
      <c r="V43" s="102"/>
      <c r="W43" s="102"/>
      <c r="X43" s="357"/>
      <c r="Y43" s="357"/>
      <c r="Z43" s="357"/>
      <c r="AB43" s="129" t="s">
        <v>153</v>
      </c>
      <c r="AC43" s="225"/>
      <c r="AD43" s="226"/>
      <c r="AE43" s="189">
        <f>IF('①見積→契約(出来高報告初回のみ）'!$N$1=FALSE,'②-1出来高報告書'!AD43,SUM('②-1出来高報告書'!AF43:AQ43))</f>
        <v>0</v>
      </c>
      <c r="AF43" s="227"/>
      <c r="AG43" s="228"/>
      <c r="AH43" s="228"/>
      <c r="AI43" s="228"/>
      <c r="AJ43" s="228"/>
      <c r="AK43" s="228"/>
      <c r="AL43" s="228"/>
      <c r="AM43" s="228"/>
      <c r="AN43" s="228"/>
      <c r="AO43" s="228"/>
      <c r="AP43" s="228"/>
      <c r="AQ43" s="228"/>
      <c r="AR43" s="196" t="str">
        <f t="shared" si="12"/>
        <v>19001</v>
      </c>
      <c r="AS43" s="485" t="str">
        <f t="shared" si="17"/>
        <v/>
      </c>
      <c r="AT43" s="354" t="str">
        <f t="shared" si="13"/>
        <v/>
      </c>
      <c r="AU43" s="354" t="str">
        <f t="shared" si="14"/>
        <v/>
      </c>
      <c r="AV43" s="354" t="str">
        <f t="shared" si="15"/>
        <v/>
      </c>
      <c r="AW43" s="354"/>
      <c r="AX43" s="483">
        <f t="shared" si="16"/>
        <v>0</v>
      </c>
    </row>
    <row r="44" spans="2:50" ht="18.95" customHeight="1">
      <c r="B44" s="296" t="s">
        <v>75</v>
      </c>
      <c r="C44" s="295"/>
      <c r="D44" s="295"/>
      <c r="E44" s="299"/>
      <c r="F44" s="775" t="str">
        <f>"出来高累計の"&amp;AD16*100&amp;"％"</f>
        <v>出来高累計の100％</v>
      </c>
      <c r="G44" s="776"/>
      <c r="H44" s="776"/>
      <c r="I44" s="99">
        <f>ROUND(I43*$AD$16,0)</f>
        <v>0</v>
      </c>
      <c r="J44" s="102"/>
      <c r="K44" s="357"/>
      <c r="L44" s="102"/>
      <c r="M44" s="102"/>
      <c r="N44" s="102"/>
      <c r="O44" s="102"/>
      <c r="P44" s="102"/>
      <c r="Q44" s="102"/>
      <c r="R44" s="102"/>
      <c r="S44" s="102"/>
      <c r="T44" s="102"/>
      <c r="U44" s="102"/>
      <c r="V44" s="102"/>
      <c r="W44" s="102"/>
      <c r="X44" s="357"/>
      <c r="Y44" s="357"/>
      <c r="Z44" s="357"/>
      <c r="AB44" s="129" t="s">
        <v>154</v>
      </c>
      <c r="AC44" s="225"/>
      <c r="AD44" s="226"/>
      <c r="AE44" s="189">
        <f>IF('①見積→契約(出来高報告初回のみ）'!$N$1=FALSE,'②-1出来高報告書'!AD44,SUM('②-1出来高報告書'!AF44:AQ44))</f>
        <v>0</v>
      </c>
      <c r="AF44" s="227"/>
      <c r="AG44" s="228"/>
      <c r="AH44" s="228"/>
      <c r="AI44" s="228"/>
      <c r="AJ44" s="228"/>
      <c r="AK44" s="228"/>
      <c r="AL44" s="228"/>
      <c r="AM44" s="228"/>
      <c r="AN44" s="228"/>
      <c r="AO44" s="228"/>
      <c r="AP44" s="228"/>
      <c r="AQ44" s="228"/>
      <c r="AR44" s="196" t="str">
        <f t="shared" si="12"/>
        <v>19001</v>
      </c>
      <c r="AS44" s="485" t="str">
        <f t="shared" si="17"/>
        <v/>
      </c>
      <c r="AT44" s="354" t="str">
        <f t="shared" si="13"/>
        <v/>
      </c>
      <c r="AU44" s="354" t="str">
        <f t="shared" si="14"/>
        <v/>
      </c>
      <c r="AV44" s="354" t="str">
        <f t="shared" si="15"/>
        <v/>
      </c>
      <c r="AW44" s="354"/>
      <c r="AX44" s="483">
        <f t="shared" si="16"/>
        <v>0</v>
      </c>
    </row>
    <row r="45" spans="2:50" ht="18.95" customHeight="1">
      <c r="B45" s="296" t="s">
        <v>76</v>
      </c>
      <c r="C45" s="295"/>
      <c r="D45" s="295"/>
      <c r="E45" s="300"/>
      <c r="F45" s="775" t="s">
        <v>79</v>
      </c>
      <c r="G45" s="776"/>
      <c r="H45" s="776"/>
      <c r="I45" s="99">
        <f>SUMIFS($AE$27:$AE$49,$AU$27:$AU$49,"前回")</f>
        <v>0</v>
      </c>
      <c r="J45" s="102"/>
      <c r="K45" s="357"/>
      <c r="L45" s="102"/>
      <c r="M45" s="102"/>
      <c r="N45" s="102"/>
      <c r="O45" s="102"/>
      <c r="P45" s="102"/>
      <c r="Q45" s="102"/>
      <c r="R45" s="102"/>
      <c r="S45" s="102"/>
      <c r="T45" s="102"/>
      <c r="U45" s="102"/>
      <c r="V45" s="102"/>
      <c r="W45" s="102"/>
      <c r="X45" s="357"/>
      <c r="Y45" s="357"/>
      <c r="Z45" s="357"/>
      <c r="AB45" s="129" t="s">
        <v>155</v>
      </c>
      <c r="AC45" s="225"/>
      <c r="AD45" s="226"/>
      <c r="AE45" s="189">
        <f>IF('①見積→契約(出来高報告初回のみ）'!$N$1=FALSE,'②-1出来高報告書'!AD45,SUM('②-1出来高報告書'!AF45:AQ45))</f>
        <v>0</v>
      </c>
      <c r="AF45" s="227"/>
      <c r="AG45" s="228"/>
      <c r="AH45" s="228"/>
      <c r="AI45" s="228"/>
      <c r="AJ45" s="228"/>
      <c r="AK45" s="228"/>
      <c r="AL45" s="228"/>
      <c r="AM45" s="228"/>
      <c r="AN45" s="228"/>
      <c r="AO45" s="228"/>
      <c r="AP45" s="228"/>
      <c r="AQ45" s="228"/>
      <c r="AR45" s="196" t="str">
        <f t="shared" si="12"/>
        <v>19001</v>
      </c>
      <c r="AS45" s="485" t="str">
        <f t="shared" si="17"/>
        <v/>
      </c>
      <c r="AT45" s="354" t="str">
        <f t="shared" si="13"/>
        <v/>
      </c>
      <c r="AU45" s="354" t="str">
        <f t="shared" si="14"/>
        <v/>
      </c>
      <c r="AV45" s="354" t="str">
        <f t="shared" si="15"/>
        <v/>
      </c>
      <c r="AW45" s="354"/>
      <c r="AX45" s="483">
        <f t="shared" si="16"/>
        <v>0</v>
      </c>
    </row>
    <row r="46" spans="2:50" ht="18.95" customHeight="1">
      <c r="B46" s="297" t="str">
        <f>IF(B41="","","3. 2ページ目以降も印刷してください。")</f>
        <v/>
      </c>
      <c r="C46" s="298"/>
      <c r="D46" s="298"/>
      <c r="E46" s="301"/>
      <c r="F46" s="775" t="s">
        <v>80</v>
      </c>
      <c r="G46" s="776"/>
      <c r="H46" s="776"/>
      <c r="I46" s="100">
        <f>I44-I45</f>
        <v>0</v>
      </c>
      <c r="J46" s="102"/>
      <c r="K46" s="357"/>
      <c r="L46" s="102"/>
      <c r="M46" s="102"/>
      <c r="N46" s="102"/>
      <c r="O46" s="102"/>
      <c r="P46" s="102"/>
      <c r="Q46" s="102"/>
      <c r="R46" s="102"/>
      <c r="S46" s="102"/>
      <c r="T46" s="102"/>
      <c r="U46" s="102"/>
      <c r="V46" s="102"/>
      <c r="W46" s="102"/>
      <c r="X46" s="357"/>
      <c r="Y46" s="357"/>
      <c r="Z46" s="357"/>
      <c r="AB46" s="129" t="s">
        <v>156</v>
      </c>
      <c r="AC46" s="225"/>
      <c r="AD46" s="226"/>
      <c r="AE46" s="189">
        <f>IF('①見積→契約(出来高報告初回のみ）'!$N$1=FALSE,'②-1出来高報告書'!AD46,SUM('②-1出来高報告書'!AF46:AQ46))</f>
        <v>0</v>
      </c>
      <c r="AF46" s="227"/>
      <c r="AG46" s="228"/>
      <c r="AH46" s="228"/>
      <c r="AI46" s="228"/>
      <c r="AJ46" s="228"/>
      <c r="AK46" s="228"/>
      <c r="AL46" s="228"/>
      <c r="AM46" s="228"/>
      <c r="AN46" s="228"/>
      <c r="AO46" s="228"/>
      <c r="AP46" s="228"/>
      <c r="AQ46" s="228"/>
      <c r="AR46" s="196" t="str">
        <f t="shared" si="12"/>
        <v>19001</v>
      </c>
      <c r="AS46" s="485" t="str">
        <f t="shared" si="17"/>
        <v/>
      </c>
      <c r="AT46" s="354" t="str">
        <f t="shared" si="13"/>
        <v/>
      </c>
      <c r="AU46" s="354" t="str">
        <f t="shared" si="14"/>
        <v/>
      </c>
      <c r="AV46" s="354" t="str">
        <f t="shared" si="15"/>
        <v/>
      </c>
      <c r="AW46" s="354"/>
      <c r="AX46" s="483">
        <f t="shared" si="16"/>
        <v>0</v>
      </c>
    </row>
    <row r="47" spans="2:50" ht="18.95" customHeight="1" thickBot="1">
      <c r="B47" s="292"/>
      <c r="C47" s="373"/>
      <c r="D47" s="101"/>
      <c r="E47" s="302"/>
      <c r="F47" s="773" t="s">
        <v>81</v>
      </c>
      <c r="G47" s="774"/>
      <c r="H47" s="774"/>
      <c r="I47" s="187">
        <f>SUMIFS($AE$27:$AE$49,$AU$27:$AU$49,"今回")</f>
        <v>0</v>
      </c>
      <c r="J47" s="102"/>
      <c r="K47" s="357"/>
      <c r="L47" s="133"/>
      <c r="M47" s="133"/>
      <c r="N47" s="133"/>
      <c r="O47" s="133"/>
      <c r="P47" s="133"/>
      <c r="Q47" s="133"/>
      <c r="R47" s="133"/>
      <c r="S47" s="133"/>
      <c r="T47" s="133"/>
      <c r="U47" s="133"/>
      <c r="V47" s="133"/>
      <c r="W47" s="133"/>
      <c r="X47" s="366"/>
      <c r="Y47" s="366"/>
      <c r="Z47" s="366"/>
      <c r="AB47" s="129" t="s">
        <v>157</v>
      </c>
      <c r="AC47" s="225"/>
      <c r="AD47" s="226"/>
      <c r="AE47" s="189">
        <f>IF('①見積→契約(出来高報告初回のみ）'!$N$1=FALSE,'②-1出来高報告書'!AD47,SUM('②-1出来高報告書'!AF47:AQ47))</f>
        <v>0</v>
      </c>
      <c r="AF47" s="227"/>
      <c r="AG47" s="228"/>
      <c r="AH47" s="228"/>
      <c r="AI47" s="228"/>
      <c r="AJ47" s="228"/>
      <c r="AK47" s="228"/>
      <c r="AL47" s="228"/>
      <c r="AM47" s="228"/>
      <c r="AN47" s="228"/>
      <c r="AO47" s="228"/>
      <c r="AP47" s="228"/>
      <c r="AQ47" s="228"/>
      <c r="AR47" s="196" t="str">
        <f t="shared" si="12"/>
        <v>19001</v>
      </c>
      <c r="AS47" s="485" t="str">
        <f t="shared" si="17"/>
        <v/>
      </c>
      <c r="AT47" s="354" t="str">
        <f t="shared" si="13"/>
        <v/>
      </c>
      <c r="AU47" s="354" t="str">
        <f t="shared" si="14"/>
        <v/>
      </c>
      <c r="AV47" s="354" t="str">
        <f t="shared" si="15"/>
        <v/>
      </c>
      <c r="AW47" s="354"/>
      <c r="AX47" s="483">
        <f t="shared" si="16"/>
        <v>0</v>
      </c>
    </row>
    <row r="48" spans="2:50" ht="20.45" customHeight="1">
      <c r="D48" s="134"/>
      <c r="E48" s="772" t="s">
        <v>100</v>
      </c>
      <c r="F48" s="772"/>
      <c r="G48" s="772"/>
      <c r="H48" s="772"/>
      <c r="I48" s="772"/>
      <c r="J48" s="135"/>
      <c r="K48" s="135"/>
      <c r="L48" s="184"/>
      <c r="AB48" s="129" t="s">
        <v>158</v>
      </c>
      <c r="AC48" s="225"/>
      <c r="AD48" s="226"/>
      <c r="AE48" s="189">
        <f>IF('①見積→契約(出来高報告初回のみ）'!$N$1=FALSE,'②-1出来高報告書'!AD48,SUM('②-1出来高報告書'!AF48:AQ48))</f>
        <v>0</v>
      </c>
      <c r="AF48" s="227"/>
      <c r="AG48" s="228"/>
      <c r="AH48" s="228"/>
      <c r="AI48" s="228"/>
      <c r="AJ48" s="228"/>
      <c r="AK48" s="228"/>
      <c r="AL48" s="228"/>
      <c r="AM48" s="228"/>
      <c r="AN48" s="228"/>
      <c r="AO48" s="228"/>
      <c r="AP48" s="228"/>
      <c r="AQ48" s="228"/>
      <c r="AR48" s="196" t="str">
        <f t="shared" si="12"/>
        <v>19001</v>
      </c>
      <c r="AS48" s="485" t="str">
        <f t="shared" si="17"/>
        <v/>
      </c>
      <c r="AT48" s="354" t="str">
        <f t="shared" si="13"/>
        <v/>
      </c>
      <c r="AU48" s="354" t="str">
        <f t="shared" si="14"/>
        <v/>
      </c>
      <c r="AV48" s="354" t="str">
        <f t="shared" si="15"/>
        <v/>
      </c>
      <c r="AW48" s="354"/>
      <c r="AX48" s="483">
        <f t="shared" si="16"/>
        <v>0</v>
      </c>
    </row>
    <row r="49" spans="28:50" ht="20.45" customHeight="1">
      <c r="AB49" s="129" t="s">
        <v>159</v>
      </c>
      <c r="AC49" s="225"/>
      <c r="AD49" s="226"/>
      <c r="AE49" s="189">
        <f>IF('①見積→契約(出来高報告初回のみ）'!$N$1=FALSE,'②-1出来高報告書'!AD49,SUM('②-1出来高報告書'!AF49:AQ49))</f>
        <v>0</v>
      </c>
      <c r="AF49" s="227"/>
      <c r="AG49" s="228"/>
      <c r="AH49" s="228"/>
      <c r="AI49" s="228"/>
      <c r="AJ49" s="228"/>
      <c r="AK49" s="228"/>
      <c r="AL49" s="228"/>
      <c r="AM49" s="228"/>
      <c r="AN49" s="228"/>
      <c r="AO49" s="228"/>
      <c r="AP49" s="228"/>
      <c r="AQ49" s="228"/>
      <c r="AR49" s="196" t="str">
        <f t="shared" si="12"/>
        <v>19001</v>
      </c>
      <c r="AS49" s="485" t="str">
        <f t="shared" si="17"/>
        <v/>
      </c>
      <c r="AT49" s="354" t="str">
        <f>IF(AS50="今回","前回",IF(AT50="前回","前回",""))</f>
        <v/>
      </c>
      <c r="AU49" s="354" t="str">
        <f>AS49&amp;AT49</f>
        <v/>
      </c>
      <c r="AV49" s="354" t="str">
        <f t="shared" si="15"/>
        <v/>
      </c>
      <c r="AW49" s="354"/>
      <c r="AX49" s="483">
        <f t="shared" si="16"/>
        <v>0</v>
      </c>
    </row>
    <row r="50" spans="28:50">
      <c r="AB50" s="32"/>
      <c r="AC50" s="32"/>
      <c r="AD50" s="32"/>
      <c r="AE50" s="32"/>
      <c r="AF50" s="32"/>
      <c r="AG50" s="32"/>
      <c r="AH50" s="32"/>
      <c r="AR50" s="196" t="str">
        <f t="shared" si="12"/>
        <v>19001</v>
      </c>
      <c r="AS50" s="354"/>
      <c r="AX50" s="483">
        <f>SUM(AX27:AX49)</f>
        <v>0</v>
      </c>
    </row>
    <row r="55" spans="28:50">
      <c r="AM55" s="11" t="str">
        <f>IF(AL55="×",AJ55,"")</f>
        <v/>
      </c>
    </row>
  </sheetData>
  <sheetProtection algorithmName="SHA-512" hashValue="F/fIbmSd3d5dzU64xryZuDPdgTKP5d0jZ2Veh8GzwiuzDajxnGODV2IneYone6sgb0LRVgatQrV+2McYxqDy9g==" saltValue="6JrRAc5vLRf78ei65qXpWw==" spinCount="100000" sheet="1" objects="1" scenarios="1"/>
  <mergeCells count="33">
    <mergeCell ref="I3:I4"/>
    <mergeCell ref="B5:G5"/>
    <mergeCell ref="G8:I8"/>
    <mergeCell ref="B6:I6"/>
    <mergeCell ref="B41:F41"/>
    <mergeCell ref="B42:F42"/>
    <mergeCell ref="B8:D8"/>
    <mergeCell ref="E48:I48"/>
    <mergeCell ref="F47:H47"/>
    <mergeCell ref="F46:H46"/>
    <mergeCell ref="F43:H43"/>
    <mergeCell ref="F44:H44"/>
    <mergeCell ref="B43:E43"/>
    <mergeCell ref="F45:H45"/>
    <mergeCell ref="AB24:AC24"/>
    <mergeCell ref="AE25:AE26"/>
    <mergeCell ref="AC25:AC26"/>
    <mergeCell ref="AC12:AE12"/>
    <mergeCell ref="AB15:AF15"/>
    <mergeCell ref="AB23:AC23"/>
    <mergeCell ref="AB21:AC22"/>
    <mergeCell ref="AD25:AD26"/>
    <mergeCell ref="AB25:AB26"/>
    <mergeCell ref="AB17:AF17"/>
    <mergeCell ref="AC14:AD14"/>
    <mergeCell ref="AB18:AF18"/>
    <mergeCell ref="K8:K9"/>
    <mergeCell ref="K5:M5"/>
    <mergeCell ref="K6:K7"/>
    <mergeCell ref="L6:L7"/>
    <mergeCell ref="M6:M7"/>
    <mergeCell ref="L8:L9"/>
    <mergeCell ref="M8:M9"/>
  </mergeCells>
  <phoneticPr fontId="1"/>
  <conditionalFormatting sqref="B6">
    <cfRule type="expression" dxfId="84" priority="208">
      <formula>$AC$13=""</formula>
    </cfRule>
  </conditionalFormatting>
  <conditionalFormatting sqref="B10:I40">
    <cfRule type="expression" dxfId="83" priority="1">
      <formula>$Z10&gt;0</formula>
    </cfRule>
  </conditionalFormatting>
  <conditionalFormatting sqref="I47">
    <cfRule type="expression" dxfId="81" priority="44">
      <formula>$I$46&lt;$I$47</formula>
    </cfRule>
    <cfRule type="expression" dxfId="80" priority="45">
      <formula>$I$47=""</formula>
    </cfRule>
  </conditionalFormatting>
  <conditionalFormatting sqref="K10:K40">
    <cfRule type="expression" dxfId="79" priority="15">
      <formula>$I10&lt;&gt;""</formula>
    </cfRule>
  </conditionalFormatting>
  <conditionalFormatting sqref="L10:L40">
    <cfRule type="expression" dxfId="78" priority="16">
      <formula>IF($K10=FALSE,$I10&lt;&gt;"")</formula>
    </cfRule>
  </conditionalFormatting>
  <conditionalFormatting sqref="M10:M40">
    <cfRule type="expression" dxfId="77" priority="17">
      <formula>$I10&lt;&gt;""</formula>
    </cfRule>
  </conditionalFormatting>
  <conditionalFormatting sqref="N10:S12">
    <cfRule type="expression" dxfId="76" priority="2">
      <formula>IF($G10&lt;&gt;"",$H10&gt;1)</formula>
    </cfRule>
    <cfRule type="expression" dxfId="75" priority="5">
      <formula>$A10="小計"</formula>
    </cfRule>
  </conditionalFormatting>
  <conditionalFormatting sqref="T10:Z10 T11:Y12 Z11:Z40">
    <cfRule type="expression" dxfId="74" priority="3">
      <formula>IF($F10&lt;0,$H10&lt;$F10)</formula>
    </cfRule>
    <cfRule type="expression" dxfId="73" priority="4">
      <formula>IF($F10&gt;0,$H10&gt;$F10)</formula>
    </cfRule>
  </conditionalFormatting>
  <conditionalFormatting sqref="AA42">
    <cfRule type="expression" dxfId="72" priority="185">
      <formula>#REF!&lt;$I$42</formula>
    </cfRule>
  </conditionalFormatting>
  <conditionalFormatting sqref="AB18">
    <cfRule type="expression" dxfId="71" priority="14">
      <formula>$AB$18&lt;&gt;""</formula>
    </cfRule>
  </conditionalFormatting>
  <conditionalFormatting sqref="AB17:AF17">
    <cfRule type="expression" dxfId="70" priority="13">
      <formula>$AB$17&lt;&gt;""</formula>
    </cfRule>
  </conditionalFormatting>
  <conditionalFormatting sqref="AC27:AD49">
    <cfRule type="expression" dxfId="69" priority="29">
      <formula>$AV27="今回"</formula>
    </cfRule>
  </conditionalFormatting>
  <conditionalFormatting sqref="AD20:AG20">
    <cfRule type="expression" dxfId="66" priority="21">
      <formula>$I$47&gt;$I$46</formula>
    </cfRule>
  </conditionalFormatting>
  <conditionalFormatting sqref="AD19:AH19">
    <cfRule type="expression" dxfId="65" priority="20">
      <formula>$AD$19&lt;&gt;""</formula>
    </cfRule>
  </conditionalFormatting>
  <conditionalFormatting sqref="AD20:AH20">
    <cfRule type="expression" dxfId="64" priority="19">
      <formula>$I$47=0</formula>
    </cfRule>
  </conditionalFormatting>
  <conditionalFormatting sqref="AE21">
    <cfRule type="cellIs" dxfId="62" priority="25" operator="equal">
      <formula>"請求過多"</formula>
    </cfRule>
  </conditionalFormatting>
  <conditionalFormatting sqref="AE27:AE49">
    <cfRule type="expression" dxfId="61" priority="12">
      <formula>$AV27="今回"</formula>
    </cfRule>
  </conditionalFormatting>
  <conditionalFormatting sqref="AF27:AQ49">
    <cfRule type="expression" dxfId="58" priority="213">
      <formula>$AV27="今回"</formula>
    </cfRule>
  </conditionalFormatting>
  <dataValidations count="5">
    <dataValidation allowBlank="1" showInputMessage="1" showErrorMessage="1" promptTitle="表題転記について" prompt="入力する前に確認するシートで出来高報告書とリンクする場合（G16)を選んだ場合で_x000a_（単一工種の場合）_x000a_☑をつけると、請求書の1行目に名称の1行目（工事名）が転記されます。_x000a_（複数工種の場合）_x000a_☑をつけると、①見積→契約シートで入力した中工種が転記されます。" sqref="I5" xr:uid="{808E0E8D-931D-4879-B49A-6616D9667EA9}"/>
    <dataValidation type="date" allowBlank="1" showInputMessage="1" showErrorMessage="1" promptTitle="請求年月について" prompt="この欄には「yyyy/mm/dd」形式で日付をご入力ください_x000a_（例：2025/07/10）_x000a_同じ年内であれば、「7/10」のように月日だけの入力でもかまいません。" sqref="AC27:AC49" xr:uid="{FD04855A-4716-4227-986B-65FDE5AAC5DD}">
      <formula1>36526</formula1>
      <formula2>401768</formula2>
    </dataValidation>
    <dataValidation type="whole" allowBlank="1" showInputMessage="1" showErrorMessage="1" promptTitle="請求金額" prompt="半角数字で入力してください。" sqref="AF27:AQ49 AD27:AD49" xr:uid="{CFE961E2-28F4-477A-8FC1-F4A0AEAA87F2}">
      <formula1>-999999999</formula1>
      <formula2>999999999999</formula2>
    </dataValidation>
    <dataValidation type="custom" allowBlank="1" showInputMessage="1" showErrorMessage="1" errorTitle="入力内容を確認してください。" error="金額調整（L列）は -100,000未満～100,000未満の範囲で入力してください。_x000a_また、出来高金額（I列）は 契約金額（G列）の範囲内であり、法定福利費・値引判定列（J列）に☑があるときは、出来高％（H列）と契約合計の出来高％（G38）の差が1％以内である必要があります。" sqref="M10:M40 N13:S40" xr:uid="{CC3CB0EF-6069-4B65-AFA4-FBF21BA4E4D8}">
      <formula1>$W10="OK"</formula1>
    </dataValidation>
    <dataValidation type="custom" showInputMessage="1" showErrorMessage="1" errorTitle="入力内容を確認してください。" error="出来高％（H列）は 0～100 の範囲で入力してください。_x000a_また、出来高金額（I列）は、契約金額（G列）の範囲内である必要があります。" sqref="L10:L40" xr:uid="{FC8D5302-1933-46A5-87F3-5D97621835F6}">
      <formula1>$Y10="OK"</formula1>
    </dataValidation>
  </dataValidations>
  <printOptions horizontalCentered="1"/>
  <pageMargins left="0.35433070866141736" right="0.19685039370078741" top="0.39370078740157483" bottom="0.31496062992125984" header="0.19685039370078741" footer="0.19685039370078741"/>
  <pageSetup paperSize="9" fitToWidth="0" fitToHeight="0" orientation="portrait" r:id="rId1"/>
  <headerFooter>
    <oddFooter>&amp;R株式会社藤井工務店［版数：３版］  2026年４月２０日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81" r:id="rId4" name="Check Box 9">
              <controlPr defaultSize="0" autoFill="0" autoLine="0" autoPict="0">
                <anchor moveWithCells="1">
                  <from>
                    <xdr:col>8</xdr:col>
                    <xdr:colOff>428625</xdr:colOff>
                    <xdr:row>4</xdr:row>
                    <xdr:rowOff>9525</xdr:rowOff>
                  </from>
                  <to>
                    <xdr:col>8</xdr:col>
                    <xdr:colOff>685800</xdr:colOff>
                    <xdr:row>5</xdr:row>
                    <xdr:rowOff>28575</xdr:rowOff>
                  </to>
                </anchor>
              </controlPr>
            </control>
          </mc:Choice>
        </mc:AlternateContent>
        <mc:AlternateContent xmlns:mc="http://schemas.openxmlformats.org/markup-compatibility/2006">
          <mc:Choice Requires="x14">
            <control shapeId="3083" r:id="rId5" name="Check Box 11">
              <controlPr defaultSize="0" autoFill="0" autoLine="0" autoPict="0">
                <anchor moveWithCells="1">
                  <from>
                    <xdr:col>10</xdr:col>
                    <xdr:colOff>276225</xdr:colOff>
                    <xdr:row>9</xdr:row>
                    <xdr:rowOff>9525</xdr:rowOff>
                  </from>
                  <to>
                    <xdr:col>10</xdr:col>
                    <xdr:colOff>523875</xdr:colOff>
                    <xdr:row>10</xdr:row>
                    <xdr:rowOff>9525</xdr:rowOff>
                  </to>
                </anchor>
              </controlPr>
            </control>
          </mc:Choice>
        </mc:AlternateContent>
        <mc:AlternateContent xmlns:mc="http://schemas.openxmlformats.org/markup-compatibility/2006">
          <mc:Choice Requires="x14">
            <control shapeId="3084" r:id="rId6" name="Check Box 12">
              <controlPr defaultSize="0" autoFill="0" autoLine="0" autoPict="0">
                <anchor moveWithCells="1">
                  <from>
                    <xdr:col>10</xdr:col>
                    <xdr:colOff>276225</xdr:colOff>
                    <xdr:row>10</xdr:row>
                    <xdr:rowOff>9525</xdr:rowOff>
                  </from>
                  <to>
                    <xdr:col>10</xdr:col>
                    <xdr:colOff>523875</xdr:colOff>
                    <xdr:row>11</xdr:row>
                    <xdr:rowOff>9525</xdr:rowOff>
                  </to>
                </anchor>
              </controlPr>
            </control>
          </mc:Choice>
        </mc:AlternateContent>
        <mc:AlternateContent xmlns:mc="http://schemas.openxmlformats.org/markup-compatibility/2006">
          <mc:Choice Requires="x14">
            <control shapeId="3085" r:id="rId7" name="Check Box 13">
              <controlPr defaultSize="0" autoFill="0" autoLine="0" autoPict="0">
                <anchor moveWithCells="1">
                  <from>
                    <xdr:col>10</xdr:col>
                    <xdr:colOff>276225</xdr:colOff>
                    <xdr:row>11</xdr:row>
                    <xdr:rowOff>9525</xdr:rowOff>
                  </from>
                  <to>
                    <xdr:col>10</xdr:col>
                    <xdr:colOff>523875</xdr:colOff>
                    <xdr:row>12</xdr:row>
                    <xdr:rowOff>9525</xdr:rowOff>
                  </to>
                </anchor>
              </controlPr>
            </control>
          </mc:Choice>
        </mc:AlternateContent>
        <mc:AlternateContent xmlns:mc="http://schemas.openxmlformats.org/markup-compatibility/2006">
          <mc:Choice Requires="x14">
            <control shapeId="3086" r:id="rId8" name="Check Box 14">
              <controlPr defaultSize="0" autoFill="0" autoLine="0" autoPict="0">
                <anchor moveWithCells="1">
                  <from>
                    <xdr:col>10</xdr:col>
                    <xdr:colOff>276225</xdr:colOff>
                    <xdr:row>12</xdr:row>
                    <xdr:rowOff>9525</xdr:rowOff>
                  </from>
                  <to>
                    <xdr:col>10</xdr:col>
                    <xdr:colOff>523875</xdr:colOff>
                    <xdr:row>13</xdr:row>
                    <xdr:rowOff>9525</xdr:rowOff>
                  </to>
                </anchor>
              </controlPr>
            </control>
          </mc:Choice>
        </mc:AlternateContent>
        <mc:AlternateContent xmlns:mc="http://schemas.openxmlformats.org/markup-compatibility/2006">
          <mc:Choice Requires="x14">
            <control shapeId="3087" r:id="rId9" name="Check Box 15">
              <controlPr defaultSize="0" autoFill="0" autoLine="0" autoPict="0">
                <anchor moveWithCells="1">
                  <from>
                    <xdr:col>10</xdr:col>
                    <xdr:colOff>276225</xdr:colOff>
                    <xdr:row>13</xdr:row>
                    <xdr:rowOff>9525</xdr:rowOff>
                  </from>
                  <to>
                    <xdr:col>10</xdr:col>
                    <xdr:colOff>523875</xdr:colOff>
                    <xdr:row>14</xdr:row>
                    <xdr:rowOff>9525</xdr:rowOff>
                  </to>
                </anchor>
              </controlPr>
            </control>
          </mc:Choice>
        </mc:AlternateContent>
        <mc:AlternateContent xmlns:mc="http://schemas.openxmlformats.org/markup-compatibility/2006">
          <mc:Choice Requires="x14">
            <control shapeId="3088" r:id="rId10" name="Check Box 16">
              <controlPr defaultSize="0" autoFill="0" autoLine="0" autoPict="0">
                <anchor moveWithCells="1">
                  <from>
                    <xdr:col>10</xdr:col>
                    <xdr:colOff>276225</xdr:colOff>
                    <xdr:row>14</xdr:row>
                    <xdr:rowOff>9525</xdr:rowOff>
                  </from>
                  <to>
                    <xdr:col>10</xdr:col>
                    <xdr:colOff>523875</xdr:colOff>
                    <xdr:row>15</xdr:row>
                    <xdr:rowOff>9525</xdr:rowOff>
                  </to>
                </anchor>
              </controlPr>
            </control>
          </mc:Choice>
        </mc:AlternateContent>
        <mc:AlternateContent xmlns:mc="http://schemas.openxmlformats.org/markup-compatibility/2006">
          <mc:Choice Requires="x14">
            <control shapeId="3089" r:id="rId11" name="Check Box 17">
              <controlPr defaultSize="0" autoFill="0" autoLine="0" autoPict="0">
                <anchor moveWithCells="1">
                  <from>
                    <xdr:col>10</xdr:col>
                    <xdr:colOff>276225</xdr:colOff>
                    <xdr:row>15</xdr:row>
                    <xdr:rowOff>9525</xdr:rowOff>
                  </from>
                  <to>
                    <xdr:col>10</xdr:col>
                    <xdr:colOff>523875</xdr:colOff>
                    <xdr:row>16</xdr:row>
                    <xdr:rowOff>9525</xdr:rowOff>
                  </to>
                </anchor>
              </controlPr>
            </control>
          </mc:Choice>
        </mc:AlternateContent>
        <mc:AlternateContent xmlns:mc="http://schemas.openxmlformats.org/markup-compatibility/2006">
          <mc:Choice Requires="x14">
            <control shapeId="3090" r:id="rId12" name="Check Box 18">
              <controlPr defaultSize="0" autoFill="0" autoLine="0" autoPict="0">
                <anchor moveWithCells="1">
                  <from>
                    <xdr:col>10</xdr:col>
                    <xdr:colOff>276225</xdr:colOff>
                    <xdr:row>15</xdr:row>
                    <xdr:rowOff>9525</xdr:rowOff>
                  </from>
                  <to>
                    <xdr:col>10</xdr:col>
                    <xdr:colOff>523875</xdr:colOff>
                    <xdr:row>16</xdr:row>
                    <xdr:rowOff>9525</xdr:rowOff>
                  </to>
                </anchor>
              </controlPr>
            </control>
          </mc:Choice>
        </mc:AlternateContent>
        <mc:AlternateContent xmlns:mc="http://schemas.openxmlformats.org/markup-compatibility/2006">
          <mc:Choice Requires="x14">
            <control shapeId="3091" r:id="rId13" name="Check Box 19">
              <controlPr defaultSize="0" autoFill="0" autoLine="0" autoPict="0">
                <anchor moveWithCells="1">
                  <from>
                    <xdr:col>10</xdr:col>
                    <xdr:colOff>276225</xdr:colOff>
                    <xdr:row>16</xdr:row>
                    <xdr:rowOff>9525</xdr:rowOff>
                  </from>
                  <to>
                    <xdr:col>10</xdr:col>
                    <xdr:colOff>523875</xdr:colOff>
                    <xdr:row>17</xdr:row>
                    <xdr:rowOff>9525</xdr:rowOff>
                  </to>
                </anchor>
              </controlPr>
            </control>
          </mc:Choice>
        </mc:AlternateContent>
        <mc:AlternateContent xmlns:mc="http://schemas.openxmlformats.org/markup-compatibility/2006">
          <mc:Choice Requires="x14">
            <control shapeId="3092" r:id="rId14" name="Check Box 20">
              <controlPr defaultSize="0" autoFill="0" autoLine="0" autoPict="0">
                <anchor moveWithCells="1">
                  <from>
                    <xdr:col>10</xdr:col>
                    <xdr:colOff>276225</xdr:colOff>
                    <xdr:row>17</xdr:row>
                    <xdr:rowOff>9525</xdr:rowOff>
                  </from>
                  <to>
                    <xdr:col>10</xdr:col>
                    <xdr:colOff>523875</xdr:colOff>
                    <xdr:row>18</xdr:row>
                    <xdr:rowOff>9525</xdr:rowOff>
                  </to>
                </anchor>
              </controlPr>
            </control>
          </mc:Choice>
        </mc:AlternateContent>
        <mc:AlternateContent xmlns:mc="http://schemas.openxmlformats.org/markup-compatibility/2006">
          <mc:Choice Requires="x14">
            <control shapeId="3093" r:id="rId15" name="Check Box 21">
              <controlPr defaultSize="0" autoFill="0" autoLine="0" autoPict="0">
                <anchor moveWithCells="1">
                  <from>
                    <xdr:col>10</xdr:col>
                    <xdr:colOff>276225</xdr:colOff>
                    <xdr:row>17</xdr:row>
                    <xdr:rowOff>9525</xdr:rowOff>
                  </from>
                  <to>
                    <xdr:col>10</xdr:col>
                    <xdr:colOff>523875</xdr:colOff>
                    <xdr:row>18</xdr:row>
                    <xdr:rowOff>9525</xdr:rowOff>
                  </to>
                </anchor>
              </controlPr>
            </control>
          </mc:Choice>
        </mc:AlternateContent>
        <mc:AlternateContent xmlns:mc="http://schemas.openxmlformats.org/markup-compatibility/2006">
          <mc:Choice Requires="x14">
            <control shapeId="3094" r:id="rId16" name="Check Box 22">
              <controlPr defaultSize="0" autoFill="0" autoLine="0" autoPict="0">
                <anchor moveWithCells="1">
                  <from>
                    <xdr:col>10</xdr:col>
                    <xdr:colOff>276225</xdr:colOff>
                    <xdr:row>18</xdr:row>
                    <xdr:rowOff>9525</xdr:rowOff>
                  </from>
                  <to>
                    <xdr:col>10</xdr:col>
                    <xdr:colOff>523875</xdr:colOff>
                    <xdr:row>19</xdr:row>
                    <xdr:rowOff>9525</xdr:rowOff>
                  </to>
                </anchor>
              </controlPr>
            </control>
          </mc:Choice>
        </mc:AlternateContent>
        <mc:AlternateContent xmlns:mc="http://schemas.openxmlformats.org/markup-compatibility/2006">
          <mc:Choice Requires="x14">
            <control shapeId="3095" r:id="rId17" name="Check Box 23">
              <controlPr defaultSize="0" autoFill="0" autoLine="0" autoPict="0">
                <anchor moveWithCells="1">
                  <from>
                    <xdr:col>10</xdr:col>
                    <xdr:colOff>276225</xdr:colOff>
                    <xdr:row>18</xdr:row>
                    <xdr:rowOff>9525</xdr:rowOff>
                  </from>
                  <to>
                    <xdr:col>10</xdr:col>
                    <xdr:colOff>523875</xdr:colOff>
                    <xdr:row>19</xdr:row>
                    <xdr:rowOff>9525</xdr:rowOff>
                  </to>
                </anchor>
              </controlPr>
            </control>
          </mc:Choice>
        </mc:AlternateContent>
        <mc:AlternateContent xmlns:mc="http://schemas.openxmlformats.org/markup-compatibility/2006">
          <mc:Choice Requires="x14">
            <control shapeId="3096" r:id="rId18" name="Check Box 24">
              <controlPr defaultSize="0" autoFill="0" autoLine="0" autoPict="0">
                <anchor moveWithCells="1">
                  <from>
                    <xdr:col>10</xdr:col>
                    <xdr:colOff>276225</xdr:colOff>
                    <xdr:row>18</xdr:row>
                    <xdr:rowOff>9525</xdr:rowOff>
                  </from>
                  <to>
                    <xdr:col>10</xdr:col>
                    <xdr:colOff>523875</xdr:colOff>
                    <xdr:row>19</xdr:row>
                    <xdr:rowOff>9525</xdr:rowOff>
                  </to>
                </anchor>
              </controlPr>
            </control>
          </mc:Choice>
        </mc:AlternateContent>
        <mc:AlternateContent xmlns:mc="http://schemas.openxmlformats.org/markup-compatibility/2006">
          <mc:Choice Requires="x14">
            <control shapeId="3097" r:id="rId19" name="Check Box 25">
              <controlPr defaultSize="0" autoFill="0" autoLine="0" autoPict="0">
                <anchor moveWithCells="1">
                  <from>
                    <xdr:col>10</xdr:col>
                    <xdr:colOff>276225</xdr:colOff>
                    <xdr:row>19</xdr:row>
                    <xdr:rowOff>9525</xdr:rowOff>
                  </from>
                  <to>
                    <xdr:col>10</xdr:col>
                    <xdr:colOff>523875</xdr:colOff>
                    <xdr:row>20</xdr:row>
                    <xdr:rowOff>9525</xdr:rowOff>
                  </to>
                </anchor>
              </controlPr>
            </control>
          </mc:Choice>
        </mc:AlternateContent>
        <mc:AlternateContent xmlns:mc="http://schemas.openxmlformats.org/markup-compatibility/2006">
          <mc:Choice Requires="x14">
            <control shapeId="3098" r:id="rId20" name="Check Box 26">
              <controlPr defaultSize="0" autoFill="0" autoLine="0" autoPict="0">
                <anchor moveWithCells="1">
                  <from>
                    <xdr:col>10</xdr:col>
                    <xdr:colOff>276225</xdr:colOff>
                    <xdr:row>19</xdr:row>
                    <xdr:rowOff>9525</xdr:rowOff>
                  </from>
                  <to>
                    <xdr:col>10</xdr:col>
                    <xdr:colOff>523875</xdr:colOff>
                    <xdr:row>20</xdr:row>
                    <xdr:rowOff>9525</xdr:rowOff>
                  </to>
                </anchor>
              </controlPr>
            </control>
          </mc:Choice>
        </mc:AlternateContent>
        <mc:AlternateContent xmlns:mc="http://schemas.openxmlformats.org/markup-compatibility/2006">
          <mc:Choice Requires="x14">
            <control shapeId="3099" r:id="rId21" name="Check Box 27">
              <controlPr defaultSize="0" autoFill="0" autoLine="0" autoPict="0">
                <anchor moveWithCells="1">
                  <from>
                    <xdr:col>10</xdr:col>
                    <xdr:colOff>276225</xdr:colOff>
                    <xdr:row>19</xdr:row>
                    <xdr:rowOff>9525</xdr:rowOff>
                  </from>
                  <to>
                    <xdr:col>10</xdr:col>
                    <xdr:colOff>523875</xdr:colOff>
                    <xdr:row>20</xdr:row>
                    <xdr:rowOff>9525</xdr:rowOff>
                  </to>
                </anchor>
              </controlPr>
            </control>
          </mc:Choice>
        </mc:AlternateContent>
        <mc:AlternateContent xmlns:mc="http://schemas.openxmlformats.org/markup-compatibility/2006">
          <mc:Choice Requires="x14">
            <control shapeId="3100" r:id="rId22" name="Check Box 28">
              <controlPr defaultSize="0" autoFill="0" autoLine="0" autoPict="0">
                <anchor moveWithCells="1">
                  <from>
                    <xdr:col>10</xdr:col>
                    <xdr:colOff>276225</xdr:colOff>
                    <xdr:row>19</xdr:row>
                    <xdr:rowOff>9525</xdr:rowOff>
                  </from>
                  <to>
                    <xdr:col>10</xdr:col>
                    <xdr:colOff>523875</xdr:colOff>
                    <xdr:row>20</xdr:row>
                    <xdr:rowOff>9525</xdr:rowOff>
                  </to>
                </anchor>
              </controlPr>
            </control>
          </mc:Choice>
        </mc:AlternateContent>
        <mc:AlternateContent xmlns:mc="http://schemas.openxmlformats.org/markup-compatibility/2006">
          <mc:Choice Requires="x14">
            <control shapeId="3101" r:id="rId23" name="Check Box 29">
              <controlPr defaultSize="0" autoFill="0" autoLine="0" autoPict="0">
                <anchor moveWithCells="1">
                  <from>
                    <xdr:col>10</xdr:col>
                    <xdr:colOff>276225</xdr:colOff>
                    <xdr:row>20</xdr:row>
                    <xdr:rowOff>9525</xdr:rowOff>
                  </from>
                  <to>
                    <xdr:col>10</xdr:col>
                    <xdr:colOff>523875</xdr:colOff>
                    <xdr:row>21</xdr:row>
                    <xdr:rowOff>9525</xdr:rowOff>
                  </to>
                </anchor>
              </controlPr>
            </control>
          </mc:Choice>
        </mc:AlternateContent>
        <mc:AlternateContent xmlns:mc="http://schemas.openxmlformats.org/markup-compatibility/2006">
          <mc:Choice Requires="x14">
            <control shapeId="3102" r:id="rId24" name="Check Box 30">
              <controlPr defaultSize="0" autoFill="0" autoLine="0" autoPict="0">
                <anchor moveWithCells="1">
                  <from>
                    <xdr:col>10</xdr:col>
                    <xdr:colOff>276225</xdr:colOff>
                    <xdr:row>20</xdr:row>
                    <xdr:rowOff>9525</xdr:rowOff>
                  </from>
                  <to>
                    <xdr:col>10</xdr:col>
                    <xdr:colOff>523875</xdr:colOff>
                    <xdr:row>21</xdr:row>
                    <xdr:rowOff>9525</xdr:rowOff>
                  </to>
                </anchor>
              </controlPr>
            </control>
          </mc:Choice>
        </mc:AlternateContent>
        <mc:AlternateContent xmlns:mc="http://schemas.openxmlformats.org/markup-compatibility/2006">
          <mc:Choice Requires="x14">
            <control shapeId="3103" r:id="rId25" name="Check Box 31">
              <controlPr defaultSize="0" autoFill="0" autoLine="0" autoPict="0">
                <anchor moveWithCells="1">
                  <from>
                    <xdr:col>10</xdr:col>
                    <xdr:colOff>276225</xdr:colOff>
                    <xdr:row>20</xdr:row>
                    <xdr:rowOff>9525</xdr:rowOff>
                  </from>
                  <to>
                    <xdr:col>10</xdr:col>
                    <xdr:colOff>523875</xdr:colOff>
                    <xdr:row>21</xdr:row>
                    <xdr:rowOff>9525</xdr:rowOff>
                  </to>
                </anchor>
              </controlPr>
            </control>
          </mc:Choice>
        </mc:AlternateContent>
        <mc:AlternateContent xmlns:mc="http://schemas.openxmlformats.org/markup-compatibility/2006">
          <mc:Choice Requires="x14">
            <control shapeId="3104" r:id="rId26" name="Check Box 32">
              <controlPr defaultSize="0" autoFill="0" autoLine="0" autoPict="0">
                <anchor moveWithCells="1">
                  <from>
                    <xdr:col>10</xdr:col>
                    <xdr:colOff>276225</xdr:colOff>
                    <xdr:row>20</xdr:row>
                    <xdr:rowOff>9525</xdr:rowOff>
                  </from>
                  <to>
                    <xdr:col>10</xdr:col>
                    <xdr:colOff>523875</xdr:colOff>
                    <xdr:row>21</xdr:row>
                    <xdr:rowOff>9525</xdr:rowOff>
                  </to>
                </anchor>
              </controlPr>
            </control>
          </mc:Choice>
        </mc:AlternateContent>
        <mc:AlternateContent xmlns:mc="http://schemas.openxmlformats.org/markup-compatibility/2006">
          <mc:Choice Requires="x14">
            <control shapeId="3105" r:id="rId27" name="Check Box 33">
              <controlPr defaultSize="0" autoFill="0" autoLine="0" autoPict="0">
                <anchor moveWithCells="1">
                  <from>
                    <xdr:col>10</xdr:col>
                    <xdr:colOff>276225</xdr:colOff>
                    <xdr:row>20</xdr:row>
                    <xdr:rowOff>9525</xdr:rowOff>
                  </from>
                  <to>
                    <xdr:col>10</xdr:col>
                    <xdr:colOff>523875</xdr:colOff>
                    <xdr:row>21</xdr:row>
                    <xdr:rowOff>9525</xdr:rowOff>
                  </to>
                </anchor>
              </controlPr>
            </control>
          </mc:Choice>
        </mc:AlternateContent>
        <mc:AlternateContent xmlns:mc="http://schemas.openxmlformats.org/markup-compatibility/2006">
          <mc:Choice Requires="x14">
            <control shapeId="3106" r:id="rId28" name="Check Box 34">
              <controlPr defaultSize="0" autoFill="0" autoLine="0" autoPict="0">
                <anchor moveWithCells="1">
                  <from>
                    <xdr:col>10</xdr:col>
                    <xdr:colOff>276225</xdr:colOff>
                    <xdr:row>21</xdr:row>
                    <xdr:rowOff>9525</xdr:rowOff>
                  </from>
                  <to>
                    <xdr:col>10</xdr:col>
                    <xdr:colOff>523875</xdr:colOff>
                    <xdr:row>22</xdr:row>
                    <xdr:rowOff>9525</xdr:rowOff>
                  </to>
                </anchor>
              </controlPr>
            </control>
          </mc:Choice>
        </mc:AlternateContent>
        <mc:AlternateContent xmlns:mc="http://schemas.openxmlformats.org/markup-compatibility/2006">
          <mc:Choice Requires="x14">
            <control shapeId="3107" r:id="rId29" name="Check Box 35">
              <controlPr defaultSize="0" autoFill="0" autoLine="0" autoPict="0">
                <anchor moveWithCells="1">
                  <from>
                    <xdr:col>10</xdr:col>
                    <xdr:colOff>276225</xdr:colOff>
                    <xdr:row>21</xdr:row>
                    <xdr:rowOff>9525</xdr:rowOff>
                  </from>
                  <to>
                    <xdr:col>10</xdr:col>
                    <xdr:colOff>523875</xdr:colOff>
                    <xdr:row>22</xdr:row>
                    <xdr:rowOff>9525</xdr:rowOff>
                  </to>
                </anchor>
              </controlPr>
            </control>
          </mc:Choice>
        </mc:AlternateContent>
        <mc:AlternateContent xmlns:mc="http://schemas.openxmlformats.org/markup-compatibility/2006">
          <mc:Choice Requires="x14">
            <control shapeId="3108" r:id="rId30" name="Check Box 36">
              <controlPr defaultSize="0" autoFill="0" autoLine="0" autoPict="0">
                <anchor moveWithCells="1">
                  <from>
                    <xdr:col>10</xdr:col>
                    <xdr:colOff>276225</xdr:colOff>
                    <xdr:row>21</xdr:row>
                    <xdr:rowOff>9525</xdr:rowOff>
                  </from>
                  <to>
                    <xdr:col>10</xdr:col>
                    <xdr:colOff>523875</xdr:colOff>
                    <xdr:row>22</xdr:row>
                    <xdr:rowOff>9525</xdr:rowOff>
                  </to>
                </anchor>
              </controlPr>
            </control>
          </mc:Choice>
        </mc:AlternateContent>
        <mc:AlternateContent xmlns:mc="http://schemas.openxmlformats.org/markup-compatibility/2006">
          <mc:Choice Requires="x14">
            <control shapeId="3109" r:id="rId31" name="Check Box 37">
              <controlPr defaultSize="0" autoFill="0" autoLine="0" autoPict="0">
                <anchor moveWithCells="1">
                  <from>
                    <xdr:col>10</xdr:col>
                    <xdr:colOff>276225</xdr:colOff>
                    <xdr:row>21</xdr:row>
                    <xdr:rowOff>9525</xdr:rowOff>
                  </from>
                  <to>
                    <xdr:col>10</xdr:col>
                    <xdr:colOff>523875</xdr:colOff>
                    <xdr:row>22</xdr:row>
                    <xdr:rowOff>9525</xdr:rowOff>
                  </to>
                </anchor>
              </controlPr>
            </control>
          </mc:Choice>
        </mc:AlternateContent>
        <mc:AlternateContent xmlns:mc="http://schemas.openxmlformats.org/markup-compatibility/2006">
          <mc:Choice Requires="x14">
            <control shapeId="3110" r:id="rId32" name="Check Box 38">
              <controlPr defaultSize="0" autoFill="0" autoLine="0" autoPict="0">
                <anchor moveWithCells="1">
                  <from>
                    <xdr:col>10</xdr:col>
                    <xdr:colOff>276225</xdr:colOff>
                    <xdr:row>21</xdr:row>
                    <xdr:rowOff>9525</xdr:rowOff>
                  </from>
                  <to>
                    <xdr:col>10</xdr:col>
                    <xdr:colOff>523875</xdr:colOff>
                    <xdr:row>22</xdr:row>
                    <xdr:rowOff>9525</xdr:rowOff>
                  </to>
                </anchor>
              </controlPr>
            </control>
          </mc:Choice>
        </mc:AlternateContent>
        <mc:AlternateContent xmlns:mc="http://schemas.openxmlformats.org/markup-compatibility/2006">
          <mc:Choice Requires="x14">
            <control shapeId="3111" r:id="rId33" name="Check Box 39">
              <controlPr defaultSize="0" autoFill="0" autoLine="0" autoPict="0">
                <anchor moveWithCells="1">
                  <from>
                    <xdr:col>10</xdr:col>
                    <xdr:colOff>276225</xdr:colOff>
                    <xdr:row>21</xdr:row>
                    <xdr:rowOff>9525</xdr:rowOff>
                  </from>
                  <to>
                    <xdr:col>10</xdr:col>
                    <xdr:colOff>523875</xdr:colOff>
                    <xdr:row>22</xdr:row>
                    <xdr:rowOff>9525</xdr:rowOff>
                  </to>
                </anchor>
              </controlPr>
            </control>
          </mc:Choice>
        </mc:AlternateContent>
        <mc:AlternateContent xmlns:mc="http://schemas.openxmlformats.org/markup-compatibility/2006">
          <mc:Choice Requires="x14">
            <control shapeId="3112" r:id="rId34" name="Check Box 40">
              <controlPr defaultSize="0" autoFill="0" autoLine="0" autoPict="0">
                <anchor moveWithCells="1">
                  <from>
                    <xdr:col>10</xdr:col>
                    <xdr:colOff>276225</xdr:colOff>
                    <xdr:row>22</xdr:row>
                    <xdr:rowOff>9525</xdr:rowOff>
                  </from>
                  <to>
                    <xdr:col>10</xdr:col>
                    <xdr:colOff>523875</xdr:colOff>
                    <xdr:row>23</xdr:row>
                    <xdr:rowOff>9525</xdr:rowOff>
                  </to>
                </anchor>
              </controlPr>
            </control>
          </mc:Choice>
        </mc:AlternateContent>
        <mc:AlternateContent xmlns:mc="http://schemas.openxmlformats.org/markup-compatibility/2006">
          <mc:Choice Requires="x14">
            <control shapeId="3113" r:id="rId35" name="Check Box 41">
              <controlPr defaultSize="0" autoFill="0" autoLine="0" autoPict="0">
                <anchor moveWithCells="1">
                  <from>
                    <xdr:col>10</xdr:col>
                    <xdr:colOff>276225</xdr:colOff>
                    <xdr:row>22</xdr:row>
                    <xdr:rowOff>9525</xdr:rowOff>
                  </from>
                  <to>
                    <xdr:col>10</xdr:col>
                    <xdr:colOff>523875</xdr:colOff>
                    <xdr:row>23</xdr:row>
                    <xdr:rowOff>9525</xdr:rowOff>
                  </to>
                </anchor>
              </controlPr>
            </control>
          </mc:Choice>
        </mc:AlternateContent>
        <mc:AlternateContent xmlns:mc="http://schemas.openxmlformats.org/markup-compatibility/2006">
          <mc:Choice Requires="x14">
            <control shapeId="3114" r:id="rId36" name="Check Box 42">
              <controlPr defaultSize="0" autoFill="0" autoLine="0" autoPict="0">
                <anchor moveWithCells="1">
                  <from>
                    <xdr:col>10</xdr:col>
                    <xdr:colOff>276225</xdr:colOff>
                    <xdr:row>22</xdr:row>
                    <xdr:rowOff>9525</xdr:rowOff>
                  </from>
                  <to>
                    <xdr:col>10</xdr:col>
                    <xdr:colOff>523875</xdr:colOff>
                    <xdr:row>23</xdr:row>
                    <xdr:rowOff>9525</xdr:rowOff>
                  </to>
                </anchor>
              </controlPr>
            </control>
          </mc:Choice>
        </mc:AlternateContent>
        <mc:AlternateContent xmlns:mc="http://schemas.openxmlformats.org/markup-compatibility/2006">
          <mc:Choice Requires="x14">
            <control shapeId="3115" r:id="rId37" name="Check Box 43">
              <controlPr defaultSize="0" autoFill="0" autoLine="0" autoPict="0">
                <anchor moveWithCells="1">
                  <from>
                    <xdr:col>10</xdr:col>
                    <xdr:colOff>276225</xdr:colOff>
                    <xdr:row>22</xdr:row>
                    <xdr:rowOff>9525</xdr:rowOff>
                  </from>
                  <to>
                    <xdr:col>10</xdr:col>
                    <xdr:colOff>523875</xdr:colOff>
                    <xdr:row>23</xdr:row>
                    <xdr:rowOff>9525</xdr:rowOff>
                  </to>
                </anchor>
              </controlPr>
            </control>
          </mc:Choice>
        </mc:AlternateContent>
        <mc:AlternateContent xmlns:mc="http://schemas.openxmlformats.org/markup-compatibility/2006">
          <mc:Choice Requires="x14">
            <control shapeId="3116" r:id="rId38" name="Check Box 44">
              <controlPr defaultSize="0" autoFill="0" autoLine="0" autoPict="0">
                <anchor moveWithCells="1">
                  <from>
                    <xdr:col>10</xdr:col>
                    <xdr:colOff>276225</xdr:colOff>
                    <xdr:row>22</xdr:row>
                    <xdr:rowOff>9525</xdr:rowOff>
                  </from>
                  <to>
                    <xdr:col>10</xdr:col>
                    <xdr:colOff>523875</xdr:colOff>
                    <xdr:row>23</xdr:row>
                    <xdr:rowOff>9525</xdr:rowOff>
                  </to>
                </anchor>
              </controlPr>
            </control>
          </mc:Choice>
        </mc:AlternateContent>
        <mc:AlternateContent xmlns:mc="http://schemas.openxmlformats.org/markup-compatibility/2006">
          <mc:Choice Requires="x14">
            <control shapeId="3117" r:id="rId39" name="Check Box 45">
              <controlPr defaultSize="0" autoFill="0" autoLine="0" autoPict="0">
                <anchor moveWithCells="1">
                  <from>
                    <xdr:col>10</xdr:col>
                    <xdr:colOff>276225</xdr:colOff>
                    <xdr:row>22</xdr:row>
                    <xdr:rowOff>9525</xdr:rowOff>
                  </from>
                  <to>
                    <xdr:col>10</xdr:col>
                    <xdr:colOff>523875</xdr:colOff>
                    <xdr:row>23</xdr:row>
                    <xdr:rowOff>9525</xdr:rowOff>
                  </to>
                </anchor>
              </controlPr>
            </control>
          </mc:Choice>
        </mc:AlternateContent>
        <mc:AlternateContent xmlns:mc="http://schemas.openxmlformats.org/markup-compatibility/2006">
          <mc:Choice Requires="x14">
            <control shapeId="3118" r:id="rId40" name="Check Box 46">
              <controlPr defaultSize="0" autoFill="0" autoLine="0" autoPict="0">
                <anchor moveWithCells="1">
                  <from>
                    <xdr:col>10</xdr:col>
                    <xdr:colOff>276225</xdr:colOff>
                    <xdr:row>22</xdr:row>
                    <xdr:rowOff>9525</xdr:rowOff>
                  </from>
                  <to>
                    <xdr:col>10</xdr:col>
                    <xdr:colOff>523875</xdr:colOff>
                    <xdr:row>23</xdr:row>
                    <xdr:rowOff>9525</xdr:rowOff>
                  </to>
                </anchor>
              </controlPr>
            </control>
          </mc:Choice>
        </mc:AlternateContent>
        <mc:AlternateContent xmlns:mc="http://schemas.openxmlformats.org/markup-compatibility/2006">
          <mc:Choice Requires="x14">
            <control shapeId="3119" r:id="rId41" name="Check Box 47">
              <controlPr defaultSize="0" autoFill="0" autoLine="0" autoPict="0">
                <anchor moveWithCells="1">
                  <from>
                    <xdr:col>10</xdr:col>
                    <xdr:colOff>276225</xdr:colOff>
                    <xdr:row>23</xdr:row>
                    <xdr:rowOff>9525</xdr:rowOff>
                  </from>
                  <to>
                    <xdr:col>10</xdr:col>
                    <xdr:colOff>523875</xdr:colOff>
                    <xdr:row>24</xdr:row>
                    <xdr:rowOff>9525</xdr:rowOff>
                  </to>
                </anchor>
              </controlPr>
            </control>
          </mc:Choice>
        </mc:AlternateContent>
        <mc:AlternateContent xmlns:mc="http://schemas.openxmlformats.org/markup-compatibility/2006">
          <mc:Choice Requires="x14">
            <control shapeId="3120" r:id="rId42" name="Check Box 48">
              <controlPr defaultSize="0" autoFill="0" autoLine="0" autoPict="0">
                <anchor moveWithCells="1">
                  <from>
                    <xdr:col>10</xdr:col>
                    <xdr:colOff>276225</xdr:colOff>
                    <xdr:row>23</xdr:row>
                    <xdr:rowOff>9525</xdr:rowOff>
                  </from>
                  <to>
                    <xdr:col>10</xdr:col>
                    <xdr:colOff>523875</xdr:colOff>
                    <xdr:row>24</xdr:row>
                    <xdr:rowOff>9525</xdr:rowOff>
                  </to>
                </anchor>
              </controlPr>
            </control>
          </mc:Choice>
        </mc:AlternateContent>
        <mc:AlternateContent xmlns:mc="http://schemas.openxmlformats.org/markup-compatibility/2006">
          <mc:Choice Requires="x14">
            <control shapeId="3121" r:id="rId43" name="Check Box 49">
              <controlPr defaultSize="0" autoFill="0" autoLine="0" autoPict="0">
                <anchor moveWithCells="1">
                  <from>
                    <xdr:col>10</xdr:col>
                    <xdr:colOff>276225</xdr:colOff>
                    <xdr:row>23</xdr:row>
                    <xdr:rowOff>9525</xdr:rowOff>
                  </from>
                  <to>
                    <xdr:col>10</xdr:col>
                    <xdr:colOff>523875</xdr:colOff>
                    <xdr:row>24</xdr:row>
                    <xdr:rowOff>9525</xdr:rowOff>
                  </to>
                </anchor>
              </controlPr>
            </control>
          </mc:Choice>
        </mc:AlternateContent>
        <mc:AlternateContent xmlns:mc="http://schemas.openxmlformats.org/markup-compatibility/2006">
          <mc:Choice Requires="x14">
            <control shapeId="3122" r:id="rId44" name="Check Box 50">
              <controlPr defaultSize="0" autoFill="0" autoLine="0" autoPict="0">
                <anchor moveWithCells="1">
                  <from>
                    <xdr:col>10</xdr:col>
                    <xdr:colOff>276225</xdr:colOff>
                    <xdr:row>23</xdr:row>
                    <xdr:rowOff>9525</xdr:rowOff>
                  </from>
                  <to>
                    <xdr:col>10</xdr:col>
                    <xdr:colOff>523875</xdr:colOff>
                    <xdr:row>24</xdr:row>
                    <xdr:rowOff>9525</xdr:rowOff>
                  </to>
                </anchor>
              </controlPr>
            </control>
          </mc:Choice>
        </mc:AlternateContent>
        <mc:AlternateContent xmlns:mc="http://schemas.openxmlformats.org/markup-compatibility/2006">
          <mc:Choice Requires="x14">
            <control shapeId="3123" r:id="rId45" name="Check Box 51">
              <controlPr defaultSize="0" autoFill="0" autoLine="0" autoPict="0">
                <anchor moveWithCells="1">
                  <from>
                    <xdr:col>10</xdr:col>
                    <xdr:colOff>276225</xdr:colOff>
                    <xdr:row>23</xdr:row>
                    <xdr:rowOff>9525</xdr:rowOff>
                  </from>
                  <to>
                    <xdr:col>10</xdr:col>
                    <xdr:colOff>523875</xdr:colOff>
                    <xdr:row>24</xdr:row>
                    <xdr:rowOff>9525</xdr:rowOff>
                  </to>
                </anchor>
              </controlPr>
            </control>
          </mc:Choice>
        </mc:AlternateContent>
        <mc:AlternateContent xmlns:mc="http://schemas.openxmlformats.org/markup-compatibility/2006">
          <mc:Choice Requires="x14">
            <control shapeId="3124" r:id="rId46" name="Check Box 52">
              <controlPr defaultSize="0" autoFill="0" autoLine="0" autoPict="0">
                <anchor moveWithCells="1">
                  <from>
                    <xdr:col>10</xdr:col>
                    <xdr:colOff>276225</xdr:colOff>
                    <xdr:row>23</xdr:row>
                    <xdr:rowOff>9525</xdr:rowOff>
                  </from>
                  <to>
                    <xdr:col>10</xdr:col>
                    <xdr:colOff>523875</xdr:colOff>
                    <xdr:row>24</xdr:row>
                    <xdr:rowOff>9525</xdr:rowOff>
                  </to>
                </anchor>
              </controlPr>
            </control>
          </mc:Choice>
        </mc:AlternateContent>
        <mc:AlternateContent xmlns:mc="http://schemas.openxmlformats.org/markup-compatibility/2006">
          <mc:Choice Requires="x14">
            <control shapeId="3125" r:id="rId47" name="Check Box 53">
              <controlPr defaultSize="0" autoFill="0" autoLine="0" autoPict="0">
                <anchor moveWithCells="1">
                  <from>
                    <xdr:col>10</xdr:col>
                    <xdr:colOff>276225</xdr:colOff>
                    <xdr:row>23</xdr:row>
                    <xdr:rowOff>9525</xdr:rowOff>
                  </from>
                  <to>
                    <xdr:col>10</xdr:col>
                    <xdr:colOff>523875</xdr:colOff>
                    <xdr:row>24</xdr:row>
                    <xdr:rowOff>9525</xdr:rowOff>
                  </to>
                </anchor>
              </controlPr>
            </control>
          </mc:Choice>
        </mc:AlternateContent>
        <mc:AlternateContent xmlns:mc="http://schemas.openxmlformats.org/markup-compatibility/2006">
          <mc:Choice Requires="x14">
            <control shapeId="3126" r:id="rId48" name="Check Box 54">
              <controlPr defaultSize="0" autoFill="0" autoLine="0" autoPict="0">
                <anchor moveWithCells="1">
                  <from>
                    <xdr:col>10</xdr:col>
                    <xdr:colOff>276225</xdr:colOff>
                    <xdr:row>23</xdr:row>
                    <xdr:rowOff>9525</xdr:rowOff>
                  </from>
                  <to>
                    <xdr:col>10</xdr:col>
                    <xdr:colOff>523875</xdr:colOff>
                    <xdr:row>24</xdr:row>
                    <xdr:rowOff>9525</xdr:rowOff>
                  </to>
                </anchor>
              </controlPr>
            </control>
          </mc:Choice>
        </mc:AlternateContent>
        <mc:AlternateContent xmlns:mc="http://schemas.openxmlformats.org/markup-compatibility/2006">
          <mc:Choice Requires="x14">
            <control shapeId="3127" r:id="rId49" name="Check Box 55">
              <controlPr defaultSize="0" autoFill="0" autoLine="0" autoPict="0">
                <anchor moveWithCells="1">
                  <from>
                    <xdr:col>10</xdr:col>
                    <xdr:colOff>276225</xdr:colOff>
                    <xdr:row>24</xdr:row>
                    <xdr:rowOff>9525</xdr:rowOff>
                  </from>
                  <to>
                    <xdr:col>10</xdr:col>
                    <xdr:colOff>523875</xdr:colOff>
                    <xdr:row>25</xdr:row>
                    <xdr:rowOff>9525</xdr:rowOff>
                  </to>
                </anchor>
              </controlPr>
            </control>
          </mc:Choice>
        </mc:AlternateContent>
        <mc:AlternateContent xmlns:mc="http://schemas.openxmlformats.org/markup-compatibility/2006">
          <mc:Choice Requires="x14">
            <control shapeId="3128" r:id="rId50" name="Check Box 56">
              <controlPr defaultSize="0" autoFill="0" autoLine="0" autoPict="0">
                <anchor moveWithCells="1">
                  <from>
                    <xdr:col>10</xdr:col>
                    <xdr:colOff>276225</xdr:colOff>
                    <xdr:row>24</xdr:row>
                    <xdr:rowOff>9525</xdr:rowOff>
                  </from>
                  <to>
                    <xdr:col>10</xdr:col>
                    <xdr:colOff>523875</xdr:colOff>
                    <xdr:row>25</xdr:row>
                    <xdr:rowOff>9525</xdr:rowOff>
                  </to>
                </anchor>
              </controlPr>
            </control>
          </mc:Choice>
        </mc:AlternateContent>
        <mc:AlternateContent xmlns:mc="http://schemas.openxmlformats.org/markup-compatibility/2006">
          <mc:Choice Requires="x14">
            <control shapeId="3129" r:id="rId51" name="Check Box 57">
              <controlPr defaultSize="0" autoFill="0" autoLine="0" autoPict="0">
                <anchor moveWithCells="1">
                  <from>
                    <xdr:col>10</xdr:col>
                    <xdr:colOff>276225</xdr:colOff>
                    <xdr:row>24</xdr:row>
                    <xdr:rowOff>9525</xdr:rowOff>
                  </from>
                  <to>
                    <xdr:col>10</xdr:col>
                    <xdr:colOff>523875</xdr:colOff>
                    <xdr:row>25</xdr:row>
                    <xdr:rowOff>9525</xdr:rowOff>
                  </to>
                </anchor>
              </controlPr>
            </control>
          </mc:Choice>
        </mc:AlternateContent>
        <mc:AlternateContent xmlns:mc="http://schemas.openxmlformats.org/markup-compatibility/2006">
          <mc:Choice Requires="x14">
            <control shapeId="3130" r:id="rId52" name="Check Box 58">
              <controlPr defaultSize="0" autoFill="0" autoLine="0" autoPict="0">
                <anchor moveWithCells="1">
                  <from>
                    <xdr:col>10</xdr:col>
                    <xdr:colOff>276225</xdr:colOff>
                    <xdr:row>24</xdr:row>
                    <xdr:rowOff>9525</xdr:rowOff>
                  </from>
                  <to>
                    <xdr:col>10</xdr:col>
                    <xdr:colOff>523875</xdr:colOff>
                    <xdr:row>25</xdr:row>
                    <xdr:rowOff>9525</xdr:rowOff>
                  </to>
                </anchor>
              </controlPr>
            </control>
          </mc:Choice>
        </mc:AlternateContent>
        <mc:AlternateContent xmlns:mc="http://schemas.openxmlformats.org/markup-compatibility/2006">
          <mc:Choice Requires="x14">
            <control shapeId="3131" r:id="rId53" name="Check Box 59">
              <controlPr defaultSize="0" autoFill="0" autoLine="0" autoPict="0">
                <anchor moveWithCells="1">
                  <from>
                    <xdr:col>10</xdr:col>
                    <xdr:colOff>276225</xdr:colOff>
                    <xdr:row>24</xdr:row>
                    <xdr:rowOff>9525</xdr:rowOff>
                  </from>
                  <to>
                    <xdr:col>10</xdr:col>
                    <xdr:colOff>523875</xdr:colOff>
                    <xdr:row>25</xdr:row>
                    <xdr:rowOff>9525</xdr:rowOff>
                  </to>
                </anchor>
              </controlPr>
            </control>
          </mc:Choice>
        </mc:AlternateContent>
        <mc:AlternateContent xmlns:mc="http://schemas.openxmlformats.org/markup-compatibility/2006">
          <mc:Choice Requires="x14">
            <control shapeId="3132" r:id="rId54" name="Check Box 60">
              <controlPr defaultSize="0" autoFill="0" autoLine="0" autoPict="0">
                <anchor moveWithCells="1">
                  <from>
                    <xdr:col>10</xdr:col>
                    <xdr:colOff>276225</xdr:colOff>
                    <xdr:row>24</xdr:row>
                    <xdr:rowOff>9525</xdr:rowOff>
                  </from>
                  <to>
                    <xdr:col>10</xdr:col>
                    <xdr:colOff>523875</xdr:colOff>
                    <xdr:row>25</xdr:row>
                    <xdr:rowOff>9525</xdr:rowOff>
                  </to>
                </anchor>
              </controlPr>
            </control>
          </mc:Choice>
        </mc:AlternateContent>
        <mc:AlternateContent xmlns:mc="http://schemas.openxmlformats.org/markup-compatibility/2006">
          <mc:Choice Requires="x14">
            <control shapeId="3133" r:id="rId55" name="Check Box 61">
              <controlPr defaultSize="0" autoFill="0" autoLine="0" autoPict="0">
                <anchor moveWithCells="1">
                  <from>
                    <xdr:col>10</xdr:col>
                    <xdr:colOff>276225</xdr:colOff>
                    <xdr:row>24</xdr:row>
                    <xdr:rowOff>9525</xdr:rowOff>
                  </from>
                  <to>
                    <xdr:col>10</xdr:col>
                    <xdr:colOff>523875</xdr:colOff>
                    <xdr:row>25</xdr:row>
                    <xdr:rowOff>9525</xdr:rowOff>
                  </to>
                </anchor>
              </controlPr>
            </control>
          </mc:Choice>
        </mc:AlternateContent>
        <mc:AlternateContent xmlns:mc="http://schemas.openxmlformats.org/markup-compatibility/2006">
          <mc:Choice Requires="x14">
            <control shapeId="3134" r:id="rId56" name="Check Box 62">
              <controlPr defaultSize="0" autoFill="0" autoLine="0" autoPict="0">
                <anchor moveWithCells="1">
                  <from>
                    <xdr:col>10</xdr:col>
                    <xdr:colOff>276225</xdr:colOff>
                    <xdr:row>24</xdr:row>
                    <xdr:rowOff>9525</xdr:rowOff>
                  </from>
                  <to>
                    <xdr:col>10</xdr:col>
                    <xdr:colOff>523875</xdr:colOff>
                    <xdr:row>25</xdr:row>
                    <xdr:rowOff>9525</xdr:rowOff>
                  </to>
                </anchor>
              </controlPr>
            </control>
          </mc:Choice>
        </mc:AlternateContent>
        <mc:AlternateContent xmlns:mc="http://schemas.openxmlformats.org/markup-compatibility/2006">
          <mc:Choice Requires="x14">
            <control shapeId="3135" r:id="rId57" name="Check Box 63">
              <controlPr defaultSize="0" autoFill="0" autoLine="0" autoPict="0">
                <anchor moveWithCells="1">
                  <from>
                    <xdr:col>10</xdr:col>
                    <xdr:colOff>276225</xdr:colOff>
                    <xdr:row>24</xdr:row>
                    <xdr:rowOff>9525</xdr:rowOff>
                  </from>
                  <to>
                    <xdr:col>10</xdr:col>
                    <xdr:colOff>523875</xdr:colOff>
                    <xdr:row>25</xdr:row>
                    <xdr:rowOff>9525</xdr:rowOff>
                  </to>
                </anchor>
              </controlPr>
            </control>
          </mc:Choice>
        </mc:AlternateContent>
        <mc:AlternateContent xmlns:mc="http://schemas.openxmlformats.org/markup-compatibility/2006">
          <mc:Choice Requires="x14">
            <control shapeId="3136" r:id="rId58" name="Check Box 64">
              <controlPr defaultSize="0" autoFill="0" autoLine="0" autoPict="0">
                <anchor moveWithCells="1">
                  <from>
                    <xdr:col>10</xdr:col>
                    <xdr:colOff>276225</xdr:colOff>
                    <xdr:row>25</xdr:row>
                    <xdr:rowOff>9525</xdr:rowOff>
                  </from>
                  <to>
                    <xdr:col>10</xdr:col>
                    <xdr:colOff>523875</xdr:colOff>
                    <xdr:row>26</xdr:row>
                    <xdr:rowOff>9525</xdr:rowOff>
                  </to>
                </anchor>
              </controlPr>
            </control>
          </mc:Choice>
        </mc:AlternateContent>
        <mc:AlternateContent xmlns:mc="http://schemas.openxmlformats.org/markup-compatibility/2006">
          <mc:Choice Requires="x14">
            <control shapeId="3137" r:id="rId59" name="Check Box 65">
              <controlPr defaultSize="0" autoFill="0" autoLine="0" autoPict="0">
                <anchor moveWithCells="1">
                  <from>
                    <xdr:col>10</xdr:col>
                    <xdr:colOff>276225</xdr:colOff>
                    <xdr:row>25</xdr:row>
                    <xdr:rowOff>9525</xdr:rowOff>
                  </from>
                  <to>
                    <xdr:col>10</xdr:col>
                    <xdr:colOff>523875</xdr:colOff>
                    <xdr:row>26</xdr:row>
                    <xdr:rowOff>9525</xdr:rowOff>
                  </to>
                </anchor>
              </controlPr>
            </control>
          </mc:Choice>
        </mc:AlternateContent>
        <mc:AlternateContent xmlns:mc="http://schemas.openxmlformats.org/markup-compatibility/2006">
          <mc:Choice Requires="x14">
            <control shapeId="3138" r:id="rId60" name="Check Box 66">
              <controlPr defaultSize="0" autoFill="0" autoLine="0" autoPict="0">
                <anchor moveWithCells="1">
                  <from>
                    <xdr:col>10</xdr:col>
                    <xdr:colOff>276225</xdr:colOff>
                    <xdr:row>25</xdr:row>
                    <xdr:rowOff>9525</xdr:rowOff>
                  </from>
                  <to>
                    <xdr:col>10</xdr:col>
                    <xdr:colOff>523875</xdr:colOff>
                    <xdr:row>26</xdr:row>
                    <xdr:rowOff>9525</xdr:rowOff>
                  </to>
                </anchor>
              </controlPr>
            </control>
          </mc:Choice>
        </mc:AlternateContent>
        <mc:AlternateContent xmlns:mc="http://schemas.openxmlformats.org/markup-compatibility/2006">
          <mc:Choice Requires="x14">
            <control shapeId="3139" r:id="rId61" name="Check Box 67">
              <controlPr defaultSize="0" autoFill="0" autoLine="0" autoPict="0">
                <anchor moveWithCells="1">
                  <from>
                    <xdr:col>10</xdr:col>
                    <xdr:colOff>276225</xdr:colOff>
                    <xdr:row>25</xdr:row>
                    <xdr:rowOff>9525</xdr:rowOff>
                  </from>
                  <to>
                    <xdr:col>10</xdr:col>
                    <xdr:colOff>523875</xdr:colOff>
                    <xdr:row>26</xdr:row>
                    <xdr:rowOff>9525</xdr:rowOff>
                  </to>
                </anchor>
              </controlPr>
            </control>
          </mc:Choice>
        </mc:AlternateContent>
        <mc:AlternateContent xmlns:mc="http://schemas.openxmlformats.org/markup-compatibility/2006">
          <mc:Choice Requires="x14">
            <control shapeId="3140" r:id="rId62" name="Check Box 68">
              <controlPr defaultSize="0" autoFill="0" autoLine="0" autoPict="0">
                <anchor moveWithCells="1">
                  <from>
                    <xdr:col>10</xdr:col>
                    <xdr:colOff>276225</xdr:colOff>
                    <xdr:row>25</xdr:row>
                    <xdr:rowOff>9525</xdr:rowOff>
                  </from>
                  <to>
                    <xdr:col>10</xdr:col>
                    <xdr:colOff>523875</xdr:colOff>
                    <xdr:row>26</xdr:row>
                    <xdr:rowOff>9525</xdr:rowOff>
                  </to>
                </anchor>
              </controlPr>
            </control>
          </mc:Choice>
        </mc:AlternateContent>
        <mc:AlternateContent xmlns:mc="http://schemas.openxmlformats.org/markup-compatibility/2006">
          <mc:Choice Requires="x14">
            <control shapeId="3141" r:id="rId63" name="Check Box 69">
              <controlPr defaultSize="0" autoFill="0" autoLine="0" autoPict="0">
                <anchor moveWithCells="1">
                  <from>
                    <xdr:col>10</xdr:col>
                    <xdr:colOff>276225</xdr:colOff>
                    <xdr:row>25</xdr:row>
                    <xdr:rowOff>9525</xdr:rowOff>
                  </from>
                  <to>
                    <xdr:col>10</xdr:col>
                    <xdr:colOff>523875</xdr:colOff>
                    <xdr:row>26</xdr:row>
                    <xdr:rowOff>9525</xdr:rowOff>
                  </to>
                </anchor>
              </controlPr>
            </control>
          </mc:Choice>
        </mc:AlternateContent>
        <mc:AlternateContent xmlns:mc="http://schemas.openxmlformats.org/markup-compatibility/2006">
          <mc:Choice Requires="x14">
            <control shapeId="3142" r:id="rId64" name="Check Box 70">
              <controlPr defaultSize="0" autoFill="0" autoLine="0" autoPict="0">
                <anchor moveWithCells="1">
                  <from>
                    <xdr:col>10</xdr:col>
                    <xdr:colOff>276225</xdr:colOff>
                    <xdr:row>25</xdr:row>
                    <xdr:rowOff>9525</xdr:rowOff>
                  </from>
                  <to>
                    <xdr:col>10</xdr:col>
                    <xdr:colOff>523875</xdr:colOff>
                    <xdr:row>26</xdr:row>
                    <xdr:rowOff>9525</xdr:rowOff>
                  </to>
                </anchor>
              </controlPr>
            </control>
          </mc:Choice>
        </mc:AlternateContent>
        <mc:AlternateContent xmlns:mc="http://schemas.openxmlformats.org/markup-compatibility/2006">
          <mc:Choice Requires="x14">
            <control shapeId="3143" r:id="rId65" name="Check Box 71">
              <controlPr defaultSize="0" autoFill="0" autoLine="0" autoPict="0">
                <anchor moveWithCells="1">
                  <from>
                    <xdr:col>10</xdr:col>
                    <xdr:colOff>276225</xdr:colOff>
                    <xdr:row>25</xdr:row>
                    <xdr:rowOff>9525</xdr:rowOff>
                  </from>
                  <to>
                    <xdr:col>10</xdr:col>
                    <xdr:colOff>523875</xdr:colOff>
                    <xdr:row>26</xdr:row>
                    <xdr:rowOff>9525</xdr:rowOff>
                  </to>
                </anchor>
              </controlPr>
            </control>
          </mc:Choice>
        </mc:AlternateContent>
        <mc:AlternateContent xmlns:mc="http://schemas.openxmlformats.org/markup-compatibility/2006">
          <mc:Choice Requires="x14">
            <control shapeId="3144" r:id="rId66" name="Check Box 72">
              <controlPr defaultSize="0" autoFill="0" autoLine="0" autoPict="0">
                <anchor moveWithCells="1">
                  <from>
                    <xdr:col>10</xdr:col>
                    <xdr:colOff>276225</xdr:colOff>
                    <xdr:row>25</xdr:row>
                    <xdr:rowOff>9525</xdr:rowOff>
                  </from>
                  <to>
                    <xdr:col>10</xdr:col>
                    <xdr:colOff>523875</xdr:colOff>
                    <xdr:row>26</xdr:row>
                    <xdr:rowOff>9525</xdr:rowOff>
                  </to>
                </anchor>
              </controlPr>
            </control>
          </mc:Choice>
        </mc:AlternateContent>
        <mc:AlternateContent xmlns:mc="http://schemas.openxmlformats.org/markup-compatibility/2006">
          <mc:Choice Requires="x14">
            <control shapeId="3145" r:id="rId67" name="Check Box 73">
              <controlPr defaultSize="0" autoFill="0" autoLine="0" autoPict="0">
                <anchor moveWithCells="1">
                  <from>
                    <xdr:col>10</xdr:col>
                    <xdr:colOff>276225</xdr:colOff>
                    <xdr:row>25</xdr:row>
                    <xdr:rowOff>9525</xdr:rowOff>
                  </from>
                  <to>
                    <xdr:col>10</xdr:col>
                    <xdr:colOff>523875</xdr:colOff>
                    <xdr:row>26</xdr:row>
                    <xdr:rowOff>9525</xdr:rowOff>
                  </to>
                </anchor>
              </controlPr>
            </control>
          </mc:Choice>
        </mc:AlternateContent>
        <mc:AlternateContent xmlns:mc="http://schemas.openxmlformats.org/markup-compatibility/2006">
          <mc:Choice Requires="x14">
            <control shapeId="3146" r:id="rId68" name="Check Box 74">
              <controlPr defaultSize="0" autoFill="0" autoLine="0" autoPict="0">
                <anchor moveWithCells="1">
                  <from>
                    <xdr:col>10</xdr:col>
                    <xdr:colOff>276225</xdr:colOff>
                    <xdr:row>26</xdr:row>
                    <xdr:rowOff>9525</xdr:rowOff>
                  </from>
                  <to>
                    <xdr:col>10</xdr:col>
                    <xdr:colOff>523875</xdr:colOff>
                    <xdr:row>27</xdr:row>
                    <xdr:rowOff>9525</xdr:rowOff>
                  </to>
                </anchor>
              </controlPr>
            </control>
          </mc:Choice>
        </mc:AlternateContent>
        <mc:AlternateContent xmlns:mc="http://schemas.openxmlformats.org/markup-compatibility/2006">
          <mc:Choice Requires="x14">
            <control shapeId="3147" r:id="rId69" name="Check Box 75">
              <controlPr defaultSize="0" autoFill="0" autoLine="0" autoPict="0">
                <anchor moveWithCells="1">
                  <from>
                    <xdr:col>10</xdr:col>
                    <xdr:colOff>276225</xdr:colOff>
                    <xdr:row>26</xdr:row>
                    <xdr:rowOff>9525</xdr:rowOff>
                  </from>
                  <to>
                    <xdr:col>10</xdr:col>
                    <xdr:colOff>523875</xdr:colOff>
                    <xdr:row>27</xdr:row>
                    <xdr:rowOff>9525</xdr:rowOff>
                  </to>
                </anchor>
              </controlPr>
            </control>
          </mc:Choice>
        </mc:AlternateContent>
        <mc:AlternateContent xmlns:mc="http://schemas.openxmlformats.org/markup-compatibility/2006">
          <mc:Choice Requires="x14">
            <control shapeId="3148" r:id="rId70" name="Check Box 76">
              <controlPr defaultSize="0" autoFill="0" autoLine="0" autoPict="0">
                <anchor moveWithCells="1">
                  <from>
                    <xdr:col>10</xdr:col>
                    <xdr:colOff>276225</xdr:colOff>
                    <xdr:row>26</xdr:row>
                    <xdr:rowOff>9525</xdr:rowOff>
                  </from>
                  <to>
                    <xdr:col>10</xdr:col>
                    <xdr:colOff>523875</xdr:colOff>
                    <xdr:row>27</xdr:row>
                    <xdr:rowOff>9525</xdr:rowOff>
                  </to>
                </anchor>
              </controlPr>
            </control>
          </mc:Choice>
        </mc:AlternateContent>
        <mc:AlternateContent xmlns:mc="http://schemas.openxmlformats.org/markup-compatibility/2006">
          <mc:Choice Requires="x14">
            <control shapeId="3149" r:id="rId71" name="Check Box 77">
              <controlPr defaultSize="0" autoFill="0" autoLine="0" autoPict="0">
                <anchor moveWithCells="1">
                  <from>
                    <xdr:col>10</xdr:col>
                    <xdr:colOff>276225</xdr:colOff>
                    <xdr:row>26</xdr:row>
                    <xdr:rowOff>9525</xdr:rowOff>
                  </from>
                  <to>
                    <xdr:col>10</xdr:col>
                    <xdr:colOff>523875</xdr:colOff>
                    <xdr:row>27</xdr:row>
                    <xdr:rowOff>9525</xdr:rowOff>
                  </to>
                </anchor>
              </controlPr>
            </control>
          </mc:Choice>
        </mc:AlternateContent>
        <mc:AlternateContent xmlns:mc="http://schemas.openxmlformats.org/markup-compatibility/2006">
          <mc:Choice Requires="x14">
            <control shapeId="3150" r:id="rId72" name="Check Box 78">
              <controlPr defaultSize="0" autoFill="0" autoLine="0" autoPict="0">
                <anchor moveWithCells="1">
                  <from>
                    <xdr:col>10</xdr:col>
                    <xdr:colOff>276225</xdr:colOff>
                    <xdr:row>26</xdr:row>
                    <xdr:rowOff>9525</xdr:rowOff>
                  </from>
                  <to>
                    <xdr:col>10</xdr:col>
                    <xdr:colOff>523875</xdr:colOff>
                    <xdr:row>27</xdr:row>
                    <xdr:rowOff>9525</xdr:rowOff>
                  </to>
                </anchor>
              </controlPr>
            </control>
          </mc:Choice>
        </mc:AlternateContent>
        <mc:AlternateContent xmlns:mc="http://schemas.openxmlformats.org/markup-compatibility/2006">
          <mc:Choice Requires="x14">
            <control shapeId="3151" r:id="rId73" name="Check Box 79">
              <controlPr defaultSize="0" autoFill="0" autoLine="0" autoPict="0">
                <anchor moveWithCells="1">
                  <from>
                    <xdr:col>10</xdr:col>
                    <xdr:colOff>276225</xdr:colOff>
                    <xdr:row>26</xdr:row>
                    <xdr:rowOff>9525</xdr:rowOff>
                  </from>
                  <to>
                    <xdr:col>10</xdr:col>
                    <xdr:colOff>523875</xdr:colOff>
                    <xdr:row>27</xdr:row>
                    <xdr:rowOff>9525</xdr:rowOff>
                  </to>
                </anchor>
              </controlPr>
            </control>
          </mc:Choice>
        </mc:AlternateContent>
        <mc:AlternateContent xmlns:mc="http://schemas.openxmlformats.org/markup-compatibility/2006">
          <mc:Choice Requires="x14">
            <control shapeId="3152" r:id="rId74" name="Check Box 80">
              <controlPr defaultSize="0" autoFill="0" autoLine="0" autoPict="0">
                <anchor moveWithCells="1">
                  <from>
                    <xdr:col>10</xdr:col>
                    <xdr:colOff>276225</xdr:colOff>
                    <xdr:row>26</xdr:row>
                    <xdr:rowOff>9525</xdr:rowOff>
                  </from>
                  <to>
                    <xdr:col>10</xdr:col>
                    <xdr:colOff>523875</xdr:colOff>
                    <xdr:row>27</xdr:row>
                    <xdr:rowOff>9525</xdr:rowOff>
                  </to>
                </anchor>
              </controlPr>
            </control>
          </mc:Choice>
        </mc:AlternateContent>
        <mc:AlternateContent xmlns:mc="http://schemas.openxmlformats.org/markup-compatibility/2006">
          <mc:Choice Requires="x14">
            <control shapeId="3153" r:id="rId75" name="Check Box 81">
              <controlPr defaultSize="0" autoFill="0" autoLine="0" autoPict="0">
                <anchor moveWithCells="1">
                  <from>
                    <xdr:col>10</xdr:col>
                    <xdr:colOff>276225</xdr:colOff>
                    <xdr:row>26</xdr:row>
                    <xdr:rowOff>9525</xdr:rowOff>
                  </from>
                  <to>
                    <xdr:col>10</xdr:col>
                    <xdr:colOff>523875</xdr:colOff>
                    <xdr:row>27</xdr:row>
                    <xdr:rowOff>9525</xdr:rowOff>
                  </to>
                </anchor>
              </controlPr>
            </control>
          </mc:Choice>
        </mc:AlternateContent>
        <mc:AlternateContent xmlns:mc="http://schemas.openxmlformats.org/markup-compatibility/2006">
          <mc:Choice Requires="x14">
            <control shapeId="3154" r:id="rId76" name="Check Box 82">
              <controlPr defaultSize="0" autoFill="0" autoLine="0" autoPict="0">
                <anchor moveWithCells="1">
                  <from>
                    <xdr:col>10</xdr:col>
                    <xdr:colOff>276225</xdr:colOff>
                    <xdr:row>26</xdr:row>
                    <xdr:rowOff>9525</xdr:rowOff>
                  </from>
                  <to>
                    <xdr:col>10</xdr:col>
                    <xdr:colOff>523875</xdr:colOff>
                    <xdr:row>27</xdr:row>
                    <xdr:rowOff>9525</xdr:rowOff>
                  </to>
                </anchor>
              </controlPr>
            </control>
          </mc:Choice>
        </mc:AlternateContent>
        <mc:AlternateContent xmlns:mc="http://schemas.openxmlformats.org/markup-compatibility/2006">
          <mc:Choice Requires="x14">
            <control shapeId="3155" r:id="rId77" name="Check Box 83">
              <controlPr defaultSize="0" autoFill="0" autoLine="0" autoPict="0">
                <anchor moveWithCells="1">
                  <from>
                    <xdr:col>10</xdr:col>
                    <xdr:colOff>276225</xdr:colOff>
                    <xdr:row>26</xdr:row>
                    <xdr:rowOff>9525</xdr:rowOff>
                  </from>
                  <to>
                    <xdr:col>10</xdr:col>
                    <xdr:colOff>523875</xdr:colOff>
                    <xdr:row>27</xdr:row>
                    <xdr:rowOff>9525</xdr:rowOff>
                  </to>
                </anchor>
              </controlPr>
            </control>
          </mc:Choice>
        </mc:AlternateContent>
        <mc:AlternateContent xmlns:mc="http://schemas.openxmlformats.org/markup-compatibility/2006">
          <mc:Choice Requires="x14">
            <control shapeId="3156" r:id="rId78" name="Check Box 84">
              <controlPr defaultSize="0" autoFill="0" autoLine="0" autoPict="0">
                <anchor moveWithCells="1">
                  <from>
                    <xdr:col>10</xdr:col>
                    <xdr:colOff>276225</xdr:colOff>
                    <xdr:row>26</xdr:row>
                    <xdr:rowOff>9525</xdr:rowOff>
                  </from>
                  <to>
                    <xdr:col>10</xdr:col>
                    <xdr:colOff>523875</xdr:colOff>
                    <xdr:row>27</xdr:row>
                    <xdr:rowOff>9525</xdr:rowOff>
                  </to>
                </anchor>
              </controlPr>
            </control>
          </mc:Choice>
        </mc:AlternateContent>
        <mc:AlternateContent xmlns:mc="http://schemas.openxmlformats.org/markup-compatibility/2006">
          <mc:Choice Requires="x14">
            <control shapeId="3157" r:id="rId79" name="Check Box 85">
              <controlPr defaultSize="0" autoFill="0" autoLine="0" autoPict="0">
                <anchor moveWithCells="1">
                  <from>
                    <xdr:col>10</xdr:col>
                    <xdr:colOff>276225</xdr:colOff>
                    <xdr:row>27</xdr:row>
                    <xdr:rowOff>9525</xdr:rowOff>
                  </from>
                  <to>
                    <xdr:col>10</xdr:col>
                    <xdr:colOff>523875</xdr:colOff>
                    <xdr:row>28</xdr:row>
                    <xdr:rowOff>9525</xdr:rowOff>
                  </to>
                </anchor>
              </controlPr>
            </control>
          </mc:Choice>
        </mc:AlternateContent>
        <mc:AlternateContent xmlns:mc="http://schemas.openxmlformats.org/markup-compatibility/2006">
          <mc:Choice Requires="x14">
            <control shapeId="3158" r:id="rId80" name="Check Box 86">
              <controlPr defaultSize="0" autoFill="0" autoLine="0" autoPict="0">
                <anchor moveWithCells="1">
                  <from>
                    <xdr:col>10</xdr:col>
                    <xdr:colOff>276225</xdr:colOff>
                    <xdr:row>27</xdr:row>
                    <xdr:rowOff>9525</xdr:rowOff>
                  </from>
                  <to>
                    <xdr:col>10</xdr:col>
                    <xdr:colOff>523875</xdr:colOff>
                    <xdr:row>28</xdr:row>
                    <xdr:rowOff>9525</xdr:rowOff>
                  </to>
                </anchor>
              </controlPr>
            </control>
          </mc:Choice>
        </mc:AlternateContent>
        <mc:AlternateContent xmlns:mc="http://schemas.openxmlformats.org/markup-compatibility/2006">
          <mc:Choice Requires="x14">
            <control shapeId="3159" r:id="rId81" name="Check Box 87">
              <controlPr defaultSize="0" autoFill="0" autoLine="0" autoPict="0">
                <anchor moveWithCells="1">
                  <from>
                    <xdr:col>10</xdr:col>
                    <xdr:colOff>276225</xdr:colOff>
                    <xdr:row>27</xdr:row>
                    <xdr:rowOff>9525</xdr:rowOff>
                  </from>
                  <to>
                    <xdr:col>10</xdr:col>
                    <xdr:colOff>523875</xdr:colOff>
                    <xdr:row>28</xdr:row>
                    <xdr:rowOff>9525</xdr:rowOff>
                  </to>
                </anchor>
              </controlPr>
            </control>
          </mc:Choice>
        </mc:AlternateContent>
        <mc:AlternateContent xmlns:mc="http://schemas.openxmlformats.org/markup-compatibility/2006">
          <mc:Choice Requires="x14">
            <control shapeId="3160" r:id="rId82" name="Check Box 88">
              <controlPr defaultSize="0" autoFill="0" autoLine="0" autoPict="0">
                <anchor moveWithCells="1">
                  <from>
                    <xdr:col>10</xdr:col>
                    <xdr:colOff>276225</xdr:colOff>
                    <xdr:row>27</xdr:row>
                    <xdr:rowOff>9525</xdr:rowOff>
                  </from>
                  <to>
                    <xdr:col>10</xdr:col>
                    <xdr:colOff>523875</xdr:colOff>
                    <xdr:row>28</xdr:row>
                    <xdr:rowOff>9525</xdr:rowOff>
                  </to>
                </anchor>
              </controlPr>
            </control>
          </mc:Choice>
        </mc:AlternateContent>
        <mc:AlternateContent xmlns:mc="http://schemas.openxmlformats.org/markup-compatibility/2006">
          <mc:Choice Requires="x14">
            <control shapeId="3161" r:id="rId83" name="Check Box 89">
              <controlPr defaultSize="0" autoFill="0" autoLine="0" autoPict="0">
                <anchor moveWithCells="1">
                  <from>
                    <xdr:col>10</xdr:col>
                    <xdr:colOff>276225</xdr:colOff>
                    <xdr:row>27</xdr:row>
                    <xdr:rowOff>9525</xdr:rowOff>
                  </from>
                  <to>
                    <xdr:col>10</xdr:col>
                    <xdr:colOff>523875</xdr:colOff>
                    <xdr:row>28</xdr:row>
                    <xdr:rowOff>9525</xdr:rowOff>
                  </to>
                </anchor>
              </controlPr>
            </control>
          </mc:Choice>
        </mc:AlternateContent>
        <mc:AlternateContent xmlns:mc="http://schemas.openxmlformats.org/markup-compatibility/2006">
          <mc:Choice Requires="x14">
            <control shapeId="3162" r:id="rId84" name="Check Box 90">
              <controlPr defaultSize="0" autoFill="0" autoLine="0" autoPict="0">
                <anchor moveWithCells="1">
                  <from>
                    <xdr:col>10</xdr:col>
                    <xdr:colOff>276225</xdr:colOff>
                    <xdr:row>27</xdr:row>
                    <xdr:rowOff>9525</xdr:rowOff>
                  </from>
                  <to>
                    <xdr:col>10</xdr:col>
                    <xdr:colOff>523875</xdr:colOff>
                    <xdr:row>28</xdr:row>
                    <xdr:rowOff>9525</xdr:rowOff>
                  </to>
                </anchor>
              </controlPr>
            </control>
          </mc:Choice>
        </mc:AlternateContent>
        <mc:AlternateContent xmlns:mc="http://schemas.openxmlformats.org/markup-compatibility/2006">
          <mc:Choice Requires="x14">
            <control shapeId="3163" r:id="rId85" name="Check Box 91">
              <controlPr defaultSize="0" autoFill="0" autoLine="0" autoPict="0">
                <anchor moveWithCells="1">
                  <from>
                    <xdr:col>10</xdr:col>
                    <xdr:colOff>276225</xdr:colOff>
                    <xdr:row>27</xdr:row>
                    <xdr:rowOff>9525</xdr:rowOff>
                  </from>
                  <to>
                    <xdr:col>10</xdr:col>
                    <xdr:colOff>523875</xdr:colOff>
                    <xdr:row>28</xdr:row>
                    <xdr:rowOff>9525</xdr:rowOff>
                  </to>
                </anchor>
              </controlPr>
            </control>
          </mc:Choice>
        </mc:AlternateContent>
        <mc:AlternateContent xmlns:mc="http://schemas.openxmlformats.org/markup-compatibility/2006">
          <mc:Choice Requires="x14">
            <control shapeId="3164" r:id="rId86" name="Check Box 92">
              <controlPr defaultSize="0" autoFill="0" autoLine="0" autoPict="0">
                <anchor moveWithCells="1">
                  <from>
                    <xdr:col>10</xdr:col>
                    <xdr:colOff>276225</xdr:colOff>
                    <xdr:row>27</xdr:row>
                    <xdr:rowOff>9525</xdr:rowOff>
                  </from>
                  <to>
                    <xdr:col>10</xdr:col>
                    <xdr:colOff>523875</xdr:colOff>
                    <xdr:row>28</xdr:row>
                    <xdr:rowOff>9525</xdr:rowOff>
                  </to>
                </anchor>
              </controlPr>
            </control>
          </mc:Choice>
        </mc:AlternateContent>
        <mc:AlternateContent xmlns:mc="http://schemas.openxmlformats.org/markup-compatibility/2006">
          <mc:Choice Requires="x14">
            <control shapeId="3165" r:id="rId87" name="Check Box 93">
              <controlPr defaultSize="0" autoFill="0" autoLine="0" autoPict="0">
                <anchor moveWithCells="1">
                  <from>
                    <xdr:col>10</xdr:col>
                    <xdr:colOff>276225</xdr:colOff>
                    <xdr:row>27</xdr:row>
                    <xdr:rowOff>9525</xdr:rowOff>
                  </from>
                  <to>
                    <xdr:col>10</xdr:col>
                    <xdr:colOff>523875</xdr:colOff>
                    <xdr:row>28</xdr:row>
                    <xdr:rowOff>9525</xdr:rowOff>
                  </to>
                </anchor>
              </controlPr>
            </control>
          </mc:Choice>
        </mc:AlternateContent>
        <mc:AlternateContent xmlns:mc="http://schemas.openxmlformats.org/markup-compatibility/2006">
          <mc:Choice Requires="x14">
            <control shapeId="3166" r:id="rId88" name="Check Box 94">
              <controlPr defaultSize="0" autoFill="0" autoLine="0" autoPict="0">
                <anchor moveWithCells="1">
                  <from>
                    <xdr:col>10</xdr:col>
                    <xdr:colOff>276225</xdr:colOff>
                    <xdr:row>27</xdr:row>
                    <xdr:rowOff>9525</xdr:rowOff>
                  </from>
                  <to>
                    <xdr:col>10</xdr:col>
                    <xdr:colOff>523875</xdr:colOff>
                    <xdr:row>28</xdr:row>
                    <xdr:rowOff>9525</xdr:rowOff>
                  </to>
                </anchor>
              </controlPr>
            </control>
          </mc:Choice>
        </mc:AlternateContent>
        <mc:AlternateContent xmlns:mc="http://schemas.openxmlformats.org/markup-compatibility/2006">
          <mc:Choice Requires="x14">
            <control shapeId="3167" r:id="rId89" name="Check Box 95">
              <controlPr defaultSize="0" autoFill="0" autoLine="0" autoPict="0">
                <anchor moveWithCells="1">
                  <from>
                    <xdr:col>10</xdr:col>
                    <xdr:colOff>276225</xdr:colOff>
                    <xdr:row>27</xdr:row>
                    <xdr:rowOff>9525</xdr:rowOff>
                  </from>
                  <to>
                    <xdr:col>10</xdr:col>
                    <xdr:colOff>523875</xdr:colOff>
                    <xdr:row>28</xdr:row>
                    <xdr:rowOff>9525</xdr:rowOff>
                  </to>
                </anchor>
              </controlPr>
            </control>
          </mc:Choice>
        </mc:AlternateContent>
        <mc:AlternateContent xmlns:mc="http://schemas.openxmlformats.org/markup-compatibility/2006">
          <mc:Choice Requires="x14">
            <control shapeId="3168" r:id="rId90" name="Check Box 96">
              <controlPr defaultSize="0" autoFill="0" autoLine="0" autoPict="0">
                <anchor moveWithCells="1">
                  <from>
                    <xdr:col>10</xdr:col>
                    <xdr:colOff>276225</xdr:colOff>
                    <xdr:row>27</xdr:row>
                    <xdr:rowOff>9525</xdr:rowOff>
                  </from>
                  <to>
                    <xdr:col>10</xdr:col>
                    <xdr:colOff>523875</xdr:colOff>
                    <xdr:row>28</xdr:row>
                    <xdr:rowOff>9525</xdr:rowOff>
                  </to>
                </anchor>
              </controlPr>
            </control>
          </mc:Choice>
        </mc:AlternateContent>
        <mc:AlternateContent xmlns:mc="http://schemas.openxmlformats.org/markup-compatibility/2006">
          <mc:Choice Requires="x14">
            <control shapeId="3169" r:id="rId91" name="Check Box 97">
              <controlPr defaultSize="0" autoFill="0" autoLine="0" autoPict="0">
                <anchor moveWithCells="1">
                  <from>
                    <xdr:col>10</xdr:col>
                    <xdr:colOff>276225</xdr:colOff>
                    <xdr:row>28</xdr:row>
                    <xdr:rowOff>9525</xdr:rowOff>
                  </from>
                  <to>
                    <xdr:col>10</xdr:col>
                    <xdr:colOff>523875</xdr:colOff>
                    <xdr:row>29</xdr:row>
                    <xdr:rowOff>9525</xdr:rowOff>
                  </to>
                </anchor>
              </controlPr>
            </control>
          </mc:Choice>
        </mc:AlternateContent>
        <mc:AlternateContent xmlns:mc="http://schemas.openxmlformats.org/markup-compatibility/2006">
          <mc:Choice Requires="x14">
            <control shapeId="3170" r:id="rId92" name="Check Box 98">
              <controlPr defaultSize="0" autoFill="0" autoLine="0" autoPict="0">
                <anchor moveWithCells="1">
                  <from>
                    <xdr:col>10</xdr:col>
                    <xdr:colOff>276225</xdr:colOff>
                    <xdr:row>28</xdr:row>
                    <xdr:rowOff>9525</xdr:rowOff>
                  </from>
                  <to>
                    <xdr:col>10</xdr:col>
                    <xdr:colOff>523875</xdr:colOff>
                    <xdr:row>29</xdr:row>
                    <xdr:rowOff>9525</xdr:rowOff>
                  </to>
                </anchor>
              </controlPr>
            </control>
          </mc:Choice>
        </mc:AlternateContent>
        <mc:AlternateContent xmlns:mc="http://schemas.openxmlformats.org/markup-compatibility/2006">
          <mc:Choice Requires="x14">
            <control shapeId="3171" r:id="rId93" name="Check Box 99">
              <controlPr defaultSize="0" autoFill="0" autoLine="0" autoPict="0">
                <anchor moveWithCells="1">
                  <from>
                    <xdr:col>10</xdr:col>
                    <xdr:colOff>276225</xdr:colOff>
                    <xdr:row>28</xdr:row>
                    <xdr:rowOff>9525</xdr:rowOff>
                  </from>
                  <to>
                    <xdr:col>10</xdr:col>
                    <xdr:colOff>523875</xdr:colOff>
                    <xdr:row>29</xdr:row>
                    <xdr:rowOff>9525</xdr:rowOff>
                  </to>
                </anchor>
              </controlPr>
            </control>
          </mc:Choice>
        </mc:AlternateContent>
        <mc:AlternateContent xmlns:mc="http://schemas.openxmlformats.org/markup-compatibility/2006">
          <mc:Choice Requires="x14">
            <control shapeId="3172" r:id="rId94" name="Check Box 100">
              <controlPr defaultSize="0" autoFill="0" autoLine="0" autoPict="0">
                <anchor moveWithCells="1">
                  <from>
                    <xdr:col>10</xdr:col>
                    <xdr:colOff>276225</xdr:colOff>
                    <xdr:row>28</xdr:row>
                    <xdr:rowOff>9525</xdr:rowOff>
                  </from>
                  <to>
                    <xdr:col>10</xdr:col>
                    <xdr:colOff>523875</xdr:colOff>
                    <xdr:row>29</xdr:row>
                    <xdr:rowOff>9525</xdr:rowOff>
                  </to>
                </anchor>
              </controlPr>
            </control>
          </mc:Choice>
        </mc:AlternateContent>
        <mc:AlternateContent xmlns:mc="http://schemas.openxmlformats.org/markup-compatibility/2006">
          <mc:Choice Requires="x14">
            <control shapeId="3173" r:id="rId95" name="Check Box 101">
              <controlPr defaultSize="0" autoFill="0" autoLine="0" autoPict="0">
                <anchor moveWithCells="1">
                  <from>
                    <xdr:col>10</xdr:col>
                    <xdr:colOff>276225</xdr:colOff>
                    <xdr:row>28</xdr:row>
                    <xdr:rowOff>9525</xdr:rowOff>
                  </from>
                  <to>
                    <xdr:col>10</xdr:col>
                    <xdr:colOff>523875</xdr:colOff>
                    <xdr:row>29</xdr:row>
                    <xdr:rowOff>9525</xdr:rowOff>
                  </to>
                </anchor>
              </controlPr>
            </control>
          </mc:Choice>
        </mc:AlternateContent>
        <mc:AlternateContent xmlns:mc="http://schemas.openxmlformats.org/markup-compatibility/2006">
          <mc:Choice Requires="x14">
            <control shapeId="3174" r:id="rId96" name="Check Box 102">
              <controlPr defaultSize="0" autoFill="0" autoLine="0" autoPict="0">
                <anchor moveWithCells="1">
                  <from>
                    <xdr:col>10</xdr:col>
                    <xdr:colOff>276225</xdr:colOff>
                    <xdr:row>28</xdr:row>
                    <xdr:rowOff>9525</xdr:rowOff>
                  </from>
                  <to>
                    <xdr:col>10</xdr:col>
                    <xdr:colOff>523875</xdr:colOff>
                    <xdr:row>29</xdr:row>
                    <xdr:rowOff>9525</xdr:rowOff>
                  </to>
                </anchor>
              </controlPr>
            </control>
          </mc:Choice>
        </mc:AlternateContent>
        <mc:AlternateContent xmlns:mc="http://schemas.openxmlformats.org/markup-compatibility/2006">
          <mc:Choice Requires="x14">
            <control shapeId="3175" r:id="rId97" name="Check Box 103">
              <controlPr defaultSize="0" autoFill="0" autoLine="0" autoPict="0">
                <anchor moveWithCells="1">
                  <from>
                    <xdr:col>10</xdr:col>
                    <xdr:colOff>276225</xdr:colOff>
                    <xdr:row>28</xdr:row>
                    <xdr:rowOff>9525</xdr:rowOff>
                  </from>
                  <to>
                    <xdr:col>10</xdr:col>
                    <xdr:colOff>523875</xdr:colOff>
                    <xdr:row>29</xdr:row>
                    <xdr:rowOff>9525</xdr:rowOff>
                  </to>
                </anchor>
              </controlPr>
            </control>
          </mc:Choice>
        </mc:AlternateContent>
        <mc:AlternateContent xmlns:mc="http://schemas.openxmlformats.org/markup-compatibility/2006">
          <mc:Choice Requires="x14">
            <control shapeId="3176" r:id="rId98" name="Check Box 104">
              <controlPr defaultSize="0" autoFill="0" autoLine="0" autoPict="0">
                <anchor moveWithCells="1">
                  <from>
                    <xdr:col>10</xdr:col>
                    <xdr:colOff>276225</xdr:colOff>
                    <xdr:row>28</xdr:row>
                    <xdr:rowOff>9525</xdr:rowOff>
                  </from>
                  <to>
                    <xdr:col>10</xdr:col>
                    <xdr:colOff>523875</xdr:colOff>
                    <xdr:row>29</xdr:row>
                    <xdr:rowOff>9525</xdr:rowOff>
                  </to>
                </anchor>
              </controlPr>
            </control>
          </mc:Choice>
        </mc:AlternateContent>
        <mc:AlternateContent xmlns:mc="http://schemas.openxmlformats.org/markup-compatibility/2006">
          <mc:Choice Requires="x14">
            <control shapeId="3177" r:id="rId99" name="Check Box 105">
              <controlPr defaultSize="0" autoFill="0" autoLine="0" autoPict="0">
                <anchor moveWithCells="1">
                  <from>
                    <xdr:col>10</xdr:col>
                    <xdr:colOff>276225</xdr:colOff>
                    <xdr:row>28</xdr:row>
                    <xdr:rowOff>9525</xdr:rowOff>
                  </from>
                  <to>
                    <xdr:col>10</xdr:col>
                    <xdr:colOff>523875</xdr:colOff>
                    <xdr:row>29</xdr:row>
                    <xdr:rowOff>9525</xdr:rowOff>
                  </to>
                </anchor>
              </controlPr>
            </control>
          </mc:Choice>
        </mc:AlternateContent>
        <mc:AlternateContent xmlns:mc="http://schemas.openxmlformats.org/markup-compatibility/2006">
          <mc:Choice Requires="x14">
            <control shapeId="3178" r:id="rId100" name="Check Box 106">
              <controlPr defaultSize="0" autoFill="0" autoLine="0" autoPict="0">
                <anchor moveWithCells="1">
                  <from>
                    <xdr:col>10</xdr:col>
                    <xdr:colOff>276225</xdr:colOff>
                    <xdr:row>28</xdr:row>
                    <xdr:rowOff>9525</xdr:rowOff>
                  </from>
                  <to>
                    <xdr:col>10</xdr:col>
                    <xdr:colOff>523875</xdr:colOff>
                    <xdr:row>29</xdr:row>
                    <xdr:rowOff>9525</xdr:rowOff>
                  </to>
                </anchor>
              </controlPr>
            </control>
          </mc:Choice>
        </mc:AlternateContent>
        <mc:AlternateContent xmlns:mc="http://schemas.openxmlformats.org/markup-compatibility/2006">
          <mc:Choice Requires="x14">
            <control shapeId="3179" r:id="rId101" name="Check Box 107">
              <controlPr defaultSize="0" autoFill="0" autoLine="0" autoPict="0">
                <anchor moveWithCells="1">
                  <from>
                    <xdr:col>10</xdr:col>
                    <xdr:colOff>276225</xdr:colOff>
                    <xdr:row>28</xdr:row>
                    <xdr:rowOff>9525</xdr:rowOff>
                  </from>
                  <to>
                    <xdr:col>10</xdr:col>
                    <xdr:colOff>523875</xdr:colOff>
                    <xdr:row>29</xdr:row>
                    <xdr:rowOff>9525</xdr:rowOff>
                  </to>
                </anchor>
              </controlPr>
            </control>
          </mc:Choice>
        </mc:AlternateContent>
        <mc:AlternateContent xmlns:mc="http://schemas.openxmlformats.org/markup-compatibility/2006">
          <mc:Choice Requires="x14">
            <control shapeId="3180" r:id="rId102" name="Check Box 108">
              <controlPr defaultSize="0" autoFill="0" autoLine="0" autoPict="0">
                <anchor moveWithCells="1">
                  <from>
                    <xdr:col>10</xdr:col>
                    <xdr:colOff>276225</xdr:colOff>
                    <xdr:row>28</xdr:row>
                    <xdr:rowOff>9525</xdr:rowOff>
                  </from>
                  <to>
                    <xdr:col>10</xdr:col>
                    <xdr:colOff>523875</xdr:colOff>
                    <xdr:row>29</xdr:row>
                    <xdr:rowOff>9525</xdr:rowOff>
                  </to>
                </anchor>
              </controlPr>
            </control>
          </mc:Choice>
        </mc:AlternateContent>
        <mc:AlternateContent xmlns:mc="http://schemas.openxmlformats.org/markup-compatibility/2006">
          <mc:Choice Requires="x14">
            <control shapeId="3181" r:id="rId103" name="Check Box 109">
              <controlPr defaultSize="0" autoFill="0" autoLine="0" autoPict="0">
                <anchor moveWithCells="1">
                  <from>
                    <xdr:col>10</xdr:col>
                    <xdr:colOff>276225</xdr:colOff>
                    <xdr:row>28</xdr:row>
                    <xdr:rowOff>9525</xdr:rowOff>
                  </from>
                  <to>
                    <xdr:col>10</xdr:col>
                    <xdr:colOff>523875</xdr:colOff>
                    <xdr:row>29</xdr:row>
                    <xdr:rowOff>9525</xdr:rowOff>
                  </to>
                </anchor>
              </controlPr>
            </control>
          </mc:Choice>
        </mc:AlternateContent>
        <mc:AlternateContent xmlns:mc="http://schemas.openxmlformats.org/markup-compatibility/2006">
          <mc:Choice Requires="x14">
            <control shapeId="3182" r:id="rId104" name="Check Box 110">
              <controlPr defaultSize="0" autoFill="0" autoLine="0" autoPict="0">
                <anchor moveWithCells="1">
                  <from>
                    <xdr:col>10</xdr:col>
                    <xdr:colOff>276225</xdr:colOff>
                    <xdr:row>29</xdr:row>
                    <xdr:rowOff>9525</xdr:rowOff>
                  </from>
                  <to>
                    <xdr:col>10</xdr:col>
                    <xdr:colOff>523875</xdr:colOff>
                    <xdr:row>30</xdr:row>
                    <xdr:rowOff>9525</xdr:rowOff>
                  </to>
                </anchor>
              </controlPr>
            </control>
          </mc:Choice>
        </mc:AlternateContent>
        <mc:AlternateContent xmlns:mc="http://schemas.openxmlformats.org/markup-compatibility/2006">
          <mc:Choice Requires="x14">
            <control shapeId="3183" r:id="rId105" name="Check Box 111">
              <controlPr defaultSize="0" autoFill="0" autoLine="0" autoPict="0">
                <anchor moveWithCells="1">
                  <from>
                    <xdr:col>10</xdr:col>
                    <xdr:colOff>276225</xdr:colOff>
                    <xdr:row>29</xdr:row>
                    <xdr:rowOff>9525</xdr:rowOff>
                  </from>
                  <to>
                    <xdr:col>10</xdr:col>
                    <xdr:colOff>523875</xdr:colOff>
                    <xdr:row>30</xdr:row>
                    <xdr:rowOff>9525</xdr:rowOff>
                  </to>
                </anchor>
              </controlPr>
            </control>
          </mc:Choice>
        </mc:AlternateContent>
        <mc:AlternateContent xmlns:mc="http://schemas.openxmlformats.org/markup-compatibility/2006">
          <mc:Choice Requires="x14">
            <control shapeId="3184" r:id="rId106" name="Check Box 112">
              <controlPr defaultSize="0" autoFill="0" autoLine="0" autoPict="0">
                <anchor moveWithCells="1">
                  <from>
                    <xdr:col>10</xdr:col>
                    <xdr:colOff>276225</xdr:colOff>
                    <xdr:row>29</xdr:row>
                    <xdr:rowOff>9525</xdr:rowOff>
                  </from>
                  <to>
                    <xdr:col>10</xdr:col>
                    <xdr:colOff>523875</xdr:colOff>
                    <xdr:row>30</xdr:row>
                    <xdr:rowOff>9525</xdr:rowOff>
                  </to>
                </anchor>
              </controlPr>
            </control>
          </mc:Choice>
        </mc:AlternateContent>
        <mc:AlternateContent xmlns:mc="http://schemas.openxmlformats.org/markup-compatibility/2006">
          <mc:Choice Requires="x14">
            <control shapeId="3185" r:id="rId107" name="Check Box 113">
              <controlPr defaultSize="0" autoFill="0" autoLine="0" autoPict="0">
                <anchor moveWithCells="1">
                  <from>
                    <xdr:col>10</xdr:col>
                    <xdr:colOff>276225</xdr:colOff>
                    <xdr:row>29</xdr:row>
                    <xdr:rowOff>9525</xdr:rowOff>
                  </from>
                  <to>
                    <xdr:col>10</xdr:col>
                    <xdr:colOff>523875</xdr:colOff>
                    <xdr:row>30</xdr:row>
                    <xdr:rowOff>9525</xdr:rowOff>
                  </to>
                </anchor>
              </controlPr>
            </control>
          </mc:Choice>
        </mc:AlternateContent>
        <mc:AlternateContent xmlns:mc="http://schemas.openxmlformats.org/markup-compatibility/2006">
          <mc:Choice Requires="x14">
            <control shapeId="3186" r:id="rId108" name="Check Box 114">
              <controlPr defaultSize="0" autoFill="0" autoLine="0" autoPict="0">
                <anchor moveWithCells="1">
                  <from>
                    <xdr:col>10</xdr:col>
                    <xdr:colOff>276225</xdr:colOff>
                    <xdr:row>29</xdr:row>
                    <xdr:rowOff>9525</xdr:rowOff>
                  </from>
                  <to>
                    <xdr:col>10</xdr:col>
                    <xdr:colOff>523875</xdr:colOff>
                    <xdr:row>30</xdr:row>
                    <xdr:rowOff>9525</xdr:rowOff>
                  </to>
                </anchor>
              </controlPr>
            </control>
          </mc:Choice>
        </mc:AlternateContent>
        <mc:AlternateContent xmlns:mc="http://schemas.openxmlformats.org/markup-compatibility/2006">
          <mc:Choice Requires="x14">
            <control shapeId="3187" r:id="rId109" name="Check Box 115">
              <controlPr defaultSize="0" autoFill="0" autoLine="0" autoPict="0">
                <anchor moveWithCells="1">
                  <from>
                    <xdr:col>10</xdr:col>
                    <xdr:colOff>276225</xdr:colOff>
                    <xdr:row>29</xdr:row>
                    <xdr:rowOff>9525</xdr:rowOff>
                  </from>
                  <to>
                    <xdr:col>10</xdr:col>
                    <xdr:colOff>523875</xdr:colOff>
                    <xdr:row>30</xdr:row>
                    <xdr:rowOff>9525</xdr:rowOff>
                  </to>
                </anchor>
              </controlPr>
            </control>
          </mc:Choice>
        </mc:AlternateContent>
        <mc:AlternateContent xmlns:mc="http://schemas.openxmlformats.org/markup-compatibility/2006">
          <mc:Choice Requires="x14">
            <control shapeId="3188" r:id="rId110" name="Check Box 116">
              <controlPr defaultSize="0" autoFill="0" autoLine="0" autoPict="0">
                <anchor moveWithCells="1">
                  <from>
                    <xdr:col>10</xdr:col>
                    <xdr:colOff>276225</xdr:colOff>
                    <xdr:row>29</xdr:row>
                    <xdr:rowOff>9525</xdr:rowOff>
                  </from>
                  <to>
                    <xdr:col>10</xdr:col>
                    <xdr:colOff>523875</xdr:colOff>
                    <xdr:row>30</xdr:row>
                    <xdr:rowOff>9525</xdr:rowOff>
                  </to>
                </anchor>
              </controlPr>
            </control>
          </mc:Choice>
        </mc:AlternateContent>
        <mc:AlternateContent xmlns:mc="http://schemas.openxmlformats.org/markup-compatibility/2006">
          <mc:Choice Requires="x14">
            <control shapeId="3189" r:id="rId111" name="Check Box 117">
              <controlPr defaultSize="0" autoFill="0" autoLine="0" autoPict="0">
                <anchor moveWithCells="1">
                  <from>
                    <xdr:col>10</xdr:col>
                    <xdr:colOff>276225</xdr:colOff>
                    <xdr:row>29</xdr:row>
                    <xdr:rowOff>9525</xdr:rowOff>
                  </from>
                  <to>
                    <xdr:col>10</xdr:col>
                    <xdr:colOff>523875</xdr:colOff>
                    <xdr:row>30</xdr:row>
                    <xdr:rowOff>9525</xdr:rowOff>
                  </to>
                </anchor>
              </controlPr>
            </control>
          </mc:Choice>
        </mc:AlternateContent>
        <mc:AlternateContent xmlns:mc="http://schemas.openxmlformats.org/markup-compatibility/2006">
          <mc:Choice Requires="x14">
            <control shapeId="3190" r:id="rId112" name="Check Box 118">
              <controlPr defaultSize="0" autoFill="0" autoLine="0" autoPict="0">
                <anchor moveWithCells="1">
                  <from>
                    <xdr:col>10</xdr:col>
                    <xdr:colOff>276225</xdr:colOff>
                    <xdr:row>29</xdr:row>
                    <xdr:rowOff>9525</xdr:rowOff>
                  </from>
                  <to>
                    <xdr:col>10</xdr:col>
                    <xdr:colOff>523875</xdr:colOff>
                    <xdr:row>30</xdr:row>
                    <xdr:rowOff>9525</xdr:rowOff>
                  </to>
                </anchor>
              </controlPr>
            </control>
          </mc:Choice>
        </mc:AlternateContent>
        <mc:AlternateContent xmlns:mc="http://schemas.openxmlformats.org/markup-compatibility/2006">
          <mc:Choice Requires="x14">
            <control shapeId="3191" r:id="rId113" name="Check Box 119">
              <controlPr defaultSize="0" autoFill="0" autoLine="0" autoPict="0">
                <anchor moveWithCells="1">
                  <from>
                    <xdr:col>10</xdr:col>
                    <xdr:colOff>276225</xdr:colOff>
                    <xdr:row>29</xdr:row>
                    <xdr:rowOff>9525</xdr:rowOff>
                  </from>
                  <to>
                    <xdr:col>10</xdr:col>
                    <xdr:colOff>523875</xdr:colOff>
                    <xdr:row>30</xdr:row>
                    <xdr:rowOff>9525</xdr:rowOff>
                  </to>
                </anchor>
              </controlPr>
            </control>
          </mc:Choice>
        </mc:AlternateContent>
        <mc:AlternateContent xmlns:mc="http://schemas.openxmlformats.org/markup-compatibility/2006">
          <mc:Choice Requires="x14">
            <control shapeId="3192" r:id="rId114" name="Check Box 120">
              <controlPr defaultSize="0" autoFill="0" autoLine="0" autoPict="0">
                <anchor moveWithCells="1">
                  <from>
                    <xdr:col>10</xdr:col>
                    <xdr:colOff>276225</xdr:colOff>
                    <xdr:row>29</xdr:row>
                    <xdr:rowOff>9525</xdr:rowOff>
                  </from>
                  <to>
                    <xdr:col>10</xdr:col>
                    <xdr:colOff>523875</xdr:colOff>
                    <xdr:row>30</xdr:row>
                    <xdr:rowOff>9525</xdr:rowOff>
                  </to>
                </anchor>
              </controlPr>
            </control>
          </mc:Choice>
        </mc:AlternateContent>
        <mc:AlternateContent xmlns:mc="http://schemas.openxmlformats.org/markup-compatibility/2006">
          <mc:Choice Requires="x14">
            <control shapeId="3193" r:id="rId115" name="Check Box 121">
              <controlPr defaultSize="0" autoFill="0" autoLine="0" autoPict="0">
                <anchor moveWithCells="1">
                  <from>
                    <xdr:col>10</xdr:col>
                    <xdr:colOff>276225</xdr:colOff>
                    <xdr:row>29</xdr:row>
                    <xdr:rowOff>9525</xdr:rowOff>
                  </from>
                  <to>
                    <xdr:col>10</xdr:col>
                    <xdr:colOff>523875</xdr:colOff>
                    <xdr:row>30</xdr:row>
                    <xdr:rowOff>9525</xdr:rowOff>
                  </to>
                </anchor>
              </controlPr>
            </control>
          </mc:Choice>
        </mc:AlternateContent>
        <mc:AlternateContent xmlns:mc="http://schemas.openxmlformats.org/markup-compatibility/2006">
          <mc:Choice Requires="x14">
            <control shapeId="3194" r:id="rId116" name="Check Box 122">
              <controlPr defaultSize="0" autoFill="0" autoLine="0" autoPict="0">
                <anchor moveWithCells="1">
                  <from>
                    <xdr:col>10</xdr:col>
                    <xdr:colOff>276225</xdr:colOff>
                    <xdr:row>29</xdr:row>
                    <xdr:rowOff>9525</xdr:rowOff>
                  </from>
                  <to>
                    <xdr:col>10</xdr:col>
                    <xdr:colOff>523875</xdr:colOff>
                    <xdr:row>30</xdr:row>
                    <xdr:rowOff>9525</xdr:rowOff>
                  </to>
                </anchor>
              </controlPr>
            </control>
          </mc:Choice>
        </mc:AlternateContent>
        <mc:AlternateContent xmlns:mc="http://schemas.openxmlformats.org/markup-compatibility/2006">
          <mc:Choice Requires="x14">
            <control shapeId="3195" r:id="rId117" name="Check Box 123">
              <controlPr defaultSize="0" autoFill="0" autoLine="0" autoPict="0">
                <anchor moveWithCells="1">
                  <from>
                    <xdr:col>10</xdr:col>
                    <xdr:colOff>276225</xdr:colOff>
                    <xdr:row>30</xdr:row>
                    <xdr:rowOff>9525</xdr:rowOff>
                  </from>
                  <to>
                    <xdr:col>10</xdr:col>
                    <xdr:colOff>523875</xdr:colOff>
                    <xdr:row>31</xdr:row>
                    <xdr:rowOff>9525</xdr:rowOff>
                  </to>
                </anchor>
              </controlPr>
            </control>
          </mc:Choice>
        </mc:AlternateContent>
        <mc:AlternateContent xmlns:mc="http://schemas.openxmlformats.org/markup-compatibility/2006">
          <mc:Choice Requires="x14">
            <control shapeId="3196" r:id="rId118" name="Check Box 124">
              <controlPr defaultSize="0" autoFill="0" autoLine="0" autoPict="0">
                <anchor moveWithCells="1">
                  <from>
                    <xdr:col>10</xdr:col>
                    <xdr:colOff>276225</xdr:colOff>
                    <xdr:row>30</xdr:row>
                    <xdr:rowOff>9525</xdr:rowOff>
                  </from>
                  <to>
                    <xdr:col>10</xdr:col>
                    <xdr:colOff>523875</xdr:colOff>
                    <xdr:row>31</xdr:row>
                    <xdr:rowOff>9525</xdr:rowOff>
                  </to>
                </anchor>
              </controlPr>
            </control>
          </mc:Choice>
        </mc:AlternateContent>
        <mc:AlternateContent xmlns:mc="http://schemas.openxmlformats.org/markup-compatibility/2006">
          <mc:Choice Requires="x14">
            <control shapeId="3197" r:id="rId119" name="Check Box 125">
              <controlPr defaultSize="0" autoFill="0" autoLine="0" autoPict="0">
                <anchor moveWithCells="1">
                  <from>
                    <xdr:col>10</xdr:col>
                    <xdr:colOff>276225</xdr:colOff>
                    <xdr:row>30</xdr:row>
                    <xdr:rowOff>9525</xdr:rowOff>
                  </from>
                  <to>
                    <xdr:col>10</xdr:col>
                    <xdr:colOff>523875</xdr:colOff>
                    <xdr:row>31</xdr:row>
                    <xdr:rowOff>9525</xdr:rowOff>
                  </to>
                </anchor>
              </controlPr>
            </control>
          </mc:Choice>
        </mc:AlternateContent>
        <mc:AlternateContent xmlns:mc="http://schemas.openxmlformats.org/markup-compatibility/2006">
          <mc:Choice Requires="x14">
            <control shapeId="3198" r:id="rId120" name="Check Box 126">
              <controlPr defaultSize="0" autoFill="0" autoLine="0" autoPict="0">
                <anchor moveWithCells="1">
                  <from>
                    <xdr:col>10</xdr:col>
                    <xdr:colOff>276225</xdr:colOff>
                    <xdr:row>30</xdr:row>
                    <xdr:rowOff>9525</xdr:rowOff>
                  </from>
                  <to>
                    <xdr:col>10</xdr:col>
                    <xdr:colOff>523875</xdr:colOff>
                    <xdr:row>31</xdr:row>
                    <xdr:rowOff>9525</xdr:rowOff>
                  </to>
                </anchor>
              </controlPr>
            </control>
          </mc:Choice>
        </mc:AlternateContent>
        <mc:AlternateContent xmlns:mc="http://schemas.openxmlformats.org/markup-compatibility/2006">
          <mc:Choice Requires="x14">
            <control shapeId="3199" r:id="rId121" name="Check Box 127">
              <controlPr defaultSize="0" autoFill="0" autoLine="0" autoPict="0">
                <anchor moveWithCells="1">
                  <from>
                    <xdr:col>10</xdr:col>
                    <xdr:colOff>276225</xdr:colOff>
                    <xdr:row>30</xdr:row>
                    <xdr:rowOff>9525</xdr:rowOff>
                  </from>
                  <to>
                    <xdr:col>10</xdr:col>
                    <xdr:colOff>523875</xdr:colOff>
                    <xdr:row>31</xdr:row>
                    <xdr:rowOff>9525</xdr:rowOff>
                  </to>
                </anchor>
              </controlPr>
            </control>
          </mc:Choice>
        </mc:AlternateContent>
        <mc:AlternateContent xmlns:mc="http://schemas.openxmlformats.org/markup-compatibility/2006">
          <mc:Choice Requires="x14">
            <control shapeId="3200" r:id="rId122" name="Check Box 128">
              <controlPr defaultSize="0" autoFill="0" autoLine="0" autoPict="0">
                <anchor moveWithCells="1">
                  <from>
                    <xdr:col>10</xdr:col>
                    <xdr:colOff>276225</xdr:colOff>
                    <xdr:row>30</xdr:row>
                    <xdr:rowOff>9525</xdr:rowOff>
                  </from>
                  <to>
                    <xdr:col>10</xdr:col>
                    <xdr:colOff>523875</xdr:colOff>
                    <xdr:row>31</xdr:row>
                    <xdr:rowOff>9525</xdr:rowOff>
                  </to>
                </anchor>
              </controlPr>
            </control>
          </mc:Choice>
        </mc:AlternateContent>
        <mc:AlternateContent xmlns:mc="http://schemas.openxmlformats.org/markup-compatibility/2006">
          <mc:Choice Requires="x14">
            <control shapeId="3201" r:id="rId123" name="Check Box 129">
              <controlPr defaultSize="0" autoFill="0" autoLine="0" autoPict="0">
                <anchor moveWithCells="1">
                  <from>
                    <xdr:col>10</xdr:col>
                    <xdr:colOff>276225</xdr:colOff>
                    <xdr:row>30</xdr:row>
                    <xdr:rowOff>9525</xdr:rowOff>
                  </from>
                  <to>
                    <xdr:col>10</xdr:col>
                    <xdr:colOff>523875</xdr:colOff>
                    <xdr:row>31</xdr:row>
                    <xdr:rowOff>9525</xdr:rowOff>
                  </to>
                </anchor>
              </controlPr>
            </control>
          </mc:Choice>
        </mc:AlternateContent>
        <mc:AlternateContent xmlns:mc="http://schemas.openxmlformats.org/markup-compatibility/2006">
          <mc:Choice Requires="x14">
            <control shapeId="3202" r:id="rId124" name="Check Box 130">
              <controlPr defaultSize="0" autoFill="0" autoLine="0" autoPict="0">
                <anchor moveWithCells="1">
                  <from>
                    <xdr:col>10</xdr:col>
                    <xdr:colOff>276225</xdr:colOff>
                    <xdr:row>30</xdr:row>
                    <xdr:rowOff>9525</xdr:rowOff>
                  </from>
                  <to>
                    <xdr:col>10</xdr:col>
                    <xdr:colOff>523875</xdr:colOff>
                    <xdr:row>31</xdr:row>
                    <xdr:rowOff>9525</xdr:rowOff>
                  </to>
                </anchor>
              </controlPr>
            </control>
          </mc:Choice>
        </mc:AlternateContent>
        <mc:AlternateContent xmlns:mc="http://schemas.openxmlformats.org/markup-compatibility/2006">
          <mc:Choice Requires="x14">
            <control shapeId="3203" r:id="rId125" name="Check Box 131">
              <controlPr defaultSize="0" autoFill="0" autoLine="0" autoPict="0">
                <anchor moveWithCells="1">
                  <from>
                    <xdr:col>10</xdr:col>
                    <xdr:colOff>276225</xdr:colOff>
                    <xdr:row>30</xdr:row>
                    <xdr:rowOff>9525</xdr:rowOff>
                  </from>
                  <to>
                    <xdr:col>10</xdr:col>
                    <xdr:colOff>523875</xdr:colOff>
                    <xdr:row>31</xdr:row>
                    <xdr:rowOff>9525</xdr:rowOff>
                  </to>
                </anchor>
              </controlPr>
            </control>
          </mc:Choice>
        </mc:AlternateContent>
        <mc:AlternateContent xmlns:mc="http://schemas.openxmlformats.org/markup-compatibility/2006">
          <mc:Choice Requires="x14">
            <control shapeId="3204" r:id="rId126" name="Check Box 132">
              <controlPr defaultSize="0" autoFill="0" autoLine="0" autoPict="0">
                <anchor moveWithCells="1">
                  <from>
                    <xdr:col>10</xdr:col>
                    <xdr:colOff>276225</xdr:colOff>
                    <xdr:row>30</xdr:row>
                    <xdr:rowOff>9525</xdr:rowOff>
                  </from>
                  <to>
                    <xdr:col>10</xdr:col>
                    <xdr:colOff>523875</xdr:colOff>
                    <xdr:row>31</xdr:row>
                    <xdr:rowOff>9525</xdr:rowOff>
                  </to>
                </anchor>
              </controlPr>
            </control>
          </mc:Choice>
        </mc:AlternateContent>
        <mc:AlternateContent xmlns:mc="http://schemas.openxmlformats.org/markup-compatibility/2006">
          <mc:Choice Requires="x14">
            <control shapeId="3205" r:id="rId127" name="Check Box 133">
              <controlPr defaultSize="0" autoFill="0" autoLine="0" autoPict="0">
                <anchor moveWithCells="1">
                  <from>
                    <xdr:col>10</xdr:col>
                    <xdr:colOff>276225</xdr:colOff>
                    <xdr:row>30</xdr:row>
                    <xdr:rowOff>9525</xdr:rowOff>
                  </from>
                  <to>
                    <xdr:col>10</xdr:col>
                    <xdr:colOff>523875</xdr:colOff>
                    <xdr:row>31</xdr:row>
                    <xdr:rowOff>9525</xdr:rowOff>
                  </to>
                </anchor>
              </controlPr>
            </control>
          </mc:Choice>
        </mc:AlternateContent>
        <mc:AlternateContent xmlns:mc="http://schemas.openxmlformats.org/markup-compatibility/2006">
          <mc:Choice Requires="x14">
            <control shapeId="3206" r:id="rId128" name="Check Box 134">
              <controlPr defaultSize="0" autoFill="0" autoLine="0" autoPict="0">
                <anchor moveWithCells="1">
                  <from>
                    <xdr:col>10</xdr:col>
                    <xdr:colOff>276225</xdr:colOff>
                    <xdr:row>30</xdr:row>
                    <xdr:rowOff>9525</xdr:rowOff>
                  </from>
                  <to>
                    <xdr:col>10</xdr:col>
                    <xdr:colOff>523875</xdr:colOff>
                    <xdr:row>31</xdr:row>
                    <xdr:rowOff>9525</xdr:rowOff>
                  </to>
                </anchor>
              </controlPr>
            </control>
          </mc:Choice>
        </mc:AlternateContent>
        <mc:AlternateContent xmlns:mc="http://schemas.openxmlformats.org/markup-compatibility/2006">
          <mc:Choice Requires="x14">
            <control shapeId="3207" r:id="rId129" name="Check Box 135">
              <controlPr defaultSize="0" autoFill="0" autoLine="0" autoPict="0">
                <anchor moveWithCells="1">
                  <from>
                    <xdr:col>10</xdr:col>
                    <xdr:colOff>276225</xdr:colOff>
                    <xdr:row>30</xdr:row>
                    <xdr:rowOff>9525</xdr:rowOff>
                  </from>
                  <to>
                    <xdr:col>10</xdr:col>
                    <xdr:colOff>523875</xdr:colOff>
                    <xdr:row>31</xdr:row>
                    <xdr:rowOff>9525</xdr:rowOff>
                  </to>
                </anchor>
              </controlPr>
            </control>
          </mc:Choice>
        </mc:AlternateContent>
        <mc:AlternateContent xmlns:mc="http://schemas.openxmlformats.org/markup-compatibility/2006">
          <mc:Choice Requires="x14">
            <control shapeId="3208" r:id="rId130" name="Check Box 136">
              <controlPr defaultSize="0" autoFill="0" autoLine="0" autoPict="0">
                <anchor moveWithCells="1">
                  <from>
                    <xdr:col>10</xdr:col>
                    <xdr:colOff>276225</xdr:colOff>
                    <xdr:row>30</xdr:row>
                    <xdr:rowOff>9525</xdr:rowOff>
                  </from>
                  <to>
                    <xdr:col>10</xdr:col>
                    <xdr:colOff>523875</xdr:colOff>
                    <xdr:row>31</xdr:row>
                    <xdr:rowOff>9525</xdr:rowOff>
                  </to>
                </anchor>
              </controlPr>
            </control>
          </mc:Choice>
        </mc:AlternateContent>
        <mc:AlternateContent xmlns:mc="http://schemas.openxmlformats.org/markup-compatibility/2006">
          <mc:Choice Requires="x14">
            <control shapeId="3209" r:id="rId131" name="Check Box 137">
              <controlPr defaultSize="0" autoFill="0" autoLine="0" autoPict="0">
                <anchor moveWithCells="1">
                  <from>
                    <xdr:col>10</xdr:col>
                    <xdr:colOff>276225</xdr:colOff>
                    <xdr:row>30</xdr:row>
                    <xdr:rowOff>9525</xdr:rowOff>
                  </from>
                  <to>
                    <xdr:col>10</xdr:col>
                    <xdr:colOff>523875</xdr:colOff>
                    <xdr:row>31</xdr:row>
                    <xdr:rowOff>9525</xdr:rowOff>
                  </to>
                </anchor>
              </controlPr>
            </control>
          </mc:Choice>
        </mc:AlternateContent>
        <mc:AlternateContent xmlns:mc="http://schemas.openxmlformats.org/markup-compatibility/2006">
          <mc:Choice Requires="x14">
            <control shapeId="3210" r:id="rId132" name="Check Box 138">
              <controlPr defaultSize="0" autoFill="0" autoLine="0" autoPict="0">
                <anchor moveWithCells="1">
                  <from>
                    <xdr:col>10</xdr:col>
                    <xdr:colOff>276225</xdr:colOff>
                    <xdr:row>30</xdr:row>
                    <xdr:rowOff>9525</xdr:rowOff>
                  </from>
                  <to>
                    <xdr:col>10</xdr:col>
                    <xdr:colOff>523875</xdr:colOff>
                    <xdr:row>31</xdr:row>
                    <xdr:rowOff>9525</xdr:rowOff>
                  </to>
                </anchor>
              </controlPr>
            </control>
          </mc:Choice>
        </mc:AlternateContent>
        <mc:AlternateContent xmlns:mc="http://schemas.openxmlformats.org/markup-compatibility/2006">
          <mc:Choice Requires="x14">
            <control shapeId="3211" r:id="rId133" name="Check Box 139">
              <controlPr defaultSize="0" autoFill="0" autoLine="0" autoPict="0">
                <anchor moveWithCells="1">
                  <from>
                    <xdr:col>10</xdr:col>
                    <xdr:colOff>276225</xdr:colOff>
                    <xdr:row>30</xdr:row>
                    <xdr:rowOff>9525</xdr:rowOff>
                  </from>
                  <to>
                    <xdr:col>10</xdr:col>
                    <xdr:colOff>523875</xdr:colOff>
                    <xdr:row>31</xdr:row>
                    <xdr:rowOff>9525</xdr:rowOff>
                  </to>
                </anchor>
              </controlPr>
            </control>
          </mc:Choice>
        </mc:AlternateContent>
        <mc:AlternateContent xmlns:mc="http://schemas.openxmlformats.org/markup-compatibility/2006">
          <mc:Choice Requires="x14">
            <control shapeId="3212" r:id="rId134" name="Check Box 140">
              <controlPr defaultSize="0" autoFill="0" autoLine="0" autoPict="0">
                <anchor moveWithCells="1">
                  <from>
                    <xdr:col>10</xdr:col>
                    <xdr:colOff>276225</xdr:colOff>
                    <xdr:row>30</xdr:row>
                    <xdr:rowOff>9525</xdr:rowOff>
                  </from>
                  <to>
                    <xdr:col>10</xdr:col>
                    <xdr:colOff>523875</xdr:colOff>
                    <xdr:row>31</xdr:row>
                    <xdr:rowOff>9525</xdr:rowOff>
                  </to>
                </anchor>
              </controlPr>
            </control>
          </mc:Choice>
        </mc:AlternateContent>
        <mc:AlternateContent xmlns:mc="http://schemas.openxmlformats.org/markup-compatibility/2006">
          <mc:Choice Requires="x14">
            <control shapeId="3213" r:id="rId135" name="Check Box 141">
              <controlPr defaultSize="0" autoFill="0" autoLine="0" autoPict="0">
                <anchor moveWithCells="1">
                  <from>
                    <xdr:col>10</xdr:col>
                    <xdr:colOff>276225</xdr:colOff>
                    <xdr:row>30</xdr:row>
                    <xdr:rowOff>9525</xdr:rowOff>
                  </from>
                  <to>
                    <xdr:col>10</xdr:col>
                    <xdr:colOff>523875</xdr:colOff>
                    <xdr:row>31</xdr:row>
                    <xdr:rowOff>9525</xdr:rowOff>
                  </to>
                </anchor>
              </controlPr>
            </control>
          </mc:Choice>
        </mc:AlternateContent>
        <mc:AlternateContent xmlns:mc="http://schemas.openxmlformats.org/markup-compatibility/2006">
          <mc:Choice Requires="x14">
            <control shapeId="3214" r:id="rId136" name="Check Box 142">
              <controlPr defaultSize="0" autoFill="0" autoLine="0" autoPict="0">
                <anchor moveWithCells="1">
                  <from>
                    <xdr:col>10</xdr:col>
                    <xdr:colOff>276225</xdr:colOff>
                    <xdr:row>30</xdr:row>
                    <xdr:rowOff>9525</xdr:rowOff>
                  </from>
                  <to>
                    <xdr:col>10</xdr:col>
                    <xdr:colOff>523875</xdr:colOff>
                    <xdr:row>31</xdr:row>
                    <xdr:rowOff>9525</xdr:rowOff>
                  </to>
                </anchor>
              </controlPr>
            </control>
          </mc:Choice>
        </mc:AlternateContent>
        <mc:AlternateContent xmlns:mc="http://schemas.openxmlformats.org/markup-compatibility/2006">
          <mc:Choice Requires="x14">
            <control shapeId="3215" r:id="rId137" name="Check Box 143">
              <controlPr defaultSize="0" autoFill="0" autoLine="0" autoPict="0">
                <anchor moveWithCells="1">
                  <from>
                    <xdr:col>10</xdr:col>
                    <xdr:colOff>276225</xdr:colOff>
                    <xdr:row>30</xdr:row>
                    <xdr:rowOff>9525</xdr:rowOff>
                  </from>
                  <to>
                    <xdr:col>10</xdr:col>
                    <xdr:colOff>523875</xdr:colOff>
                    <xdr:row>31</xdr:row>
                    <xdr:rowOff>9525</xdr:rowOff>
                  </to>
                </anchor>
              </controlPr>
            </control>
          </mc:Choice>
        </mc:AlternateContent>
        <mc:AlternateContent xmlns:mc="http://schemas.openxmlformats.org/markup-compatibility/2006">
          <mc:Choice Requires="x14">
            <control shapeId="3216" r:id="rId138" name="Check Box 144">
              <controlPr defaultSize="0" autoFill="0" autoLine="0" autoPict="0">
                <anchor moveWithCells="1">
                  <from>
                    <xdr:col>10</xdr:col>
                    <xdr:colOff>276225</xdr:colOff>
                    <xdr:row>30</xdr:row>
                    <xdr:rowOff>9525</xdr:rowOff>
                  </from>
                  <to>
                    <xdr:col>10</xdr:col>
                    <xdr:colOff>523875</xdr:colOff>
                    <xdr:row>31</xdr:row>
                    <xdr:rowOff>9525</xdr:rowOff>
                  </to>
                </anchor>
              </controlPr>
            </control>
          </mc:Choice>
        </mc:AlternateContent>
        <mc:AlternateContent xmlns:mc="http://schemas.openxmlformats.org/markup-compatibility/2006">
          <mc:Choice Requires="x14">
            <control shapeId="3217" r:id="rId139" name="Check Box 145">
              <controlPr defaultSize="0" autoFill="0" autoLine="0" autoPict="0">
                <anchor moveWithCells="1">
                  <from>
                    <xdr:col>10</xdr:col>
                    <xdr:colOff>276225</xdr:colOff>
                    <xdr:row>30</xdr:row>
                    <xdr:rowOff>9525</xdr:rowOff>
                  </from>
                  <to>
                    <xdr:col>10</xdr:col>
                    <xdr:colOff>523875</xdr:colOff>
                    <xdr:row>31</xdr:row>
                    <xdr:rowOff>9525</xdr:rowOff>
                  </to>
                </anchor>
              </controlPr>
            </control>
          </mc:Choice>
        </mc:AlternateContent>
        <mc:AlternateContent xmlns:mc="http://schemas.openxmlformats.org/markup-compatibility/2006">
          <mc:Choice Requires="x14">
            <control shapeId="3218" r:id="rId140" name="Check Box 146">
              <controlPr defaultSize="0" autoFill="0" autoLine="0" autoPict="0">
                <anchor moveWithCells="1">
                  <from>
                    <xdr:col>10</xdr:col>
                    <xdr:colOff>276225</xdr:colOff>
                    <xdr:row>30</xdr:row>
                    <xdr:rowOff>9525</xdr:rowOff>
                  </from>
                  <to>
                    <xdr:col>10</xdr:col>
                    <xdr:colOff>523875</xdr:colOff>
                    <xdr:row>31</xdr:row>
                    <xdr:rowOff>9525</xdr:rowOff>
                  </to>
                </anchor>
              </controlPr>
            </control>
          </mc:Choice>
        </mc:AlternateContent>
        <mc:AlternateContent xmlns:mc="http://schemas.openxmlformats.org/markup-compatibility/2006">
          <mc:Choice Requires="x14">
            <control shapeId="3219" r:id="rId141" name="Check Box 147">
              <controlPr defaultSize="0" autoFill="0" autoLine="0" autoPict="0">
                <anchor moveWithCells="1">
                  <from>
                    <xdr:col>10</xdr:col>
                    <xdr:colOff>276225</xdr:colOff>
                    <xdr:row>30</xdr:row>
                    <xdr:rowOff>9525</xdr:rowOff>
                  </from>
                  <to>
                    <xdr:col>10</xdr:col>
                    <xdr:colOff>523875</xdr:colOff>
                    <xdr:row>31</xdr:row>
                    <xdr:rowOff>9525</xdr:rowOff>
                  </to>
                </anchor>
              </controlPr>
            </control>
          </mc:Choice>
        </mc:AlternateContent>
        <mc:AlternateContent xmlns:mc="http://schemas.openxmlformats.org/markup-compatibility/2006">
          <mc:Choice Requires="x14">
            <control shapeId="3220" r:id="rId142" name="Check Box 148">
              <controlPr defaultSize="0" autoFill="0" autoLine="0" autoPict="0">
                <anchor moveWithCells="1">
                  <from>
                    <xdr:col>10</xdr:col>
                    <xdr:colOff>276225</xdr:colOff>
                    <xdr:row>31</xdr:row>
                    <xdr:rowOff>9525</xdr:rowOff>
                  </from>
                  <to>
                    <xdr:col>10</xdr:col>
                    <xdr:colOff>523875</xdr:colOff>
                    <xdr:row>32</xdr:row>
                    <xdr:rowOff>9525</xdr:rowOff>
                  </to>
                </anchor>
              </controlPr>
            </control>
          </mc:Choice>
        </mc:AlternateContent>
        <mc:AlternateContent xmlns:mc="http://schemas.openxmlformats.org/markup-compatibility/2006">
          <mc:Choice Requires="x14">
            <control shapeId="3221" r:id="rId143" name="Check Box 149">
              <controlPr defaultSize="0" autoFill="0" autoLine="0" autoPict="0">
                <anchor moveWithCells="1">
                  <from>
                    <xdr:col>10</xdr:col>
                    <xdr:colOff>276225</xdr:colOff>
                    <xdr:row>31</xdr:row>
                    <xdr:rowOff>9525</xdr:rowOff>
                  </from>
                  <to>
                    <xdr:col>10</xdr:col>
                    <xdr:colOff>523875</xdr:colOff>
                    <xdr:row>32</xdr:row>
                    <xdr:rowOff>9525</xdr:rowOff>
                  </to>
                </anchor>
              </controlPr>
            </control>
          </mc:Choice>
        </mc:AlternateContent>
        <mc:AlternateContent xmlns:mc="http://schemas.openxmlformats.org/markup-compatibility/2006">
          <mc:Choice Requires="x14">
            <control shapeId="3222" r:id="rId144" name="Check Box 150">
              <controlPr defaultSize="0" autoFill="0" autoLine="0" autoPict="0">
                <anchor moveWithCells="1">
                  <from>
                    <xdr:col>10</xdr:col>
                    <xdr:colOff>276225</xdr:colOff>
                    <xdr:row>31</xdr:row>
                    <xdr:rowOff>9525</xdr:rowOff>
                  </from>
                  <to>
                    <xdr:col>10</xdr:col>
                    <xdr:colOff>523875</xdr:colOff>
                    <xdr:row>32</xdr:row>
                    <xdr:rowOff>9525</xdr:rowOff>
                  </to>
                </anchor>
              </controlPr>
            </control>
          </mc:Choice>
        </mc:AlternateContent>
        <mc:AlternateContent xmlns:mc="http://schemas.openxmlformats.org/markup-compatibility/2006">
          <mc:Choice Requires="x14">
            <control shapeId="3223" r:id="rId145" name="Check Box 151">
              <controlPr defaultSize="0" autoFill="0" autoLine="0" autoPict="0">
                <anchor moveWithCells="1">
                  <from>
                    <xdr:col>10</xdr:col>
                    <xdr:colOff>276225</xdr:colOff>
                    <xdr:row>31</xdr:row>
                    <xdr:rowOff>9525</xdr:rowOff>
                  </from>
                  <to>
                    <xdr:col>10</xdr:col>
                    <xdr:colOff>523875</xdr:colOff>
                    <xdr:row>32</xdr:row>
                    <xdr:rowOff>9525</xdr:rowOff>
                  </to>
                </anchor>
              </controlPr>
            </control>
          </mc:Choice>
        </mc:AlternateContent>
        <mc:AlternateContent xmlns:mc="http://schemas.openxmlformats.org/markup-compatibility/2006">
          <mc:Choice Requires="x14">
            <control shapeId="3224" r:id="rId146" name="Check Box 152">
              <controlPr defaultSize="0" autoFill="0" autoLine="0" autoPict="0">
                <anchor moveWithCells="1">
                  <from>
                    <xdr:col>10</xdr:col>
                    <xdr:colOff>276225</xdr:colOff>
                    <xdr:row>31</xdr:row>
                    <xdr:rowOff>9525</xdr:rowOff>
                  </from>
                  <to>
                    <xdr:col>10</xdr:col>
                    <xdr:colOff>523875</xdr:colOff>
                    <xdr:row>32</xdr:row>
                    <xdr:rowOff>9525</xdr:rowOff>
                  </to>
                </anchor>
              </controlPr>
            </control>
          </mc:Choice>
        </mc:AlternateContent>
        <mc:AlternateContent xmlns:mc="http://schemas.openxmlformats.org/markup-compatibility/2006">
          <mc:Choice Requires="x14">
            <control shapeId="3225" r:id="rId147" name="Check Box 153">
              <controlPr defaultSize="0" autoFill="0" autoLine="0" autoPict="0">
                <anchor moveWithCells="1">
                  <from>
                    <xdr:col>10</xdr:col>
                    <xdr:colOff>276225</xdr:colOff>
                    <xdr:row>31</xdr:row>
                    <xdr:rowOff>9525</xdr:rowOff>
                  </from>
                  <to>
                    <xdr:col>10</xdr:col>
                    <xdr:colOff>523875</xdr:colOff>
                    <xdr:row>32</xdr:row>
                    <xdr:rowOff>9525</xdr:rowOff>
                  </to>
                </anchor>
              </controlPr>
            </control>
          </mc:Choice>
        </mc:AlternateContent>
        <mc:AlternateContent xmlns:mc="http://schemas.openxmlformats.org/markup-compatibility/2006">
          <mc:Choice Requires="x14">
            <control shapeId="3226" r:id="rId148" name="Check Box 154">
              <controlPr defaultSize="0" autoFill="0" autoLine="0" autoPict="0">
                <anchor moveWithCells="1">
                  <from>
                    <xdr:col>10</xdr:col>
                    <xdr:colOff>276225</xdr:colOff>
                    <xdr:row>31</xdr:row>
                    <xdr:rowOff>9525</xdr:rowOff>
                  </from>
                  <to>
                    <xdr:col>10</xdr:col>
                    <xdr:colOff>523875</xdr:colOff>
                    <xdr:row>32</xdr:row>
                    <xdr:rowOff>9525</xdr:rowOff>
                  </to>
                </anchor>
              </controlPr>
            </control>
          </mc:Choice>
        </mc:AlternateContent>
        <mc:AlternateContent xmlns:mc="http://schemas.openxmlformats.org/markup-compatibility/2006">
          <mc:Choice Requires="x14">
            <control shapeId="3227" r:id="rId149" name="Check Box 155">
              <controlPr defaultSize="0" autoFill="0" autoLine="0" autoPict="0">
                <anchor moveWithCells="1">
                  <from>
                    <xdr:col>10</xdr:col>
                    <xdr:colOff>276225</xdr:colOff>
                    <xdr:row>31</xdr:row>
                    <xdr:rowOff>9525</xdr:rowOff>
                  </from>
                  <to>
                    <xdr:col>10</xdr:col>
                    <xdr:colOff>523875</xdr:colOff>
                    <xdr:row>32</xdr:row>
                    <xdr:rowOff>9525</xdr:rowOff>
                  </to>
                </anchor>
              </controlPr>
            </control>
          </mc:Choice>
        </mc:AlternateContent>
        <mc:AlternateContent xmlns:mc="http://schemas.openxmlformats.org/markup-compatibility/2006">
          <mc:Choice Requires="x14">
            <control shapeId="3228" r:id="rId150" name="Check Box 156">
              <controlPr defaultSize="0" autoFill="0" autoLine="0" autoPict="0">
                <anchor moveWithCells="1">
                  <from>
                    <xdr:col>10</xdr:col>
                    <xdr:colOff>276225</xdr:colOff>
                    <xdr:row>31</xdr:row>
                    <xdr:rowOff>9525</xdr:rowOff>
                  </from>
                  <to>
                    <xdr:col>10</xdr:col>
                    <xdr:colOff>523875</xdr:colOff>
                    <xdr:row>32</xdr:row>
                    <xdr:rowOff>9525</xdr:rowOff>
                  </to>
                </anchor>
              </controlPr>
            </control>
          </mc:Choice>
        </mc:AlternateContent>
        <mc:AlternateContent xmlns:mc="http://schemas.openxmlformats.org/markup-compatibility/2006">
          <mc:Choice Requires="x14">
            <control shapeId="3229" r:id="rId151" name="Check Box 157">
              <controlPr defaultSize="0" autoFill="0" autoLine="0" autoPict="0">
                <anchor moveWithCells="1">
                  <from>
                    <xdr:col>10</xdr:col>
                    <xdr:colOff>276225</xdr:colOff>
                    <xdr:row>31</xdr:row>
                    <xdr:rowOff>9525</xdr:rowOff>
                  </from>
                  <to>
                    <xdr:col>10</xdr:col>
                    <xdr:colOff>523875</xdr:colOff>
                    <xdr:row>32</xdr:row>
                    <xdr:rowOff>9525</xdr:rowOff>
                  </to>
                </anchor>
              </controlPr>
            </control>
          </mc:Choice>
        </mc:AlternateContent>
        <mc:AlternateContent xmlns:mc="http://schemas.openxmlformats.org/markup-compatibility/2006">
          <mc:Choice Requires="x14">
            <control shapeId="3230" r:id="rId152" name="Check Box 158">
              <controlPr defaultSize="0" autoFill="0" autoLine="0" autoPict="0">
                <anchor moveWithCells="1">
                  <from>
                    <xdr:col>10</xdr:col>
                    <xdr:colOff>276225</xdr:colOff>
                    <xdr:row>31</xdr:row>
                    <xdr:rowOff>9525</xdr:rowOff>
                  </from>
                  <to>
                    <xdr:col>10</xdr:col>
                    <xdr:colOff>523875</xdr:colOff>
                    <xdr:row>32</xdr:row>
                    <xdr:rowOff>9525</xdr:rowOff>
                  </to>
                </anchor>
              </controlPr>
            </control>
          </mc:Choice>
        </mc:AlternateContent>
        <mc:AlternateContent xmlns:mc="http://schemas.openxmlformats.org/markup-compatibility/2006">
          <mc:Choice Requires="x14">
            <control shapeId="3231" r:id="rId153" name="Check Box 159">
              <controlPr defaultSize="0" autoFill="0" autoLine="0" autoPict="0">
                <anchor moveWithCells="1">
                  <from>
                    <xdr:col>10</xdr:col>
                    <xdr:colOff>276225</xdr:colOff>
                    <xdr:row>31</xdr:row>
                    <xdr:rowOff>9525</xdr:rowOff>
                  </from>
                  <to>
                    <xdr:col>10</xdr:col>
                    <xdr:colOff>523875</xdr:colOff>
                    <xdr:row>32</xdr:row>
                    <xdr:rowOff>9525</xdr:rowOff>
                  </to>
                </anchor>
              </controlPr>
            </control>
          </mc:Choice>
        </mc:AlternateContent>
        <mc:AlternateContent xmlns:mc="http://schemas.openxmlformats.org/markup-compatibility/2006">
          <mc:Choice Requires="x14">
            <control shapeId="3232" r:id="rId154" name="Check Box 160">
              <controlPr defaultSize="0" autoFill="0" autoLine="0" autoPict="0">
                <anchor moveWithCells="1">
                  <from>
                    <xdr:col>10</xdr:col>
                    <xdr:colOff>276225</xdr:colOff>
                    <xdr:row>31</xdr:row>
                    <xdr:rowOff>9525</xdr:rowOff>
                  </from>
                  <to>
                    <xdr:col>10</xdr:col>
                    <xdr:colOff>523875</xdr:colOff>
                    <xdr:row>32</xdr:row>
                    <xdr:rowOff>9525</xdr:rowOff>
                  </to>
                </anchor>
              </controlPr>
            </control>
          </mc:Choice>
        </mc:AlternateContent>
        <mc:AlternateContent xmlns:mc="http://schemas.openxmlformats.org/markup-compatibility/2006">
          <mc:Choice Requires="x14">
            <control shapeId="3233" r:id="rId155" name="Check Box 161">
              <controlPr defaultSize="0" autoFill="0" autoLine="0" autoPict="0">
                <anchor moveWithCells="1">
                  <from>
                    <xdr:col>10</xdr:col>
                    <xdr:colOff>276225</xdr:colOff>
                    <xdr:row>31</xdr:row>
                    <xdr:rowOff>9525</xdr:rowOff>
                  </from>
                  <to>
                    <xdr:col>10</xdr:col>
                    <xdr:colOff>523875</xdr:colOff>
                    <xdr:row>32</xdr:row>
                    <xdr:rowOff>9525</xdr:rowOff>
                  </to>
                </anchor>
              </controlPr>
            </control>
          </mc:Choice>
        </mc:AlternateContent>
        <mc:AlternateContent xmlns:mc="http://schemas.openxmlformats.org/markup-compatibility/2006">
          <mc:Choice Requires="x14">
            <control shapeId="3234" r:id="rId156" name="Check Box 162">
              <controlPr defaultSize="0" autoFill="0" autoLine="0" autoPict="0">
                <anchor moveWithCells="1">
                  <from>
                    <xdr:col>10</xdr:col>
                    <xdr:colOff>276225</xdr:colOff>
                    <xdr:row>31</xdr:row>
                    <xdr:rowOff>9525</xdr:rowOff>
                  </from>
                  <to>
                    <xdr:col>10</xdr:col>
                    <xdr:colOff>523875</xdr:colOff>
                    <xdr:row>32</xdr:row>
                    <xdr:rowOff>9525</xdr:rowOff>
                  </to>
                </anchor>
              </controlPr>
            </control>
          </mc:Choice>
        </mc:AlternateContent>
        <mc:AlternateContent xmlns:mc="http://schemas.openxmlformats.org/markup-compatibility/2006">
          <mc:Choice Requires="x14">
            <control shapeId="3235" r:id="rId157" name="Check Box 163">
              <controlPr defaultSize="0" autoFill="0" autoLine="0" autoPict="0">
                <anchor moveWithCells="1">
                  <from>
                    <xdr:col>10</xdr:col>
                    <xdr:colOff>276225</xdr:colOff>
                    <xdr:row>31</xdr:row>
                    <xdr:rowOff>9525</xdr:rowOff>
                  </from>
                  <to>
                    <xdr:col>10</xdr:col>
                    <xdr:colOff>523875</xdr:colOff>
                    <xdr:row>32</xdr:row>
                    <xdr:rowOff>9525</xdr:rowOff>
                  </to>
                </anchor>
              </controlPr>
            </control>
          </mc:Choice>
        </mc:AlternateContent>
        <mc:AlternateContent xmlns:mc="http://schemas.openxmlformats.org/markup-compatibility/2006">
          <mc:Choice Requires="x14">
            <control shapeId="3236" r:id="rId158" name="Check Box 164">
              <controlPr defaultSize="0" autoFill="0" autoLine="0" autoPict="0">
                <anchor moveWithCells="1">
                  <from>
                    <xdr:col>10</xdr:col>
                    <xdr:colOff>276225</xdr:colOff>
                    <xdr:row>31</xdr:row>
                    <xdr:rowOff>9525</xdr:rowOff>
                  </from>
                  <to>
                    <xdr:col>10</xdr:col>
                    <xdr:colOff>523875</xdr:colOff>
                    <xdr:row>32</xdr:row>
                    <xdr:rowOff>9525</xdr:rowOff>
                  </to>
                </anchor>
              </controlPr>
            </control>
          </mc:Choice>
        </mc:AlternateContent>
        <mc:AlternateContent xmlns:mc="http://schemas.openxmlformats.org/markup-compatibility/2006">
          <mc:Choice Requires="x14">
            <control shapeId="3237" r:id="rId159" name="Check Box 165">
              <controlPr defaultSize="0" autoFill="0" autoLine="0" autoPict="0">
                <anchor moveWithCells="1">
                  <from>
                    <xdr:col>10</xdr:col>
                    <xdr:colOff>276225</xdr:colOff>
                    <xdr:row>31</xdr:row>
                    <xdr:rowOff>9525</xdr:rowOff>
                  </from>
                  <to>
                    <xdr:col>10</xdr:col>
                    <xdr:colOff>523875</xdr:colOff>
                    <xdr:row>32</xdr:row>
                    <xdr:rowOff>9525</xdr:rowOff>
                  </to>
                </anchor>
              </controlPr>
            </control>
          </mc:Choice>
        </mc:AlternateContent>
        <mc:AlternateContent xmlns:mc="http://schemas.openxmlformats.org/markup-compatibility/2006">
          <mc:Choice Requires="x14">
            <control shapeId="3238" r:id="rId160" name="Check Box 166">
              <controlPr defaultSize="0" autoFill="0" autoLine="0" autoPict="0">
                <anchor moveWithCells="1">
                  <from>
                    <xdr:col>10</xdr:col>
                    <xdr:colOff>276225</xdr:colOff>
                    <xdr:row>31</xdr:row>
                    <xdr:rowOff>9525</xdr:rowOff>
                  </from>
                  <to>
                    <xdr:col>10</xdr:col>
                    <xdr:colOff>523875</xdr:colOff>
                    <xdr:row>32</xdr:row>
                    <xdr:rowOff>9525</xdr:rowOff>
                  </to>
                </anchor>
              </controlPr>
            </control>
          </mc:Choice>
        </mc:AlternateContent>
        <mc:AlternateContent xmlns:mc="http://schemas.openxmlformats.org/markup-compatibility/2006">
          <mc:Choice Requires="x14">
            <control shapeId="3239" r:id="rId161" name="Check Box 167">
              <controlPr defaultSize="0" autoFill="0" autoLine="0" autoPict="0">
                <anchor moveWithCells="1">
                  <from>
                    <xdr:col>10</xdr:col>
                    <xdr:colOff>276225</xdr:colOff>
                    <xdr:row>31</xdr:row>
                    <xdr:rowOff>9525</xdr:rowOff>
                  </from>
                  <to>
                    <xdr:col>10</xdr:col>
                    <xdr:colOff>523875</xdr:colOff>
                    <xdr:row>32</xdr:row>
                    <xdr:rowOff>9525</xdr:rowOff>
                  </to>
                </anchor>
              </controlPr>
            </control>
          </mc:Choice>
        </mc:AlternateContent>
        <mc:AlternateContent xmlns:mc="http://schemas.openxmlformats.org/markup-compatibility/2006">
          <mc:Choice Requires="x14">
            <control shapeId="3240" r:id="rId162" name="Check Box 168">
              <controlPr defaultSize="0" autoFill="0" autoLine="0" autoPict="0">
                <anchor moveWithCells="1">
                  <from>
                    <xdr:col>10</xdr:col>
                    <xdr:colOff>276225</xdr:colOff>
                    <xdr:row>31</xdr:row>
                    <xdr:rowOff>9525</xdr:rowOff>
                  </from>
                  <to>
                    <xdr:col>10</xdr:col>
                    <xdr:colOff>523875</xdr:colOff>
                    <xdr:row>32</xdr:row>
                    <xdr:rowOff>9525</xdr:rowOff>
                  </to>
                </anchor>
              </controlPr>
            </control>
          </mc:Choice>
        </mc:AlternateContent>
        <mc:AlternateContent xmlns:mc="http://schemas.openxmlformats.org/markup-compatibility/2006">
          <mc:Choice Requires="x14">
            <control shapeId="3241" r:id="rId163" name="Check Box 169">
              <controlPr defaultSize="0" autoFill="0" autoLine="0" autoPict="0">
                <anchor moveWithCells="1">
                  <from>
                    <xdr:col>10</xdr:col>
                    <xdr:colOff>276225</xdr:colOff>
                    <xdr:row>31</xdr:row>
                    <xdr:rowOff>9525</xdr:rowOff>
                  </from>
                  <to>
                    <xdr:col>10</xdr:col>
                    <xdr:colOff>523875</xdr:colOff>
                    <xdr:row>32</xdr:row>
                    <xdr:rowOff>9525</xdr:rowOff>
                  </to>
                </anchor>
              </controlPr>
            </control>
          </mc:Choice>
        </mc:AlternateContent>
        <mc:AlternateContent xmlns:mc="http://schemas.openxmlformats.org/markup-compatibility/2006">
          <mc:Choice Requires="x14">
            <control shapeId="3242" r:id="rId164" name="Check Box 170">
              <controlPr defaultSize="0" autoFill="0" autoLine="0" autoPict="0">
                <anchor moveWithCells="1">
                  <from>
                    <xdr:col>10</xdr:col>
                    <xdr:colOff>276225</xdr:colOff>
                    <xdr:row>31</xdr:row>
                    <xdr:rowOff>9525</xdr:rowOff>
                  </from>
                  <to>
                    <xdr:col>10</xdr:col>
                    <xdr:colOff>523875</xdr:colOff>
                    <xdr:row>32</xdr:row>
                    <xdr:rowOff>9525</xdr:rowOff>
                  </to>
                </anchor>
              </controlPr>
            </control>
          </mc:Choice>
        </mc:AlternateContent>
        <mc:AlternateContent xmlns:mc="http://schemas.openxmlformats.org/markup-compatibility/2006">
          <mc:Choice Requires="x14">
            <control shapeId="3243" r:id="rId165" name="Check Box 171">
              <controlPr defaultSize="0" autoFill="0" autoLine="0" autoPict="0">
                <anchor moveWithCells="1">
                  <from>
                    <xdr:col>10</xdr:col>
                    <xdr:colOff>276225</xdr:colOff>
                    <xdr:row>31</xdr:row>
                    <xdr:rowOff>9525</xdr:rowOff>
                  </from>
                  <to>
                    <xdr:col>10</xdr:col>
                    <xdr:colOff>523875</xdr:colOff>
                    <xdr:row>32</xdr:row>
                    <xdr:rowOff>9525</xdr:rowOff>
                  </to>
                </anchor>
              </controlPr>
            </control>
          </mc:Choice>
        </mc:AlternateContent>
        <mc:AlternateContent xmlns:mc="http://schemas.openxmlformats.org/markup-compatibility/2006">
          <mc:Choice Requires="x14">
            <control shapeId="3244" r:id="rId166" name="Check Box 172">
              <controlPr defaultSize="0" autoFill="0" autoLine="0" autoPict="0">
                <anchor moveWithCells="1">
                  <from>
                    <xdr:col>10</xdr:col>
                    <xdr:colOff>276225</xdr:colOff>
                    <xdr:row>31</xdr:row>
                    <xdr:rowOff>9525</xdr:rowOff>
                  </from>
                  <to>
                    <xdr:col>10</xdr:col>
                    <xdr:colOff>523875</xdr:colOff>
                    <xdr:row>32</xdr:row>
                    <xdr:rowOff>9525</xdr:rowOff>
                  </to>
                </anchor>
              </controlPr>
            </control>
          </mc:Choice>
        </mc:AlternateContent>
        <mc:AlternateContent xmlns:mc="http://schemas.openxmlformats.org/markup-compatibility/2006">
          <mc:Choice Requires="x14">
            <control shapeId="3245" r:id="rId167" name="Check Box 173">
              <controlPr defaultSize="0" autoFill="0" autoLine="0" autoPict="0">
                <anchor moveWithCells="1">
                  <from>
                    <xdr:col>10</xdr:col>
                    <xdr:colOff>276225</xdr:colOff>
                    <xdr:row>32</xdr:row>
                    <xdr:rowOff>9525</xdr:rowOff>
                  </from>
                  <to>
                    <xdr:col>10</xdr:col>
                    <xdr:colOff>523875</xdr:colOff>
                    <xdr:row>33</xdr:row>
                    <xdr:rowOff>9525</xdr:rowOff>
                  </to>
                </anchor>
              </controlPr>
            </control>
          </mc:Choice>
        </mc:AlternateContent>
        <mc:AlternateContent xmlns:mc="http://schemas.openxmlformats.org/markup-compatibility/2006">
          <mc:Choice Requires="x14">
            <control shapeId="3246" r:id="rId168" name="Check Box 174">
              <controlPr defaultSize="0" autoFill="0" autoLine="0" autoPict="0">
                <anchor moveWithCells="1">
                  <from>
                    <xdr:col>10</xdr:col>
                    <xdr:colOff>276225</xdr:colOff>
                    <xdr:row>32</xdr:row>
                    <xdr:rowOff>9525</xdr:rowOff>
                  </from>
                  <to>
                    <xdr:col>10</xdr:col>
                    <xdr:colOff>523875</xdr:colOff>
                    <xdr:row>33</xdr:row>
                    <xdr:rowOff>9525</xdr:rowOff>
                  </to>
                </anchor>
              </controlPr>
            </control>
          </mc:Choice>
        </mc:AlternateContent>
        <mc:AlternateContent xmlns:mc="http://schemas.openxmlformats.org/markup-compatibility/2006">
          <mc:Choice Requires="x14">
            <control shapeId="3247" r:id="rId169" name="Check Box 175">
              <controlPr defaultSize="0" autoFill="0" autoLine="0" autoPict="0">
                <anchor moveWithCells="1">
                  <from>
                    <xdr:col>10</xdr:col>
                    <xdr:colOff>276225</xdr:colOff>
                    <xdr:row>32</xdr:row>
                    <xdr:rowOff>9525</xdr:rowOff>
                  </from>
                  <to>
                    <xdr:col>10</xdr:col>
                    <xdr:colOff>523875</xdr:colOff>
                    <xdr:row>33</xdr:row>
                    <xdr:rowOff>9525</xdr:rowOff>
                  </to>
                </anchor>
              </controlPr>
            </control>
          </mc:Choice>
        </mc:AlternateContent>
        <mc:AlternateContent xmlns:mc="http://schemas.openxmlformats.org/markup-compatibility/2006">
          <mc:Choice Requires="x14">
            <control shapeId="3248" r:id="rId170" name="Check Box 176">
              <controlPr defaultSize="0" autoFill="0" autoLine="0" autoPict="0">
                <anchor moveWithCells="1">
                  <from>
                    <xdr:col>10</xdr:col>
                    <xdr:colOff>276225</xdr:colOff>
                    <xdr:row>32</xdr:row>
                    <xdr:rowOff>9525</xdr:rowOff>
                  </from>
                  <to>
                    <xdr:col>10</xdr:col>
                    <xdr:colOff>523875</xdr:colOff>
                    <xdr:row>33</xdr:row>
                    <xdr:rowOff>9525</xdr:rowOff>
                  </to>
                </anchor>
              </controlPr>
            </control>
          </mc:Choice>
        </mc:AlternateContent>
        <mc:AlternateContent xmlns:mc="http://schemas.openxmlformats.org/markup-compatibility/2006">
          <mc:Choice Requires="x14">
            <control shapeId="3249" r:id="rId171" name="Check Box 177">
              <controlPr defaultSize="0" autoFill="0" autoLine="0" autoPict="0">
                <anchor moveWithCells="1">
                  <from>
                    <xdr:col>10</xdr:col>
                    <xdr:colOff>276225</xdr:colOff>
                    <xdr:row>32</xdr:row>
                    <xdr:rowOff>9525</xdr:rowOff>
                  </from>
                  <to>
                    <xdr:col>10</xdr:col>
                    <xdr:colOff>523875</xdr:colOff>
                    <xdr:row>33</xdr:row>
                    <xdr:rowOff>9525</xdr:rowOff>
                  </to>
                </anchor>
              </controlPr>
            </control>
          </mc:Choice>
        </mc:AlternateContent>
        <mc:AlternateContent xmlns:mc="http://schemas.openxmlformats.org/markup-compatibility/2006">
          <mc:Choice Requires="x14">
            <control shapeId="3250" r:id="rId172" name="Check Box 178">
              <controlPr defaultSize="0" autoFill="0" autoLine="0" autoPict="0">
                <anchor moveWithCells="1">
                  <from>
                    <xdr:col>10</xdr:col>
                    <xdr:colOff>276225</xdr:colOff>
                    <xdr:row>32</xdr:row>
                    <xdr:rowOff>9525</xdr:rowOff>
                  </from>
                  <to>
                    <xdr:col>10</xdr:col>
                    <xdr:colOff>523875</xdr:colOff>
                    <xdr:row>33</xdr:row>
                    <xdr:rowOff>9525</xdr:rowOff>
                  </to>
                </anchor>
              </controlPr>
            </control>
          </mc:Choice>
        </mc:AlternateContent>
        <mc:AlternateContent xmlns:mc="http://schemas.openxmlformats.org/markup-compatibility/2006">
          <mc:Choice Requires="x14">
            <control shapeId="3251" r:id="rId173" name="Check Box 179">
              <controlPr defaultSize="0" autoFill="0" autoLine="0" autoPict="0">
                <anchor moveWithCells="1">
                  <from>
                    <xdr:col>10</xdr:col>
                    <xdr:colOff>276225</xdr:colOff>
                    <xdr:row>32</xdr:row>
                    <xdr:rowOff>9525</xdr:rowOff>
                  </from>
                  <to>
                    <xdr:col>10</xdr:col>
                    <xdr:colOff>523875</xdr:colOff>
                    <xdr:row>33</xdr:row>
                    <xdr:rowOff>9525</xdr:rowOff>
                  </to>
                </anchor>
              </controlPr>
            </control>
          </mc:Choice>
        </mc:AlternateContent>
        <mc:AlternateContent xmlns:mc="http://schemas.openxmlformats.org/markup-compatibility/2006">
          <mc:Choice Requires="x14">
            <control shapeId="3252" r:id="rId174" name="Check Box 180">
              <controlPr defaultSize="0" autoFill="0" autoLine="0" autoPict="0">
                <anchor moveWithCells="1">
                  <from>
                    <xdr:col>10</xdr:col>
                    <xdr:colOff>276225</xdr:colOff>
                    <xdr:row>32</xdr:row>
                    <xdr:rowOff>9525</xdr:rowOff>
                  </from>
                  <to>
                    <xdr:col>10</xdr:col>
                    <xdr:colOff>523875</xdr:colOff>
                    <xdr:row>33</xdr:row>
                    <xdr:rowOff>9525</xdr:rowOff>
                  </to>
                </anchor>
              </controlPr>
            </control>
          </mc:Choice>
        </mc:AlternateContent>
        <mc:AlternateContent xmlns:mc="http://schemas.openxmlformats.org/markup-compatibility/2006">
          <mc:Choice Requires="x14">
            <control shapeId="3253" r:id="rId175" name="Check Box 181">
              <controlPr defaultSize="0" autoFill="0" autoLine="0" autoPict="0">
                <anchor moveWithCells="1">
                  <from>
                    <xdr:col>10</xdr:col>
                    <xdr:colOff>276225</xdr:colOff>
                    <xdr:row>32</xdr:row>
                    <xdr:rowOff>9525</xdr:rowOff>
                  </from>
                  <to>
                    <xdr:col>10</xdr:col>
                    <xdr:colOff>523875</xdr:colOff>
                    <xdr:row>33</xdr:row>
                    <xdr:rowOff>9525</xdr:rowOff>
                  </to>
                </anchor>
              </controlPr>
            </control>
          </mc:Choice>
        </mc:AlternateContent>
        <mc:AlternateContent xmlns:mc="http://schemas.openxmlformats.org/markup-compatibility/2006">
          <mc:Choice Requires="x14">
            <control shapeId="3254" r:id="rId176" name="Check Box 182">
              <controlPr defaultSize="0" autoFill="0" autoLine="0" autoPict="0">
                <anchor moveWithCells="1">
                  <from>
                    <xdr:col>10</xdr:col>
                    <xdr:colOff>276225</xdr:colOff>
                    <xdr:row>32</xdr:row>
                    <xdr:rowOff>9525</xdr:rowOff>
                  </from>
                  <to>
                    <xdr:col>10</xdr:col>
                    <xdr:colOff>523875</xdr:colOff>
                    <xdr:row>33</xdr:row>
                    <xdr:rowOff>9525</xdr:rowOff>
                  </to>
                </anchor>
              </controlPr>
            </control>
          </mc:Choice>
        </mc:AlternateContent>
        <mc:AlternateContent xmlns:mc="http://schemas.openxmlformats.org/markup-compatibility/2006">
          <mc:Choice Requires="x14">
            <control shapeId="3255" r:id="rId177" name="Check Box 183">
              <controlPr defaultSize="0" autoFill="0" autoLine="0" autoPict="0">
                <anchor moveWithCells="1">
                  <from>
                    <xdr:col>10</xdr:col>
                    <xdr:colOff>276225</xdr:colOff>
                    <xdr:row>32</xdr:row>
                    <xdr:rowOff>9525</xdr:rowOff>
                  </from>
                  <to>
                    <xdr:col>10</xdr:col>
                    <xdr:colOff>523875</xdr:colOff>
                    <xdr:row>33</xdr:row>
                    <xdr:rowOff>9525</xdr:rowOff>
                  </to>
                </anchor>
              </controlPr>
            </control>
          </mc:Choice>
        </mc:AlternateContent>
        <mc:AlternateContent xmlns:mc="http://schemas.openxmlformats.org/markup-compatibility/2006">
          <mc:Choice Requires="x14">
            <control shapeId="3256" r:id="rId178" name="Check Box 184">
              <controlPr defaultSize="0" autoFill="0" autoLine="0" autoPict="0">
                <anchor moveWithCells="1">
                  <from>
                    <xdr:col>10</xdr:col>
                    <xdr:colOff>276225</xdr:colOff>
                    <xdr:row>32</xdr:row>
                    <xdr:rowOff>9525</xdr:rowOff>
                  </from>
                  <to>
                    <xdr:col>10</xdr:col>
                    <xdr:colOff>523875</xdr:colOff>
                    <xdr:row>33</xdr:row>
                    <xdr:rowOff>9525</xdr:rowOff>
                  </to>
                </anchor>
              </controlPr>
            </control>
          </mc:Choice>
        </mc:AlternateContent>
        <mc:AlternateContent xmlns:mc="http://schemas.openxmlformats.org/markup-compatibility/2006">
          <mc:Choice Requires="x14">
            <control shapeId="3257" r:id="rId179" name="Check Box 185">
              <controlPr defaultSize="0" autoFill="0" autoLine="0" autoPict="0">
                <anchor moveWithCells="1">
                  <from>
                    <xdr:col>10</xdr:col>
                    <xdr:colOff>276225</xdr:colOff>
                    <xdr:row>32</xdr:row>
                    <xdr:rowOff>9525</xdr:rowOff>
                  </from>
                  <to>
                    <xdr:col>10</xdr:col>
                    <xdr:colOff>523875</xdr:colOff>
                    <xdr:row>33</xdr:row>
                    <xdr:rowOff>9525</xdr:rowOff>
                  </to>
                </anchor>
              </controlPr>
            </control>
          </mc:Choice>
        </mc:AlternateContent>
        <mc:AlternateContent xmlns:mc="http://schemas.openxmlformats.org/markup-compatibility/2006">
          <mc:Choice Requires="x14">
            <control shapeId="3258" r:id="rId180" name="Check Box 186">
              <controlPr defaultSize="0" autoFill="0" autoLine="0" autoPict="0">
                <anchor moveWithCells="1">
                  <from>
                    <xdr:col>10</xdr:col>
                    <xdr:colOff>276225</xdr:colOff>
                    <xdr:row>32</xdr:row>
                    <xdr:rowOff>9525</xdr:rowOff>
                  </from>
                  <to>
                    <xdr:col>10</xdr:col>
                    <xdr:colOff>523875</xdr:colOff>
                    <xdr:row>33</xdr:row>
                    <xdr:rowOff>9525</xdr:rowOff>
                  </to>
                </anchor>
              </controlPr>
            </control>
          </mc:Choice>
        </mc:AlternateContent>
        <mc:AlternateContent xmlns:mc="http://schemas.openxmlformats.org/markup-compatibility/2006">
          <mc:Choice Requires="x14">
            <control shapeId="3259" r:id="rId181" name="Check Box 187">
              <controlPr defaultSize="0" autoFill="0" autoLine="0" autoPict="0">
                <anchor moveWithCells="1">
                  <from>
                    <xdr:col>10</xdr:col>
                    <xdr:colOff>276225</xdr:colOff>
                    <xdr:row>32</xdr:row>
                    <xdr:rowOff>9525</xdr:rowOff>
                  </from>
                  <to>
                    <xdr:col>10</xdr:col>
                    <xdr:colOff>523875</xdr:colOff>
                    <xdr:row>33</xdr:row>
                    <xdr:rowOff>9525</xdr:rowOff>
                  </to>
                </anchor>
              </controlPr>
            </control>
          </mc:Choice>
        </mc:AlternateContent>
        <mc:AlternateContent xmlns:mc="http://schemas.openxmlformats.org/markup-compatibility/2006">
          <mc:Choice Requires="x14">
            <control shapeId="3260" r:id="rId182" name="Check Box 188">
              <controlPr defaultSize="0" autoFill="0" autoLine="0" autoPict="0">
                <anchor moveWithCells="1">
                  <from>
                    <xdr:col>10</xdr:col>
                    <xdr:colOff>276225</xdr:colOff>
                    <xdr:row>32</xdr:row>
                    <xdr:rowOff>9525</xdr:rowOff>
                  </from>
                  <to>
                    <xdr:col>10</xdr:col>
                    <xdr:colOff>523875</xdr:colOff>
                    <xdr:row>33</xdr:row>
                    <xdr:rowOff>9525</xdr:rowOff>
                  </to>
                </anchor>
              </controlPr>
            </control>
          </mc:Choice>
        </mc:AlternateContent>
        <mc:AlternateContent xmlns:mc="http://schemas.openxmlformats.org/markup-compatibility/2006">
          <mc:Choice Requires="x14">
            <control shapeId="3261" r:id="rId183" name="Check Box 189">
              <controlPr defaultSize="0" autoFill="0" autoLine="0" autoPict="0">
                <anchor moveWithCells="1">
                  <from>
                    <xdr:col>10</xdr:col>
                    <xdr:colOff>276225</xdr:colOff>
                    <xdr:row>32</xdr:row>
                    <xdr:rowOff>9525</xdr:rowOff>
                  </from>
                  <to>
                    <xdr:col>10</xdr:col>
                    <xdr:colOff>523875</xdr:colOff>
                    <xdr:row>33</xdr:row>
                    <xdr:rowOff>9525</xdr:rowOff>
                  </to>
                </anchor>
              </controlPr>
            </control>
          </mc:Choice>
        </mc:AlternateContent>
        <mc:AlternateContent xmlns:mc="http://schemas.openxmlformats.org/markup-compatibility/2006">
          <mc:Choice Requires="x14">
            <control shapeId="3262" r:id="rId184" name="Check Box 190">
              <controlPr defaultSize="0" autoFill="0" autoLine="0" autoPict="0">
                <anchor moveWithCells="1">
                  <from>
                    <xdr:col>10</xdr:col>
                    <xdr:colOff>276225</xdr:colOff>
                    <xdr:row>32</xdr:row>
                    <xdr:rowOff>9525</xdr:rowOff>
                  </from>
                  <to>
                    <xdr:col>10</xdr:col>
                    <xdr:colOff>523875</xdr:colOff>
                    <xdr:row>33</xdr:row>
                    <xdr:rowOff>9525</xdr:rowOff>
                  </to>
                </anchor>
              </controlPr>
            </control>
          </mc:Choice>
        </mc:AlternateContent>
        <mc:AlternateContent xmlns:mc="http://schemas.openxmlformats.org/markup-compatibility/2006">
          <mc:Choice Requires="x14">
            <control shapeId="3263" r:id="rId185" name="Check Box 191">
              <controlPr defaultSize="0" autoFill="0" autoLine="0" autoPict="0">
                <anchor moveWithCells="1">
                  <from>
                    <xdr:col>10</xdr:col>
                    <xdr:colOff>276225</xdr:colOff>
                    <xdr:row>32</xdr:row>
                    <xdr:rowOff>9525</xdr:rowOff>
                  </from>
                  <to>
                    <xdr:col>10</xdr:col>
                    <xdr:colOff>523875</xdr:colOff>
                    <xdr:row>33</xdr:row>
                    <xdr:rowOff>9525</xdr:rowOff>
                  </to>
                </anchor>
              </controlPr>
            </control>
          </mc:Choice>
        </mc:AlternateContent>
        <mc:AlternateContent xmlns:mc="http://schemas.openxmlformats.org/markup-compatibility/2006">
          <mc:Choice Requires="x14">
            <control shapeId="3264" r:id="rId186" name="Check Box 192">
              <controlPr defaultSize="0" autoFill="0" autoLine="0" autoPict="0">
                <anchor moveWithCells="1">
                  <from>
                    <xdr:col>10</xdr:col>
                    <xdr:colOff>276225</xdr:colOff>
                    <xdr:row>32</xdr:row>
                    <xdr:rowOff>9525</xdr:rowOff>
                  </from>
                  <to>
                    <xdr:col>10</xdr:col>
                    <xdr:colOff>523875</xdr:colOff>
                    <xdr:row>33</xdr:row>
                    <xdr:rowOff>9525</xdr:rowOff>
                  </to>
                </anchor>
              </controlPr>
            </control>
          </mc:Choice>
        </mc:AlternateContent>
        <mc:AlternateContent xmlns:mc="http://schemas.openxmlformats.org/markup-compatibility/2006">
          <mc:Choice Requires="x14">
            <control shapeId="3265" r:id="rId187" name="Check Box 193">
              <controlPr defaultSize="0" autoFill="0" autoLine="0" autoPict="0">
                <anchor moveWithCells="1">
                  <from>
                    <xdr:col>10</xdr:col>
                    <xdr:colOff>276225</xdr:colOff>
                    <xdr:row>32</xdr:row>
                    <xdr:rowOff>9525</xdr:rowOff>
                  </from>
                  <to>
                    <xdr:col>10</xdr:col>
                    <xdr:colOff>523875</xdr:colOff>
                    <xdr:row>33</xdr:row>
                    <xdr:rowOff>9525</xdr:rowOff>
                  </to>
                </anchor>
              </controlPr>
            </control>
          </mc:Choice>
        </mc:AlternateContent>
        <mc:AlternateContent xmlns:mc="http://schemas.openxmlformats.org/markup-compatibility/2006">
          <mc:Choice Requires="x14">
            <control shapeId="3266" r:id="rId188" name="Check Box 194">
              <controlPr defaultSize="0" autoFill="0" autoLine="0" autoPict="0">
                <anchor moveWithCells="1">
                  <from>
                    <xdr:col>10</xdr:col>
                    <xdr:colOff>276225</xdr:colOff>
                    <xdr:row>32</xdr:row>
                    <xdr:rowOff>9525</xdr:rowOff>
                  </from>
                  <to>
                    <xdr:col>10</xdr:col>
                    <xdr:colOff>523875</xdr:colOff>
                    <xdr:row>33</xdr:row>
                    <xdr:rowOff>9525</xdr:rowOff>
                  </to>
                </anchor>
              </controlPr>
            </control>
          </mc:Choice>
        </mc:AlternateContent>
        <mc:AlternateContent xmlns:mc="http://schemas.openxmlformats.org/markup-compatibility/2006">
          <mc:Choice Requires="x14">
            <control shapeId="3267" r:id="rId189" name="Check Box 195">
              <controlPr defaultSize="0" autoFill="0" autoLine="0" autoPict="0">
                <anchor moveWithCells="1">
                  <from>
                    <xdr:col>10</xdr:col>
                    <xdr:colOff>276225</xdr:colOff>
                    <xdr:row>32</xdr:row>
                    <xdr:rowOff>9525</xdr:rowOff>
                  </from>
                  <to>
                    <xdr:col>10</xdr:col>
                    <xdr:colOff>523875</xdr:colOff>
                    <xdr:row>33</xdr:row>
                    <xdr:rowOff>9525</xdr:rowOff>
                  </to>
                </anchor>
              </controlPr>
            </control>
          </mc:Choice>
        </mc:AlternateContent>
        <mc:AlternateContent xmlns:mc="http://schemas.openxmlformats.org/markup-compatibility/2006">
          <mc:Choice Requires="x14">
            <control shapeId="3268" r:id="rId190" name="Check Box 196">
              <controlPr defaultSize="0" autoFill="0" autoLine="0" autoPict="0">
                <anchor moveWithCells="1">
                  <from>
                    <xdr:col>10</xdr:col>
                    <xdr:colOff>276225</xdr:colOff>
                    <xdr:row>32</xdr:row>
                    <xdr:rowOff>9525</xdr:rowOff>
                  </from>
                  <to>
                    <xdr:col>10</xdr:col>
                    <xdr:colOff>523875</xdr:colOff>
                    <xdr:row>33</xdr:row>
                    <xdr:rowOff>9525</xdr:rowOff>
                  </to>
                </anchor>
              </controlPr>
            </control>
          </mc:Choice>
        </mc:AlternateContent>
        <mc:AlternateContent xmlns:mc="http://schemas.openxmlformats.org/markup-compatibility/2006">
          <mc:Choice Requires="x14">
            <control shapeId="3269" r:id="rId191" name="Check Box 197">
              <controlPr defaultSize="0" autoFill="0" autoLine="0" autoPict="0">
                <anchor moveWithCells="1">
                  <from>
                    <xdr:col>10</xdr:col>
                    <xdr:colOff>276225</xdr:colOff>
                    <xdr:row>32</xdr:row>
                    <xdr:rowOff>9525</xdr:rowOff>
                  </from>
                  <to>
                    <xdr:col>10</xdr:col>
                    <xdr:colOff>523875</xdr:colOff>
                    <xdr:row>33</xdr:row>
                    <xdr:rowOff>9525</xdr:rowOff>
                  </to>
                </anchor>
              </controlPr>
            </control>
          </mc:Choice>
        </mc:AlternateContent>
        <mc:AlternateContent xmlns:mc="http://schemas.openxmlformats.org/markup-compatibility/2006">
          <mc:Choice Requires="x14">
            <control shapeId="3270" r:id="rId192" name="Check Box 198">
              <controlPr defaultSize="0" autoFill="0" autoLine="0" autoPict="0">
                <anchor moveWithCells="1">
                  <from>
                    <xdr:col>10</xdr:col>
                    <xdr:colOff>276225</xdr:colOff>
                    <xdr:row>33</xdr:row>
                    <xdr:rowOff>9525</xdr:rowOff>
                  </from>
                  <to>
                    <xdr:col>10</xdr:col>
                    <xdr:colOff>523875</xdr:colOff>
                    <xdr:row>34</xdr:row>
                    <xdr:rowOff>9525</xdr:rowOff>
                  </to>
                </anchor>
              </controlPr>
            </control>
          </mc:Choice>
        </mc:AlternateContent>
        <mc:AlternateContent xmlns:mc="http://schemas.openxmlformats.org/markup-compatibility/2006">
          <mc:Choice Requires="x14">
            <control shapeId="3271" r:id="rId193" name="Check Box 199">
              <controlPr defaultSize="0" autoFill="0" autoLine="0" autoPict="0">
                <anchor moveWithCells="1">
                  <from>
                    <xdr:col>10</xdr:col>
                    <xdr:colOff>276225</xdr:colOff>
                    <xdr:row>33</xdr:row>
                    <xdr:rowOff>9525</xdr:rowOff>
                  </from>
                  <to>
                    <xdr:col>10</xdr:col>
                    <xdr:colOff>523875</xdr:colOff>
                    <xdr:row>34</xdr:row>
                    <xdr:rowOff>9525</xdr:rowOff>
                  </to>
                </anchor>
              </controlPr>
            </control>
          </mc:Choice>
        </mc:AlternateContent>
        <mc:AlternateContent xmlns:mc="http://schemas.openxmlformats.org/markup-compatibility/2006">
          <mc:Choice Requires="x14">
            <control shapeId="3272" r:id="rId194" name="Check Box 200">
              <controlPr defaultSize="0" autoFill="0" autoLine="0" autoPict="0">
                <anchor moveWithCells="1">
                  <from>
                    <xdr:col>10</xdr:col>
                    <xdr:colOff>276225</xdr:colOff>
                    <xdr:row>33</xdr:row>
                    <xdr:rowOff>9525</xdr:rowOff>
                  </from>
                  <to>
                    <xdr:col>10</xdr:col>
                    <xdr:colOff>523875</xdr:colOff>
                    <xdr:row>34</xdr:row>
                    <xdr:rowOff>9525</xdr:rowOff>
                  </to>
                </anchor>
              </controlPr>
            </control>
          </mc:Choice>
        </mc:AlternateContent>
        <mc:AlternateContent xmlns:mc="http://schemas.openxmlformats.org/markup-compatibility/2006">
          <mc:Choice Requires="x14">
            <control shapeId="3273" r:id="rId195" name="Check Box 201">
              <controlPr defaultSize="0" autoFill="0" autoLine="0" autoPict="0">
                <anchor moveWithCells="1">
                  <from>
                    <xdr:col>10</xdr:col>
                    <xdr:colOff>276225</xdr:colOff>
                    <xdr:row>33</xdr:row>
                    <xdr:rowOff>9525</xdr:rowOff>
                  </from>
                  <to>
                    <xdr:col>10</xdr:col>
                    <xdr:colOff>523875</xdr:colOff>
                    <xdr:row>34</xdr:row>
                    <xdr:rowOff>9525</xdr:rowOff>
                  </to>
                </anchor>
              </controlPr>
            </control>
          </mc:Choice>
        </mc:AlternateContent>
        <mc:AlternateContent xmlns:mc="http://schemas.openxmlformats.org/markup-compatibility/2006">
          <mc:Choice Requires="x14">
            <control shapeId="3274" r:id="rId196" name="Check Box 202">
              <controlPr defaultSize="0" autoFill="0" autoLine="0" autoPict="0">
                <anchor moveWithCells="1">
                  <from>
                    <xdr:col>10</xdr:col>
                    <xdr:colOff>276225</xdr:colOff>
                    <xdr:row>33</xdr:row>
                    <xdr:rowOff>9525</xdr:rowOff>
                  </from>
                  <to>
                    <xdr:col>10</xdr:col>
                    <xdr:colOff>523875</xdr:colOff>
                    <xdr:row>34</xdr:row>
                    <xdr:rowOff>9525</xdr:rowOff>
                  </to>
                </anchor>
              </controlPr>
            </control>
          </mc:Choice>
        </mc:AlternateContent>
        <mc:AlternateContent xmlns:mc="http://schemas.openxmlformats.org/markup-compatibility/2006">
          <mc:Choice Requires="x14">
            <control shapeId="3275" r:id="rId197" name="Check Box 203">
              <controlPr defaultSize="0" autoFill="0" autoLine="0" autoPict="0">
                <anchor moveWithCells="1">
                  <from>
                    <xdr:col>10</xdr:col>
                    <xdr:colOff>276225</xdr:colOff>
                    <xdr:row>33</xdr:row>
                    <xdr:rowOff>9525</xdr:rowOff>
                  </from>
                  <to>
                    <xdr:col>10</xdr:col>
                    <xdr:colOff>523875</xdr:colOff>
                    <xdr:row>34</xdr:row>
                    <xdr:rowOff>9525</xdr:rowOff>
                  </to>
                </anchor>
              </controlPr>
            </control>
          </mc:Choice>
        </mc:AlternateContent>
        <mc:AlternateContent xmlns:mc="http://schemas.openxmlformats.org/markup-compatibility/2006">
          <mc:Choice Requires="x14">
            <control shapeId="3276" r:id="rId198" name="Check Box 204">
              <controlPr defaultSize="0" autoFill="0" autoLine="0" autoPict="0">
                <anchor moveWithCells="1">
                  <from>
                    <xdr:col>10</xdr:col>
                    <xdr:colOff>276225</xdr:colOff>
                    <xdr:row>33</xdr:row>
                    <xdr:rowOff>9525</xdr:rowOff>
                  </from>
                  <to>
                    <xdr:col>10</xdr:col>
                    <xdr:colOff>523875</xdr:colOff>
                    <xdr:row>34</xdr:row>
                    <xdr:rowOff>9525</xdr:rowOff>
                  </to>
                </anchor>
              </controlPr>
            </control>
          </mc:Choice>
        </mc:AlternateContent>
        <mc:AlternateContent xmlns:mc="http://schemas.openxmlformats.org/markup-compatibility/2006">
          <mc:Choice Requires="x14">
            <control shapeId="3277" r:id="rId199" name="Check Box 205">
              <controlPr defaultSize="0" autoFill="0" autoLine="0" autoPict="0">
                <anchor moveWithCells="1">
                  <from>
                    <xdr:col>10</xdr:col>
                    <xdr:colOff>276225</xdr:colOff>
                    <xdr:row>33</xdr:row>
                    <xdr:rowOff>9525</xdr:rowOff>
                  </from>
                  <to>
                    <xdr:col>10</xdr:col>
                    <xdr:colOff>523875</xdr:colOff>
                    <xdr:row>34</xdr:row>
                    <xdr:rowOff>9525</xdr:rowOff>
                  </to>
                </anchor>
              </controlPr>
            </control>
          </mc:Choice>
        </mc:AlternateContent>
        <mc:AlternateContent xmlns:mc="http://schemas.openxmlformats.org/markup-compatibility/2006">
          <mc:Choice Requires="x14">
            <control shapeId="3278" r:id="rId200" name="Check Box 206">
              <controlPr defaultSize="0" autoFill="0" autoLine="0" autoPict="0">
                <anchor moveWithCells="1">
                  <from>
                    <xdr:col>10</xdr:col>
                    <xdr:colOff>276225</xdr:colOff>
                    <xdr:row>33</xdr:row>
                    <xdr:rowOff>9525</xdr:rowOff>
                  </from>
                  <to>
                    <xdr:col>10</xdr:col>
                    <xdr:colOff>523875</xdr:colOff>
                    <xdr:row>34</xdr:row>
                    <xdr:rowOff>9525</xdr:rowOff>
                  </to>
                </anchor>
              </controlPr>
            </control>
          </mc:Choice>
        </mc:AlternateContent>
        <mc:AlternateContent xmlns:mc="http://schemas.openxmlformats.org/markup-compatibility/2006">
          <mc:Choice Requires="x14">
            <control shapeId="3279" r:id="rId201" name="Check Box 207">
              <controlPr defaultSize="0" autoFill="0" autoLine="0" autoPict="0">
                <anchor moveWithCells="1">
                  <from>
                    <xdr:col>10</xdr:col>
                    <xdr:colOff>276225</xdr:colOff>
                    <xdr:row>33</xdr:row>
                    <xdr:rowOff>9525</xdr:rowOff>
                  </from>
                  <to>
                    <xdr:col>10</xdr:col>
                    <xdr:colOff>523875</xdr:colOff>
                    <xdr:row>34</xdr:row>
                    <xdr:rowOff>9525</xdr:rowOff>
                  </to>
                </anchor>
              </controlPr>
            </control>
          </mc:Choice>
        </mc:AlternateContent>
        <mc:AlternateContent xmlns:mc="http://schemas.openxmlformats.org/markup-compatibility/2006">
          <mc:Choice Requires="x14">
            <control shapeId="3280" r:id="rId202" name="Check Box 208">
              <controlPr defaultSize="0" autoFill="0" autoLine="0" autoPict="0">
                <anchor moveWithCells="1">
                  <from>
                    <xdr:col>10</xdr:col>
                    <xdr:colOff>276225</xdr:colOff>
                    <xdr:row>33</xdr:row>
                    <xdr:rowOff>9525</xdr:rowOff>
                  </from>
                  <to>
                    <xdr:col>10</xdr:col>
                    <xdr:colOff>523875</xdr:colOff>
                    <xdr:row>34</xdr:row>
                    <xdr:rowOff>9525</xdr:rowOff>
                  </to>
                </anchor>
              </controlPr>
            </control>
          </mc:Choice>
        </mc:AlternateContent>
        <mc:AlternateContent xmlns:mc="http://schemas.openxmlformats.org/markup-compatibility/2006">
          <mc:Choice Requires="x14">
            <control shapeId="3281" r:id="rId203" name="Check Box 209">
              <controlPr defaultSize="0" autoFill="0" autoLine="0" autoPict="0">
                <anchor moveWithCells="1">
                  <from>
                    <xdr:col>10</xdr:col>
                    <xdr:colOff>276225</xdr:colOff>
                    <xdr:row>33</xdr:row>
                    <xdr:rowOff>9525</xdr:rowOff>
                  </from>
                  <to>
                    <xdr:col>10</xdr:col>
                    <xdr:colOff>523875</xdr:colOff>
                    <xdr:row>34</xdr:row>
                    <xdr:rowOff>9525</xdr:rowOff>
                  </to>
                </anchor>
              </controlPr>
            </control>
          </mc:Choice>
        </mc:AlternateContent>
        <mc:AlternateContent xmlns:mc="http://schemas.openxmlformats.org/markup-compatibility/2006">
          <mc:Choice Requires="x14">
            <control shapeId="3282" r:id="rId204" name="Check Box 210">
              <controlPr defaultSize="0" autoFill="0" autoLine="0" autoPict="0">
                <anchor moveWithCells="1">
                  <from>
                    <xdr:col>10</xdr:col>
                    <xdr:colOff>276225</xdr:colOff>
                    <xdr:row>33</xdr:row>
                    <xdr:rowOff>9525</xdr:rowOff>
                  </from>
                  <to>
                    <xdr:col>10</xdr:col>
                    <xdr:colOff>523875</xdr:colOff>
                    <xdr:row>34</xdr:row>
                    <xdr:rowOff>9525</xdr:rowOff>
                  </to>
                </anchor>
              </controlPr>
            </control>
          </mc:Choice>
        </mc:AlternateContent>
        <mc:AlternateContent xmlns:mc="http://schemas.openxmlformats.org/markup-compatibility/2006">
          <mc:Choice Requires="x14">
            <control shapeId="3283" r:id="rId205" name="Check Box 211">
              <controlPr defaultSize="0" autoFill="0" autoLine="0" autoPict="0">
                <anchor moveWithCells="1">
                  <from>
                    <xdr:col>10</xdr:col>
                    <xdr:colOff>276225</xdr:colOff>
                    <xdr:row>33</xdr:row>
                    <xdr:rowOff>9525</xdr:rowOff>
                  </from>
                  <to>
                    <xdr:col>10</xdr:col>
                    <xdr:colOff>523875</xdr:colOff>
                    <xdr:row>34</xdr:row>
                    <xdr:rowOff>9525</xdr:rowOff>
                  </to>
                </anchor>
              </controlPr>
            </control>
          </mc:Choice>
        </mc:AlternateContent>
        <mc:AlternateContent xmlns:mc="http://schemas.openxmlformats.org/markup-compatibility/2006">
          <mc:Choice Requires="x14">
            <control shapeId="3284" r:id="rId206" name="Check Box 212">
              <controlPr defaultSize="0" autoFill="0" autoLine="0" autoPict="0">
                <anchor moveWithCells="1">
                  <from>
                    <xdr:col>10</xdr:col>
                    <xdr:colOff>276225</xdr:colOff>
                    <xdr:row>33</xdr:row>
                    <xdr:rowOff>9525</xdr:rowOff>
                  </from>
                  <to>
                    <xdr:col>10</xdr:col>
                    <xdr:colOff>523875</xdr:colOff>
                    <xdr:row>34</xdr:row>
                    <xdr:rowOff>9525</xdr:rowOff>
                  </to>
                </anchor>
              </controlPr>
            </control>
          </mc:Choice>
        </mc:AlternateContent>
        <mc:AlternateContent xmlns:mc="http://schemas.openxmlformats.org/markup-compatibility/2006">
          <mc:Choice Requires="x14">
            <control shapeId="3285" r:id="rId207" name="Check Box 213">
              <controlPr defaultSize="0" autoFill="0" autoLine="0" autoPict="0">
                <anchor moveWithCells="1">
                  <from>
                    <xdr:col>10</xdr:col>
                    <xdr:colOff>276225</xdr:colOff>
                    <xdr:row>33</xdr:row>
                    <xdr:rowOff>9525</xdr:rowOff>
                  </from>
                  <to>
                    <xdr:col>10</xdr:col>
                    <xdr:colOff>523875</xdr:colOff>
                    <xdr:row>34</xdr:row>
                    <xdr:rowOff>9525</xdr:rowOff>
                  </to>
                </anchor>
              </controlPr>
            </control>
          </mc:Choice>
        </mc:AlternateContent>
        <mc:AlternateContent xmlns:mc="http://schemas.openxmlformats.org/markup-compatibility/2006">
          <mc:Choice Requires="x14">
            <control shapeId="3286" r:id="rId208" name="Check Box 214">
              <controlPr defaultSize="0" autoFill="0" autoLine="0" autoPict="0">
                <anchor moveWithCells="1">
                  <from>
                    <xdr:col>10</xdr:col>
                    <xdr:colOff>276225</xdr:colOff>
                    <xdr:row>33</xdr:row>
                    <xdr:rowOff>9525</xdr:rowOff>
                  </from>
                  <to>
                    <xdr:col>10</xdr:col>
                    <xdr:colOff>523875</xdr:colOff>
                    <xdr:row>34</xdr:row>
                    <xdr:rowOff>9525</xdr:rowOff>
                  </to>
                </anchor>
              </controlPr>
            </control>
          </mc:Choice>
        </mc:AlternateContent>
        <mc:AlternateContent xmlns:mc="http://schemas.openxmlformats.org/markup-compatibility/2006">
          <mc:Choice Requires="x14">
            <control shapeId="3287" r:id="rId209" name="Check Box 215">
              <controlPr defaultSize="0" autoFill="0" autoLine="0" autoPict="0">
                <anchor moveWithCells="1">
                  <from>
                    <xdr:col>10</xdr:col>
                    <xdr:colOff>276225</xdr:colOff>
                    <xdr:row>33</xdr:row>
                    <xdr:rowOff>9525</xdr:rowOff>
                  </from>
                  <to>
                    <xdr:col>10</xdr:col>
                    <xdr:colOff>523875</xdr:colOff>
                    <xdr:row>34</xdr:row>
                    <xdr:rowOff>9525</xdr:rowOff>
                  </to>
                </anchor>
              </controlPr>
            </control>
          </mc:Choice>
        </mc:AlternateContent>
        <mc:AlternateContent xmlns:mc="http://schemas.openxmlformats.org/markup-compatibility/2006">
          <mc:Choice Requires="x14">
            <control shapeId="3288" r:id="rId210" name="Check Box 216">
              <controlPr defaultSize="0" autoFill="0" autoLine="0" autoPict="0">
                <anchor moveWithCells="1">
                  <from>
                    <xdr:col>10</xdr:col>
                    <xdr:colOff>276225</xdr:colOff>
                    <xdr:row>33</xdr:row>
                    <xdr:rowOff>9525</xdr:rowOff>
                  </from>
                  <to>
                    <xdr:col>10</xdr:col>
                    <xdr:colOff>523875</xdr:colOff>
                    <xdr:row>34</xdr:row>
                    <xdr:rowOff>9525</xdr:rowOff>
                  </to>
                </anchor>
              </controlPr>
            </control>
          </mc:Choice>
        </mc:AlternateContent>
        <mc:AlternateContent xmlns:mc="http://schemas.openxmlformats.org/markup-compatibility/2006">
          <mc:Choice Requires="x14">
            <control shapeId="3289" r:id="rId211" name="Check Box 217">
              <controlPr defaultSize="0" autoFill="0" autoLine="0" autoPict="0">
                <anchor moveWithCells="1">
                  <from>
                    <xdr:col>10</xdr:col>
                    <xdr:colOff>276225</xdr:colOff>
                    <xdr:row>33</xdr:row>
                    <xdr:rowOff>9525</xdr:rowOff>
                  </from>
                  <to>
                    <xdr:col>10</xdr:col>
                    <xdr:colOff>523875</xdr:colOff>
                    <xdr:row>34</xdr:row>
                    <xdr:rowOff>9525</xdr:rowOff>
                  </to>
                </anchor>
              </controlPr>
            </control>
          </mc:Choice>
        </mc:AlternateContent>
        <mc:AlternateContent xmlns:mc="http://schemas.openxmlformats.org/markup-compatibility/2006">
          <mc:Choice Requires="x14">
            <control shapeId="3290" r:id="rId212" name="Check Box 218">
              <controlPr defaultSize="0" autoFill="0" autoLine="0" autoPict="0">
                <anchor moveWithCells="1">
                  <from>
                    <xdr:col>10</xdr:col>
                    <xdr:colOff>276225</xdr:colOff>
                    <xdr:row>33</xdr:row>
                    <xdr:rowOff>9525</xdr:rowOff>
                  </from>
                  <to>
                    <xdr:col>10</xdr:col>
                    <xdr:colOff>523875</xdr:colOff>
                    <xdr:row>34</xdr:row>
                    <xdr:rowOff>9525</xdr:rowOff>
                  </to>
                </anchor>
              </controlPr>
            </control>
          </mc:Choice>
        </mc:AlternateContent>
        <mc:AlternateContent xmlns:mc="http://schemas.openxmlformats.org/markup-compatibility/2006">
          <mc:Choice Requires="x14">
            <control shapeId="3291" r:id="rId213" name="Check Box 219">
              <controlPr defaultSize="0" autoFill="0" autoLine="0" autoPict="0">
                <anchor moveWithCells="1">
                  <from>
                    <xdr:col>10</xdr:col>
                    <xdr:colOff>276225</xdr:colOff>
                    <xdr:row>33</xdr:row>
                    <xdr:rowOff>9525</xdr:rowOff>
                  </from>
                  <to>
                    <xdr:col>10</xdr:col>
                    <xdr:colOff>523875</xdr:colOff>
                    <xdr:row>34</xdr:row>
                    <xdr:rowOff>9525</xdr:rowOff>
                  </to>
                </anchor>
              </controlPr>
            </control>
          </mc:Choice>
        </mc:AlternateContent>
        <mc:AlternateContent xmlns:mc="http://schemas.openxmlformats.org/markup-compatibility/2006">
          <mc:Choice Requires="x14">
            <control shapeId="3292" r:id="rId214" name="Check Box 220">
              <controlPr defaultSize="0" autoFill="0" autoLine="0" autoPict="0">
                <anchor moveWithCells="1">
                  <from>
                    <xdr:col>10</xdr:col>
                    <xdr:colOff>276225</xdr:colOff>
                    <xdr:row>33</xdr:row>
                    <xdr:rowOff>9525</xdr:rowOff>
                  </from>
                  <to>
                    <xdr:col>10</xdr:col>
                    <xdr:colOff>523875</xdr:colOff>
                    <xdr:row>34</xdr:row>
                    <xdr:rowOff>9525</xdr:rowOff>
                  </to>
                </anchor>
              </controlPr>
            </control>
          </mc:Choice>
        </mc:AlternateContent>
        <mc:AlternateContent xmlns:mc="http://schemas.openxmlformats.org/markup-compatibility/2006">
          <mc:Choice Requires="x14">
            <control shapeId="3293" r:id="rId215" name="Check Box 221">
              <controlPr defaultSize="0" autoFill="0" autoLine="0" autoPict="0">
                <anchor moveWithCells="1">
                  <from>
                    <xdr:col>10</xdr:col>
                    <xdr:colOff>276225</xdr:colOff>
                    <xdr:row>33</xdr:row>
                    <xdr:rowOff>9525</xdr:rowOff>
                  </from>
                  <to>
                    <xdr:col>10</xdr:col>
                    <xdr:colOff>523875</xdr:colOff>
                    <xdr:row>34</xdr:row>
                    <xdr:rowOff>9525</xdr:rowOff>
                  </to>
                </anchor>
              </controlPr>
            </control>
          </mc:Choice>
        </mc:AlternateContent>
        <mc:AlternateContent xmlns:mc="http://schemas.openxmlformats.org/markup-compatibility/2006">
          <mc:Choice Requires="x14">
            <control shapeId="3294" r:id="rId216" name="Check Box 222">
              <controlPr defaultSize="0" autoFill="0" autoLine="0" autoPict="0">
                <anchor moveWithCells="1">
                  <from>
                    <xdr:col>10</xdr:col>
                    <xdr:colOff>276225</xdr:colOff>
                    <xdr:row>33</xdr:row>
                    <xdr:rowOff>9525</xdr:rowOff>
                  </from>
                  <to>
                    <xdr:col>10</xdr:col>
                    <xdr:colOff>523875</xdr:colOff>
                    <xdr:row>34</xdr:row>
                    <xdr:rowOff>9525</xdr:rowOff>
                  </to>
                </anchor>
              </controlPr>
            </control>
          </mc:Choice>
        </mc:AlternateContent>
        <mc:AlternateContent xmlns:mc="http://schemas.openxmlformats.org/markup-compatibility/2006">
          <mc:Choice Requires="x14">
            <control shapeId="3295" r:id="rId217" name="Check Box 223">
              <controlPr defaultSize="0" autoFill="0" autoLine="0" autoPict="0">
                <anchor moveWithCells="1">
                  <from>
                    <xdr:col>10</xdr:col>
                    <xdr:colOff>276225</xdr:colOff>
                    <xdr:row>34</xdr:row>
                    <xdr:rowOff>9525</xdr:rowOff>
                  </from>
                  <to>
                    <xdr:col>10</xdr:col>
                    <xdr:colOff>523875</xdr:colOff>
                    <xdr:row>35</xdr:row>
                    <xdr:rowOff>9525</xdr:rowOff>
                  </to>
                </anchor>
              </controlPr>
            </control>
          </mc:Choice>
        </mc:AlternateContent>
        <mc:AlternateContent xmlns:mc="http://schemas.openxmlformats.org/markup-compatibility/2006">
          <mc:Choice Requires="x14">
            <control shapeId="3296" r:id="rId218" name="Check Box 224">
              <controlPr defaultSize="0" autoFill="0" autoLine="0" autoPict="0">
                <anchor moveWithCells="1">
                  <from>
                    <xdr:col>10</xdr:col>
                    <xdr:colOff>276225</xdr:colOff>
                    <xdr:row>34</xdr:row>
                    <xdr:rowOff>9525</xdr:rowOff>
                  </from>
                  <to>
                    <xdr:col>10</xdr:col>
                    <xdr:colOff>523875</xdr:colOff>
                    <xdr:row>35</xdr:row>
                    <xdr:rowOff>9525</xdr:rowOff>
                  </to>
                </anchor>
              </controlPr>
            </control>
          </mc:Choice>
        </mc:AlternateContent>
        <mc:AlternateContent xmlns:mc="http://schemas.openxmlformats.org/markup-compatibility/2006">
          <mc:Choice Requires="x14">
            <control shapeId="3297" r:id="rId219" name="Check Box 225">
              <controlPr defaultSize="0" autoFill="0" autoLine="0" autoPict="0">
                <anchor moveWithCells="1">
                  <from>
                    <xdr:col>10</xdr:col>
                    <xdr:colOff>276225</xdr:colOff>
                    <xdr:row>34</xdr:row>
                    <xdr:rowOff>9525</xdr:rowOff>
                  </from>
                  <to>
                    <xdr:col>10</xdr:col>
                    <xdr:colOff>523875</xdr:colOff>
                    <xdr:row>35</xdr:row>
                    <xdr:rowOff>9525</xdr:rowOff>
                  </to>
                </anchor>
              </controlPr>
            </control>
          </mc:Choice>
        </mc:AlternateContent>
        <mc:AlternateContent xmlns:mc="http://schemas.openxmlformats.org/markup-compatibility/2006">
          <mc:Choice Requires="x14">
            <control shapeId="3298" r:id="rId220" name="Check Box 226">
              <controlPr defaultSize="0" autoFill="0" autoLine="0" autoPict="0">
                <anchor moveWithCells="1">
                  <from>
                    <xdr:col>10</xdr:col>
                    <xdr:colOff>276225</xdr:colOff>
                    <xdr:row>34</xdr:row>
                    <xdr:rowOff>9525</xdr:rowOff>
                  </from>
                  <to>
                    <xdr:col>10</xdr:col>
                    <xdr:colOff>523875</xdr:colOff>
                    <xdr:row>35</xdr:row>
                    <xdr:rowOff>9525</xdr:rowOff>
                  </to>
                </anchor>
              </controlPr>
            </control>
          </mc:Choice>
        </mc:AlternateContent>
        <mc:AlternateContent xmlns:mc="http://schemas.openxmlformats.org/markup-compatibility/2006">
          <mc:Choice Requires="x14">
            <control shapeId="3299" r:id="rId221" name="Check Box 227">
              <controlPr defaultSize="0" autoFill="0" autoLine="0" autoPict="0">
                <anchor moveWithCells="1">
                  <from>
                    <xdr:col>10</xdr:col>
                    <xdr:colOff>276225</xdr:colOff>
                    <xdr:row>34</xdr:row>
                    <xdr:rowOff>9525</xdr:rowOff>
                  </from>
                  <to>
                    <xdr:col>10</xdr:col>
                    <xdr:colOff>523875</xdr:colOff>
                    <xdr:row>35</xdr:row>
                    <xdr:rowOff>9525</xdr:rowOff>
                  </to>
                </anchor>
              </controlPr>
            </control>
          </mc:Choice>
        </mc:AlternateContent>
        <mc:AlternateContent xmlns:mc="http://schemas.openxmlformats.org/markup-compatibility/2006">
          <mc:Choice Requires="x14">
            <control shapeId="3300" r:id="rId222" name="Check Box 228">
              <controlPr defaultSize="0" autoFill="0" autoLine="0" autoPict="0">
                <anchor moveWithCells="1">
                  <from>
                    <xdr:col>10</xdr:col>
                    <xdr:colOff>276225</xdr:colOff>
                    <xdr:row>34</xdr:row>
                    <xdr:rowOff>9525</xdr:rowOff>
                  </from>
                  <to>
                    <xdr:col>10</xdr:col>
                    <xdr:colOff>523875</xdr:colOff>
                    <xdr:row>35</xdr:row>
                    <xdr:rowOff>9525</xdr:rowOff>
                  </to>
                </anchor>
              </controlPr>
            </control>
          </mc:Choice>
        </mc:AlternateContent>
        <mc:AlternateContent xmlns:mc="http://schemas.openxmlformats.org/markup-compatibility/2006">
          <mc:Choice Requires="x14">
            <control shapeId="3301" r:id="rId223" name="Check Box 229">
              <controlPr defaultSize="0" autoFill="0" autoLine="0" autoPict="0">
                <anchor moveWithCells="1">
                  <from>
                    <xdr:col>10</xdr:col>
                    <xdr:colOff>276225</xdr:colOff>
                    <xdr:row>34</xdr:row>
                    <xdr:rowOff>9525</xdr:rowOff>
                  </from>
                  <to>
                    <xdr:col>10</xdr:col>
                    <xdr:colOff>523875</xdr:colOff>
                    <xdr:row>35</xdr:row>
                    <xdr:rowOff>9525</xdr:rowOff>
                  </to>
                </anchor>
              </controlPr>
            </control>
          </mc:Choice>
        </mc:AlternateContent>
        <mc:AlternateContent xmlns:mc="http://schemas.openxmlformats.org/markup-compatibility/2006">
          <mc:Choice Requires="x14">
            <control shapeId="3302" r:id="rId224" name="Check Box 230">
              <controlPr defaultSize="0" autoFill="0" autoLine="0" autoPict="0">
                <anchor moveWithCells="1">
                  <from>
                    <xdr:col>10</xdr:col>
                    <xdr:colOff>276225</xdr:colOff>
                    <xdr:row>34</xdr:row>
                    <xdr:rowOff>9525</xdr:rowOff>
                  </from>
                  <to>
                    <xdr:col>10</xdr:col>
                    <xdr:colOff>523875</xdr:colOff>
                    <xdr:row>35</xdr:row>
                    <xdr:rowOff>9525</xdr:rowOff>
                  </to>
                </anchor>
              </controlPr>
            </control>
          </mc:Choice>
        </mc:AlternateContent>
        <mc:AlternateContent xmlns:mc="http://schemas.openxmlformats.org/markup-compatibility/2006">
          <mc:Choice Requires="x14">
            <control shapeId="3303" r:id="rId225" name="Check Box 231">
              <controlPr defaultSize="0" autoFill="0" autoLine="0" autoPict="0">
                <anchor moveWithCells="1">
                  <from>
                    <xdr:col>10</xdr:col>
                    <xdr:colOff>276225</xdr:colOff>
                    <xdr:row>34</xdr:row>
                    <xdr:rowOff>9525</xdr:rowOff>
                  </from>
                  <to>
                    <xdr:col>10</xdr:col>
                    <xdr:colOff>523875</xdr:colOff>
                    <xdr:row>35</xdr:row>
                    <xdr:rowOff>9525</xdr:rowOff>
                  </to>
                </anchor>
              </controlPr>
            </control>
          </mc:Choice>
        </mc:AlternateContent>
        <mc:AlternateContent xmlns:mc="http://schemas.openxmlformats.org/markup-compatibility/2006">
          <mc:Choice Requires="x14">
            <control shapeId="3304" r:id="rId226" name="Check Box 232">
              <controlPr defaultSize="0" autoFill="0" autoLine="0" autoPict="0">
                <anchor moveWithCells="1">
                  <from>
                    <xdr:col>10</xdr:col>
                    <xdr:colOff>276225</xdr:colOff>
                    <xdr:row>34</xdr:row>
                    <xdr:rowOff>9525</xdr:rowOff>
                  </from>
                  <to>
                    <xdr:col>10</xdr:col>
                    <xdr:colOff>523875</xdr:colOff>
                    <xdr:row>35</xdr:row>
                    <xdr:rowOff>9525</xdr:rowOff>
                  </to>
                </anchor>
              </controlPr>
            </control>
          </mc:Choice>
        </mc:AlternateContent>
        <mc:AlternateContent xmlns:mc="http://schemas.openxmlformats.org/markup-compatibility/2006">
          <mc:Choice Requires="x14">
            <control shapeId="3305" r:id="rId227" name="Check Box 233">
              <controlPr defaultSize="0" autoFill="0" autoLine="0" autoPict="0">
                <anchor moveWithCells="1">
                  <from>
                    <xdr:col>10</xdr:col>
                    <xdr:colOff>276225</xdr:colOff>
                    <xdr:row>34</xdr:row>
                    <xdr:rowOff>9525</xdr:rowOff>
                  </from>
                  <to>
                    <xdr:col>10</xdr:col>
                    <xdr:colOff>523875</xdr:colOff>
                    <xdr:row>35</xdr:row>
                    <xdr:rowOff>9525</xdr:rowOff>
                  </to>
                </anchor>
              </controlPr>
            </control>
          </mc:Choice>
        </mc:AlternateContent>
        <mc:AlternateContent xmlns:mc="http://schemas.openxmlformats.org/markup-compatibility/2006">
          <mc:Choice Requires="x14">
            <control shapeId="3306" r:id="rId228" name="Check Box 234">
              <controlPr defaultSize="0" autoFill="0" autoLine="0" autoPict="0">
                <anchor moveWithCells="1">
                  <from>
                    <xdr:col>10</xdr:col>
                    <xdr:colOff>276225</xdr:colOff>
                    <xdr:row>34</xdr:row>
                    <xdr:rowOff>9525</xdr:rowOff>
                  </from>
                  <to>
                    <xdr:col>10</xdr:col>
                    <xdr:colOff>523875</xdr:colOff>
                    <xdr:row>35</xdr:row>
                    <xdr:rowOff>9525</xdr:rowOff>
                  </to>
                </anchor>
              </controlPr>
            </control>
          </mc:Choice>
        </mc:AlternateContent>
        <mc:AlternateContent xmlns:mc="http://schemas.openxmlformats.org/markup-compatibility/2006">
          <mc:Choice Requires="x14">
            <control shapeId="3307" r:id="rId229" name="Check Box 235">
              <controlPr defaultSize="0" autoFill="0" autoLine="0" autoPict="0">
                <anchor moveWithCells="1">
                  <from>
                    <xdr:col>10</xdr:col>
                    <xdr:colOff>276225</xdr:colOff>
                    <xdr:row>34</xdr:row>
                    <xdr:rowOff>9525</xdr:rowOff>
                  </from>
                  <to>
                    <xdr:col>10</xdr:col>
                    <xdr:colOff>523875</xdr:colOff>
                    <xdr:row>35</xdr:row>
                    <xdr:rowOff>9525</xdr:rowOff>
                  </to>
                </anchor>
              </controlPr>
            </control>
          </mc:Choice>
        </mc:AlternateContent>
        <mc:AlternateContent xmlns:mc="http://schemas.openxmlformats.org/markup-compatibility/2006">
          <mc:Choice Requires="x14">
            <control shapeId="3308" r:id="rId230" name="Check Box 236">
              <controlPr defaultSize="0" autoFill="0" autoLine="0" autoPict="0">
                <anchor moveWithCells="1">
                  <from>
                    <xdr:col>10</xdr:col>
                    <xdr:colOff>276225</xdr:colOff>
                    <xdr:row>34</xdr:row>
                    <xdr:rowOff>9525</xdr:rowOff>
                  </from>
                  <to>
                    <xdr:col>10</xdr:col>
                    <xdr:colOff>523875</xdr:colOff>
                    <xdr:row>35</xdr:row>
                    <xdr:rowOff>9525</xdr:rowOff>
                  </to>
                </anchor>
              </controlPr>
            </control>
          </mc:Choice>
        </mc:AlternateContent>
        <mc:AlternateContent xmlns:mc="http://schemas.openxmlformats.org/markup-compatibility/2006">
          <mc:Choice Requires="x14">
            <control shapeId="3309" r:id="rId231" name="Check Box 237">
              <controlPr defaultSize="0" autoFill="0" autoLine="0" autoPict="0">
                <anchor moveWithCells="1">
                  <from>
                    <xdr:col>10</xdr:col>
                    <xdr:colOff>276225</xdr:colOff>
                    <xdr:row>34</xdr:row>
                    <xdr:rowOff>9525</xdr:rowOff>
                  </from>
                  <to>
                    <xdr:col>10</xdr:col>
                    <xdr:colOff>523875</xdr:colOff>
                    <xdr:row>35</xdr:row>
                    <xdr:rowOff>9525</xdr:rowOff>
                  </to>
                </anchor>
              </controlPr>
            </control>
          </mc:Choice>
        </mc:AlternateContent>
        <mc:AlternateContent xmlns:mc="http://schemas.openxmlformats.org/markup-compatibility/2006">
          <mc:Choice Requires="x14">
            <control shapeId="3310" r:id="rId232" name="Check Box 238">
              <controlPr defaultSize="0" autoFill="0" autoLine="0" autoPict="0">
                <anchor moveWithCells="1">
                  <from>
                    <xdr:col>10</xdr:col>
                    <xdr:colOff>276225</xdr:colOff>
                    <xdr:row>34</xdr:row>
                    <xdr:rowOff>9525</xdr:rowOff>
                  </from>
                  <to>
                    <xdr:col>10</xdr:col>
                    <xdr:colOff>523875</xdr:colOff>
                    <xdr:row>35</xdr:row>
                    <xdr:rowOff>9525</xdr:rowOff>
                  </to>
                </anchor>
              </controlPr>
            </control>
          </mc:Choice>
        </mc:AlternateContent>
        <mc:AlternateContent xmlns:mc="http://schemas.openxmlformats.org/markup-compatibility/2006">
          <mc:Choice Requires="x14">
            <control shapeId="3311" r:id="rId233" name="Check Box 239">
              <controlPr defaultSize="0" autoFill="0" autoLine="0" autoPict="0">
                <anchor moveWithCells="1">
                  <from>
                    <xdr:col>10</xdr:col>
                    <xdr:colOff>276225</xdr:colOff>
                    <xdr:row>34</xdr:row>
                    <xdr:rowOff>9525</xdr:rowOff>
                  </from>
                  <to>
                    <xdr:col>10</xdr:col>
                    <xdr:colOff>523875</xdr:colOff>
                    <xdr:row>35</xdr:row>
                    <xdr:rowOff>9525</xdr:rowOff>
                  </to>
                </anchor>
              </controlPr>
            </control>
          </mc:Choice>
        </mc:AlternateContent>
        <mc:AlternateContent xmlns:mc="http://schemas.openxmlformats.org/markup-compatibility/2006">
          <mc:Choice Requires="x14">
            <control shapeId="3312" r:id="rId234" name="Check Box 240">
              <controlPr defaultSize="0" autoFill="0" autoLine="0" autoPict="0">
                <anchor moveWithCells="1">
                  <from>
                    <xdr:col>10</xdr:col>
                    <xdr:colOff>276225</xdr:colOff>
                    <xdr:row>34</xdr:row>
                    <xdr:rowOff>9525</xdr:rowOff>
                  </from>
                  <to>
                    <xdr:col>10</xdr:col>
                    <xdr:colOff>523875</xdr:colOff>
                    <xdr:row>35</xdr:row>
                    <xdr:rowOff>9525</xdr:rowOff>
                  </to>
                </anchor>
              </controlPr>
            </control>
          </mc:Choice>
        </mc:AlternateContent>
        <mc:AlternateContent xmlns:mc="http://schemas.openxmlformats.org/markup-compatibility/2006">
          <mc:Choice Requires="x14">
            <control shapeId="3313" r:id="rId235" name="Check Box 241">
              <controlPr defaultSize="0" autoFill="0" autoLine="0" autoPict="0">
                <anchor moveWithCells="1">
                  <from>
                    <xdr:col>10</xdr:col>
                    <xdr:colOff>276225</xdr:colOff>
                    <xdr:row>34</xdr:row>
                    <xdr:rowOff>9525</xdr:rowOff>
                  </from>
                  <to>
                    <xdr:col>10</xdr:col>
                    <xdr:colOff>523875</xdr:colOff>
                    <xdr:row>35</xdr:row>
                    <xdr:rowOff>9525</xdr:rowOff>
                  </to>
                </anchor>
              </controlPr>
            </control>
          </mc:Choice>
        </mc:AlternateContent>
        <mc:AlternateContent xmlns:mc="http://schemas.openxmlformats.org/markup-compatibility/2006">
          <mc:Choice Requires="x14">
            <control shapeId="3314" r:id="rId236" name="Check Box 242">
              <controlPr defaultSize="0" autoFill="0" autoLine="0" autoPict="0">
                <anchor moveWithCells="1">
                  <from>
                    <xdr:col>10</xdr:col>
                    <xdr:colOff>276225</xdr:colOff>
                    <xdr:row>34</xdr:row>
                    <xdr:rowOff>9525</xdr:rowOff>
                  </from>
                  <to>
                    <xdr:col>10</xdr:col>
                    <xdr:colOff>523875</xdr:colOff>
                    <xdr:row>35</xdr:row>
                    <xdr:rowOff>9525</xdr:rowOff>
                  </to>
                </anchor>
              </controlPr>
            </control>
          </mc:Choice>
        </mc:AlternateContent>
        <mc:AlternateContent xmlns:mc="http://schemas.openxmlformats.org/markup-compatibility/2006">
          <mc:Choice Requires="x14">
            <control shapeId="3315" r:id="rId237" name="Check Box 243">
              <controlPr defaultSize="0" autoFill="0" autoLine="0" autoPict="0">
                <anchor moveWithCells="1">
                  <from>
                    <xdr:col>10</xdr:col>
                    <xdr:colOff>276225</xdr:colOff>
                    <xdr:row>34</xdr:row>
                    <xdr:rowOff>9525</xdr:rowOff>
                  </from>
                  <to>
                    <xdr:col>10</xdr:col>
                    <xdr:colOff>523875</xdr:colOff>
                    <xdr:row>35</xdr:row>
                    <xdr:rowOff>9525</xdr:rowOff>
                  </to>
                </anchor>
              </controlPr>
            </control>
          </mc:Choice>
        </mc:AlternateContent>
        <mc:AlternateContent xmlns:mc="http://schemas.openxmlformats.org/markup-compatibility/2006">
          <mc:Choice Requires="x14">
            <control shapeId="3316" r:id="rId238" name="Check Box 244">
              <controlPr defaultSize="0" autoFill="0" autoLine="0" autoPict="0">
                <anchor moveWithCells="1">
                  <from>
                    <xdr:col>10</xdr:col>
                    <xdr:colOff>276225</xdr:colOff>
                    <xdr:row>34</xdr:row>
                    <xdr:rowOff>9525</xdr:rowOff>
                  </from>
                  <to>
                    <xdr:col>10</xdr:col>
                    <xdr:colOff>523875</xdr:colOff>
                    <xdr:row>35</xdr:row>
                    <xdr:rowOff>9525</xdr:rowOff>
                  </to>
                </anchor>
              </controlPr>
            </control>
          </mc:Choice>
        </mc:AlternateContent>
        <mc:AlternateContent xmlns:mc="http://schemas.openxmlformats.org/markup-compatibility/2006">
          <mc:Choice Requires="x14">
            <control shapeId="3317" r:id="rId239" name="Check Box 245">
              <controlPr defaultSize="0" autoFill="0" autoLine="0" autoPict="0">
                <anchor moveWithCells="1">
                  <from>
                    <xdr:col>10</xdr:col>
                    <xdr:colOff>276225</xdr:colOff>
                    <xdr:row>34</xdr:row>
                    <xdr:rowOff>9525</xdr:rowOff>
                  </from>
                  <to>
                    <xdr:col>10</xdr:col>
                    <xdr:colOff>523875</xdr:colOff>
                    <xdr:row>35</xdr:row>
                    <xdr:rowOff>9525</xdr:rowOff>
                  </to>
                </anchor>
              </controlPr>
            </control>
          </mc:Choice>
        </mc:AlternateContent>
        <mc:AlternateContent xmlns:mc="http://schemas.openxmlformats.org/markup-compatibility/2006">
          <mc:Choice Requires="x14">
            <control shapeId="3318" r:id="rId240" name="Check Box 246">
              <controlPr defaultSize="0" autoFill="0" autoLine="0" autoPict="0">
                <anchor moveWithCells="1">
                  <from>
                    <xdr:col>10</xdr:col>
                    <xdr:colOff>276225</xdr:colOff>
                    <xdr:row>34</xdr:row>
                    <xdr:rowOff>9525</xdr:rowOff>
                  </from>
                  <to>
                    <xdr:col>10</xdr:col>
                    <xdr:colOff>523875</xdr:colOff>
                    <xdr:row>35</xdr:row>
                    <xdr:rowOff>9525</xdr:rowOff>
                  </to>
                </anchor>
              </controlPr>
            </control>
          </mc:Choice>
        </mc:AlternateContent>
        <mc:AlternateContent xmlns:mc="http://schemas.openxmlformats.org/markup-compatibility/2006">
          <mc:Choice Requires="x14">
            <control shapeId="3319" r:id="rId241" name="Check Box 247">
              <controlPr defaultSize="0" autoFill="0" autoLine="0" autoPict="0">
                <anchor moveWithCells="1">
                  <from>
                    <xdr:col>10</xdr:col>
                    <xdr:colOff>276225</xdr:colOff>
                    <xdr:row>34</xdr:row>
                    <xdr:rowOff>9525</xdr:rowOff>
                  </from>
                  <to>
                    <xdr:col>10</xdr:col>
                    <xdr:colOff>523875</xdr:colOff>
                    <xdr:row>35</xdr:row>
                    <xdr:rowOff>9525</xdr:rowOff>
                  </to>
                </anchor>
              </controlPr>
            </control>
          </mc:Choice>
        </mc:AlternateContent>
        <mc:AlternateContent xmlns:mc="http://schemas.openxmlformats.org/markup-compatibility/2006">
          <mc:Choice Requires="x14">
            <control shapeId="3320" r:id="rId242" name="Check Box 248">
              <controlPr defaultSize="0" autoFill="0" autoLine="0" autoPict="0">
                <anchor moveWithCells="1">
                  <from>
                    <xdr:col>10</xdr:col>
                    <xdr:colOff>276225</xdr:colOff>
                    <xdr:row>35</xdr:row>
                    <xdr:rowOff>9525</xdr:rowOff>
                  </from>
                  <to>
                    <xdr:col>10</xdr:col>
                    <xdr:colOff>523875</xdr:colOff>
                    <xdr:row>36</xdr:row>
                    <xdr:rowOff>9525</xdr:rowOff>
                  </to>
                </anchor>
              </controlPr>
            </control>
          </mc:Choice>
        </mc:AlternateContent>
        <mc:AlternateContent xmlns:mc="http://schemas.openxmlformats.org/markup-compatibility/2006">
          <mc:Choice Requires="x14">
            <control shapeId="3321" r:id="rId243" name="Check Box 249">
              <controlPr defaultSize="0" autoFill="0" autoLine="0" autoPict="0">
                <anchor moveWithCells="1">
                  <from>
                    <xdr:col>10</xdr:col>
                    <xdr:colOff>276225</xdr:colOff>
                    <xdr:row>35</xdr:row>
                    <xdr:rowOff>9525</xdr:rowOff>
                  </from>
                  <to>
                    <xdr:col>10</xdr:col>
                    <xdr:colOff>523875</xdr:colOff>
                    <xdr:row>36</xdr:row>
                    <xdr:rowOff>9525</xdr:rowOff>
                  </to>
                </anchor>
              </controlPr>
            </control>
          </mc:Choice>
        </mc:AlternateContent>
        <mc:AlternateContent xmlns:mc="http://schemas.openxmlformats.org/markup-compatibility/2006">
          <mc:Choice Requires="x14">
            <control shapeId="3322" r:id="rId244" name="Check Box 250">
              <controlPr defaultSize="0" autoFill="0" autoLine="0" autoPict="0">
                <anchor moveWithCells="1">
                  <from>
                    <xdr:col>10</xdr:col>
                    <xdr:colOff>276225</xdr:colOff>
                    <xdr:row>35</xdr:row>
                    <xdr:rowOff>9525</xdr:rowOff>
                  </from>
                  <to>
                    <xdr:col>10</xdr:col>
                    <xdr:colOff>523875</xdr:colOff>
                    <xdr:row>36</xdr:row>
                    <xdr:rowOff>9525</xdr:rowOff>
                  </to>
                </anchor>
              </controlPr>
            </control>
          </mc:Choice>
        </mc:AlternateContent>
        <mc:AlternateContent xmlns:mc="http://schemas.openxmlformats.org/markup-compatibility/2006">
          <mc:Choice Requires="x14">
            <control shapeId="3323" r:id="rId245" name="Check Box 251">
              <controlPr defaultSize="0" autoFill="0" autoLine="0" autoPict="0">
                <anchor moveWithCells="1">
                  <from>
                    <xdr:col>10</xdr:col>
                    <xdr:colOff>276225</xdr:colOff>
                    <xdr:row>35</xdr:row>
                    <xdr:rowOff>9525</xdr:rowOff>
                  </from>
                  <to>
                    <xdr:col>10</xdr:col>
                    <xdr:colOff>523875</xdr:colOff>
                    <xdr:row>36</xdr:row>
                    <xdr:rowOff>9525</xdr:rowOff>
                  </to>
                </anchor>
              </controlPr>
            </control>
          </mc:Choice>
        </mc:AlternateContent>
        <mc:AlternateContent xmlns:mc="http://schemas.openxmlformats.org/markup-compatibility/2006">
          <mc:Choice Requires="x14">
            <control shapeId="3324" r:id="rId246" name="Check Box 252">
              <controlPr defaultSize="0" autoFill="0" autoLine="0" autoPict="0">
                <anchor moveWithCells="1">
                  <from>
                    <xdr:col>10</xdr:col>
                    <xdr:colOff>276225</xdr:colOff>
                    <xdr:row>35</xdr:row>
                    <xdr:rowOff>9525</xdr:rowOff>
                  </from>
                  <to>
                    <xdr:col>10</xdr:col>
                    <xdr:colOff>523875</xdr:colOff>
                    <xdr:row>36</xdr:row>
                    <xdr:rowOff>9525</xdr:rowOff>
                  </to>
                </anchor>
              </controlPr>
            </control>
          </mc:Choice>
        </mc:AlternateContent>
        <mc:AlternateContent xmlns:mc="http://schemas.openxmlformats.org/markup-compatibility/2006">
          <mc:Choice Requires="x14">
            <control shapeId="3325" r:id="rId247" name="Check Box 253">
              <controlPr defaultSize="0" autoFill="0" autoLine="0" autoPict="0">
                <anchor moveWithCells="1">
                  <from>
                    <xdr:col>10</xdr:col>
                    <xdr:colOff>276225</xdr:colOff>
                    <xdr:row>35</xdr:row>
                    <xdr:rowOff>9525</xdr:rowOff>
                  </from>
                  <to>
                    <xdr:col>10</xdr:col>
                    <xdr:colOff>523875</xdr:colOff>
                    <xdr:row>36</xdr:row>
                    <xdr:rowOff>9525</xdr:rowOff>
                  </to>
                </anchor>
              </controlPr>
            </control>
          </mc:Choice>
        </mc:AlternateContent>
        <mc:AlternateContent xmlns:mc="http://schemas.openxmlformats.org/markup-compatibility/2006">
          <mc:Choice Requires="x14">
            <control shapeId="3326" r:id="rId248" name="Check Box 254">
              <controlPr defaultSize="0" autoFill="0" autoLine="0" autoPict="0">
                <anchor moveWithCells="1">
                  <from>
                    <xdr:col>10</xdr:col>
                    <xdr:colOff>276225</xdr:colOff>
                    <xdr:row>35</xdr:row>
                    <xdr:rowOff>9525</xdr:rowOff>
                  </from>
                  <to>
                    <xdr:col>10</xdr:col>
                    <xdr:colOff>523875</xdr:colOff>
                    <xdr:row>36</xdr:row>
                    <xdr:rowOff>9525</xdr:rowOff>
                  </to>
                </anchor>
              </controlPr>
            </control>
          </mc:Choice>
        </mc:AlternateContent>
        <mc:AlternateContent xmlns:mc="http://schemas.openxmlformats.org/markup-compatibility/2006">
          <mc:Choice Requires="x14">
            <control shapeId="3327" r:id="rId249" name="Check Box 255">
              <controlPr defaultSize="0" autoFill="0" autoLine="0" autoPict="0">
                <anchor moveWithCells="1">
                  <from>
                    <xdr:col>10</xdr:col>
                    <xdr:colOff>276225</xdr:colOff>
                    <xdr:row>35</xdr:row>
                    <xdr:rowOff>9525</xdr:rowOff>
                  </from>
                  <to>
                    <xdr:col>10</xdr:col>
                    <xdr:colOff>523875</xdr:colOff>
                    <xdr:row>36</xdr:row>
                    <xdr:rowOff>9525</xdr:rowOff>
                  </to>
                </anchor>
              </controlPr>
            </control>
          </mc:Choice>
        </mc:AlternateContent>
        <mc:AlternateContent xmlns:mc="http://schemas.openxmlformats.org/markup-compatibility/2006">
          <mc:Choice Requires="x14">
            <control shapeId="3328" r:id="rId250" name="Check Box 256">
              <controlPr defaultSize="0" autoFill="0" autoLine="0" autoPict="0">
                <anchor moveWithCells="1">
                  <from>
                    <xdr:col>10</xdr:col>
                    <xdr:colOff>276225</xdr:colOff>
                    <xdr:row>35</xdr:row>
                    <xdr:rowOff>9525</xdr:rowOff>
                  </from>
                  <to>
                    <xdr:col>10</xdr:col>
                    <xdr:colOff>523875</xdr:colOff>
                    <xdr:row>36</xdr:row>
                    <xdr:rowOff>9525</xdr:rowOff>
                  </to>
                </anchor>
              </controlPr>
            </control>
          </mc:Choice>
        </mc:AlternateContent>
        <mc:AlternateContent xmlns:mc="http://schemas.openxmlformats.org/markup-compatibility/2006">
          <mc:Choice Requires="x14">
            <control shapeId="3329" r:id="rId251" name="Check Box 257">
              <controlPr defaultSize="0" autoFill="0" autoLine="0" autoPict="0">
                <anchor moveWithCells="1">
                  <from>
                    <xdr:col>10</xdr:col>
                    <xdr:colOff>276225</xdr:colOff>
                    <xdr:row>35</xdr:row>
                    <xdr:rowOff>9525</xdr:rowOff>
                  </from>
                  <to>
                    <xdr:col>10</xdr:col>
                    <xdr:colOff>523875</xdr:colOff>
                    <xdr:row>36</xdr:row>
                    <xdr:rowOff>9525</xdr:rowOff>
                  </to>
                </anchor>
              </controlPr>
            </control>
          </mc:Choice>
        </mc:AlternateContent>
        <mc:AlternateContent xmlns:mc="http://schemas.openxmlformats.org/markup-compatibility/2006">
          <mc:Choice Requires="x14">
            <control shapeId="3330" r:id="rId252" name="Check Box 258">
              <controlPr defaultSize="0" autoFill="0" autoLine="0" autoPict="0">
                <anchor moveWithCells="1">
                  <from>
                    <xdr:col>10</xdr:col>
                    <xdr:colOff>276225</xdr:colOff>
                    <xdr:row>35</xdr:row>
                    <xdr:rowOff>9525</xdr:rowOff>
                  </from>
                  <to>
                    <xdr:col>10</xdr:col>
                    <xdr:colOff>523875</xdr:colOff>
                    <xdr:row>36</xdr:row>
                    <xdr:rowOff>9525</xdr:rowOff>
                  </to>
                </anchor>
              </controlPr>
            </control>
          </mc:Choice>
        </mc:AlternateContent>
        <mc:AlternateContent xmlns:mc="http://schemas.openxmlformats.org/markup-compatibility/2006">
          <mc:Choice Requires="x14">
            <control shapeId="3331" r:id="rId253" name="Check Box 259">
              <controlPr defaultSize="0" autoFill="0" autoLine="0" autoPict="0">
                <anchor moveWithCells="1">
                  <from>
                    <xdr:col>10</xdr:col>
                    <xdr:colOff>276225</xdr:colOff>
                    <xdr:row>35</xdr:row>
                    <xdr:rowOff>9525</xdr:rowOff>
                  </from>
                  <to>
                    <xdr:col>10</xdr:col>
                    <xdr:colOff>523875</xdr:colOff>
                    <xdr:row>36</xdr:row>
                    <xdr:rowOff>9525</xdr:rowOff>
                  </to>
                </anchor>
              </controlPr>
            </control>
          </mc:Choice>
        </mc:AlternateContent>
        <mc:AlternateContent xmlns:mc="http://schemas.openxmlformats.org/markup-compatibility/2006">
          <mc:Choice Requires="x14">
            <control shapeId="3332" r:id="rId254" name="Check Box 260">
              <controlPr defaultSize="0" autoFill="0" autoLine="0" autoPict="0">
                <anchor moveWithCells="1">
                  <from>
                    <xdr:col>10</xdr:col>
                    <xdr:colOff>276225</xdr:colOff>
                    <xdr:row>35</xdr:row>
                    <xdr:rowOff>9525</xdr:rowOff>
                  </from>
                  <to>
                    <xdr:col>10</xdr:col>
                    <xdr:colOff>523875</xdr:colOff>
                    <xdr:row>36</xdr:row>
                    <xdr:rowOff>9525</xdr:rowOff>
                  </to>
                </anchor>
              </controlPr>
            </control>
          </mc:Choice>
        </mc:AlternateContent>
        <mc:AlternateContent xmlns:mc="http://schemas.openxmlformats.org/markup-compatibility/2006">
          <mc:Choice Requires="x14">
            <control shapeId="3333" r:id="rId255" name="Check Box 261">
              <controlPr defaultSize="0" autoFill="0" autoLine="0" autoPict="0">
                <anchor moveWithCells="1">
                  <from>
                    <xdr:col>10</xdr:col>
                    <xdr:colOff>276225</xdr:colOff>
                    <xdr:row>35</xdr:row>
                    <xdr:rowOff>9525</xdr:rowOff>
                  </from>
                  <to>
                    <xdr:col>10</xdr:col>
                    <xdr:colOff>523875</xdr:colOff>
                    <xdr:row>36</xdr:row>
                    <xdr:rowOff>9525</xdr:rowOff>
                  </to>
                </anchor>
              </controlPr>
            </control>
          </mc:Choice>
        </mc:AlternateContent>
        <mc:AlternateContent xmlns:mc="http://schemas.openxmlformats.org/markup-compatibility/2006">
          <mc:Choice Requires="x14">
            <control shapeId="3334" r:id="rId256" name="Check Box 262">
              <controlPr defaultSize="0" autoFill="0" autoLine="0" autoPict="0">
                <anchor moveWithCells="1">
                  <from>
                    <xdr:col>10</xdr:col>
                    <xdr:colOff>276225</xdr:colOff>
                    <xdr:row>35</xdr:row>
                    <xdr:rowOff>9525</xdr:rowOff>
                  </from>
                  <to>
                    <xdr:col>10</xdr:col>
                    <xdr:colOff>523875</xdr:colOff>
                    <xdr:row>36</xdr:row>
                    <xdr:rowOff>9525</xdr:rowOff>
                  </to>
                </anchor>
              </controlPr>
            </control>
          </mc:Choice>
        </mc:AlternateContent>
        <mc:AlternateContent xmlns:mc="http://schemas.openxmlformats.org/markup-compatibility/2006">
          <mc:Choice Requires="x14">
            <control shapeId="3335" r:id="rId257" name="Check Box 263">
              <controlPr defaultSize="0" autoFill="0" autoLine="0" autoPict="0">
                <anchor moveWithCells="1">
                  <from>
                    <xdr:col>10</xdr:col>
                    <xdr:colOff>276225</xdr:colOff>
                    <xdr:row>35</xdr:row>
                    <xdr:rowOff>9525</xdr:rowOff>
                  </from>
                  <to>
                    <xdr:col>10</xdr:col>
                    <xdr:colOff>523875</xdr:colOff>
                    <xdr:row>36</xdr:row>
                    <xdr:rowOff>9525</xdr:rowOff>
                  </to>
                </anchor>
              </controlPr>
            </control>
          </mc:Choice>
        </mc:AlternateContent>
        <mc:AlternateContent xmlns:mc="http://schemas.openxmlformats.org/markup-compatibility/2006">
          <mc:Choice Requires="x14">
            <control shapeId="3336" r:id="rId258" name="Check Box 264">
              <controlPr defaultSize="0" autoFill="0" autoLine="0" autoPict="0">
                <anchor moveWithCells="1">
                  <from>
                    <xdr:col>10</xdr:col>
                    <xdr:colOff>276225</xdr:colOff>
                    <xdr:row>35</xdr:row>
                    <xdr:rowOff>9525</xdr:rowOff>
                  </from>
                  <to>
                    <xdr:col>10</xdr:col>
                    <xdr:colOff>523875</xdr:colOff>
                    <xdr:row>36</xdr:row>
                    <xdr:rowOff>9525</xdr:rowOff>
                  </to>
                </anchor>
              </controlPr>
            </control>
          </mc:Choice>
        </mc:AlternateContent>
        <mc:AlternateContent xmlns:mc="http://schemas.openxmlformats.org/markup-compatibility/2006">
          <mc:Choice Requires="x14">
            <control shapeId="3337" r:id="rId259" name="Check Box 265">
              <controlPr defaultSize="0" autoFill="0" autoLine="0" autoPict="0">
                <anchor moveWithCells="1">
                  <from>
                    <xdr:col>10</xdr:col>
                    <xdr:colOff>276225</xdr:colOff>
                    <xdr:row>35</xdr:row>
                    <xdr:rowOff>9525</xdr:rowOff>
                  </from>
                  <to>
                    <xdr:col>10</xdr:col>
                    <xdr:colOff>523875</xdr:colOff>
                    <xdr:row>36</xdr:row>
                    <xdr:rowOff>9525</xdr:rowOff>
                  </to>
                </anchor>
              </controlPr>
            </control>
          </mc:Choice>
        </mc:AlternateContent>
        <mc:AlternateContent xmlns:mc="http://schemas.openxmlformats.org/markup-compatibility/2006">
          <mc:Choice Requires="x14">
            <control shapeId="3338" r:id="rId260" name="Check Box 266">
              <controlPr defaultSize="0" autoFill="0" autoLine="0" autoPict="0">
                <anchor moveWithCells="1">
                  <from>
                    <xdr:col>10</xdr:col>
                    <xdr:colOff>276225</xdr:colOff>
                    <xdr:row>35</xdr:row>
                    <xdr:rowOff>9525</xdr:rowOff>
                  </from>
                  <to>
                    <xdr:col>10</xdr:col>
                    <xdr:colOff>523875</xdr:colOff>
                    <xdr:row>36</xdr:row>
                    <xdr:rowOff>9525</xdr:rowOff>
                  </to>
                </anchor>
              </controlPr>
            </control>
          </mc:Choice>
        </mc:AlternateContent>
        <mc:AlternateContent xmlns:mc="http://schemas.openxmlformats.org/markup-compatibility/2006">
          <mc:Choice Requires="x14">
            <control shapeId="3339" r:id="rId261" name="Check Box 267">
              <controlPr defaultSize="0" autoFill="0" autoLine="0" autoPict="0">
                <anchor moveWithCells="1">
                  <from>
                    <xdr:col>10</xdr:col>
                    <xdr:colOff>276225</xdr:colOff>
                    <xdr:row>35</xdr:row>
                    <xdr:rowOff>9525</xdr:rowOff>
                  </from>
                  <to>
                    <xdr:col>10</xdr:col>
                    <xdr:colOff>523875</xdr:colOff>
                    <xdr:row>36</xdr:row>
                    <xdr:rowOff>9525</xdr:rowOff>
                  </to>
                </anchor>
              </controlPr>
            </control>
          </mc:Choice>
        </mc:AlternateContent>
        <mc:AlternateContent xmlns:mc="http://schemas.openxmlformats.org/markup-compatibility/2006">
          <mc:Choice Requires="x14">
            <control shapeId="3340" r:id="rId262" name="Check Box 268">
              <controlPr defaultSize="0" autoFill="0" autoLine="0" autoPict="0">
                <anchor moveWithCells="1">
                  <from>
                    <xdr:col>10</xdr:col>
                    <xdr:colOff>276225</xdr:colOff>
                    <xdr:row>35</xdr:row>
                    <xdr:rowOff>9525</xdr:rowOff>
                  </from>
                  <to>
                    <xdr:col>10</xdr:col>
                    <xdr:colOff>523875</xdr:colOff>
                    <xdr:row>36</xdr:row>
                    <xdr:rowOff>9525</xdr:rowOff>
                  </to>
                </anchor>
              </controlPr>
            </control>
          </mc:Choice>
        </mc:AlternateContent>
        <mc:AlternateContent xmlns:mc="http://schemas.openxmlformats.org/markup-compatibility/2006">
          <mc:Choice Requires="x14">
            <control shapeId="3341" r:id="rId263" name="Check Box 269">
              <controlPr defaultSize="0" autoFill="0" autoLine="0" autoPict="0">
                <anchor moveWithCells="1">
                  <from>
                    <xdr:col>10</xdr:col>
                    <xdr:colOff>276225</xdr:colOff>
                    <xdr:row>35</xdr:row>
                    <xdr:rowOff>9525</xdr:rowOff>
                  </from>
                  <to>
                    <xdr:col>10</xdr:col>
                    <xdr:colOff>523875</xdr:colOff>
                    <xdr:row>36</xdr:row>
                    <xdr:rowOff>9525</xdr:rowOff>
                  </to>
                </anchor>
              </controlPr>
            </control>
          </mc:Choice>
        </mc:AlternateContent>
        <mc:AlternateContent xmlns:mc="http://schemas.openxmlformats.org/markup-compatibility/2006">
          <mc:Choice Requires="x14">
            <control shapeId="3342" r:id="rId264" name="Check Box 270">
              <controlPr defaultSize="0" autoFill="0" autoLine="0" autoPict="0">
                <anchor moveWithCells="1">
                  <from>
                    <xdr:col>10</xdr:col>
                    <xdr:colOff>276225</xdr:colOff>
                    <xdr:row>35</xdr:row>
                    <xdr:rowOff>9525</xdr:rowOff>
                  </from>
                  <to>
                    <xdr:col>10</xdr:col>
                    <xdr:colOff>523875</xdr:colOff>
                    <xdr:row>36</xdr:row>
                    <xdr:rowOff>9525</xdr:rowOff>
                  </to>
                </anchor>
              </controlPr>
            </control>
          </mc:Choice>
        </mc:AlternateContent>
        <mc:AlternateContent xmlns:mc="http://schemas.openxmlformats.org/markup-compatibility/2006">
          <mc:Choice Requires="x14">
            <control shapeId="3343" r:id="rId265" name="Check Box 271">
              <controlPr defaultSize="0" autoFill="0" autoLine="0" autoPict="0">
                <anchor moveWithCells="1">
                  <from>
                    <xdr:col>10</xdr:col>
                    <xdr:colOff>276225</xdr:colOff>
                    <xdr:row>35</xdr:row>
                    <xdr:rowOff>9525</xdr:rowOff>
                  </from>
                  <to>
                    <xdr:col>10</xdr:col>
                    <xdr:colOff>523875</xdr:colOff>
                    <xdr:row>36</xdr:row>
                    <xdr:rowOff>9525</xdr:rowOff>
                  </to>
                </anchor>
              </controlPr>
            </control>
          </mc:Choice>
        </mc:AlternateContent>
        <mc:AlternateContent xmlns:mc="http://schemas.openxmlformats.org/markup-compatibility/2006">
          <mc:Choice Requires="x14">
            <control shapeId="3344" r:id="rId266" name="Check Box 272">
              <controlPr defaultSize="0" autoFill="0" autoLine="0" autoPict="0">
                <anchor moveWithCells="1">
                  <from>
                    <xdr:col>10</xdr:col>
                    <xdr:colOff>276225</xdr:colOff>
                    <xdr:row>35</xdr:row>
                    <xdr:rowOff>9525</xdr:rowOff>
                  </from>
                  <to>
                    <xdr:col>10</xdr:col>
                    <xdr:colOff>523875</xdr:colOff>
                    <xdr:row>36</xdr:row>
                    <xdr:rowOff>9525</xdr:rowOff>
                  </to>
                </anchor>
              </controlPr>
            </control>
          </mc:Choice>
        </mc:AlternateContent>
        <mc:AlternateContent xmlns:mc="http://schemas.openxmlformats.org/markup-compatibility/2006">
          <mc:Choice Requires="x14">
            <control shapeId="3345" r:id="rId267" name="Check Box 273">
              <controlPr defaultSize="0" autoFill="0" autoLine="0" autoPict="0">
                <anchor moveWithCells="1">
                  <from>
                    <xdr:col>10</xdr:col>
                    <xdr:colOff>276225</xdr:colOff>
                    <xdr:row>36</xdr:row>
                    <xdr:rowOff>9525</xdr:rowOff>
                  </from>
                  <to>
                    <xdr:col>10</xdr:col>
                    <xdr:colOff>523875</xdr:colOff>
                    <xdr:row>37</xdr:row>
                    <xdr:rowOff>9525</xdr:rowOff>
                  </to>
                </anchor>
              </controlPr>
            </control>
          </mc:Choice>
        </mc:AlternateContent>
        <mc:AlternateContent xmlns:mc="http://schemas.openxmlformats.org/markup-compatibility/2006">
          <mc:Choice Requires="x14">
            <control shapeId="3346" r:id="rId268" name="Check Box 274">
              <controlPr defaultSize="0" autoFill="0" autoLine="0" autoPict="0">
                <anchor moveWithCells="1">
                  <from>
                    <xdr:col>10</xdr:col>
                    <xdr:colOff>276225</xdr:colOff>
                    <xdr:row>36</xdr:row>
                    <xdr:rowOff>9525</xdr:rowOff>
                  </from>
                  <to>
                    <xdr:col>10</xdr:col>
                    <xdr:colOff>523875</xdr:colOff>
                    <xdr:row>37</xdr:row>
                    <xdr:rowOff>9525</xdr:rowOff>
                  </to>
                </anchor>
              </controlPr>
            </control>
          </mc:Choice>
        </mc:AlternateContent>
        <mc:AlternateContent xmlns:mc="http://schemas.openxmlformats.org/markup-compatibility/2006">
          <mc:Choice Requires="x14">
            <control shapeId="3347" r:id="rId269" name="Check Box 275">
              <controlPr defaultSize="0" autoFill="0" autoLine="0" autoPict="0">
                <anchor moveWithCells="1">
                  <from>
                    <xdr:col>10</xdr:col>
                    <xdr:colOff>276225</xdr:colOff>
                    <xdr:row>36</xdr:row>
                    <xdr:rowOff>9525</xdr:rowOff>
                  </from>
                  <to>
                    <xdr:col>10</xdr:col>
                    <xdr:colOff>523875</xdr:colOff>
                    <xdr:row>37</xdr:row>
                    <xdr:rowOff>9525</xdr:rowOff>
                  </to>
                </anchor>
              </controlPr>
            </control>
          </mc:Choice>
        </mc:AlternateContent>
        <mc:AlternateContent xmlns:mc="http://schemas.openxmlformats.org/markup-compatibility/2006">
          <mc:Choice Requires="x14">
            <control shapeId="3348" r:id="rId270" name="Check Box 276">
              <controlPr defaultSize="0" autoFill="0" autoLine="0" autoPict="0">
                <anchor moveWithCells="1">
                  <from>
                    <xdr:col>10</xdr:col>
                    <xdr:colOff>276225</xdr:colOff>
                    <xdr:row>36</xdr:row>
                    <xdr:rowOff>9525</xdr:rowOff>
                  </from>
                  <to>
                    <xdr:col>10</xdr:col>
                    <xdr:colOff>523875</xdr:colOff>
                    <xdr:row>37</xdr:row>
                    <xdr:rowOff>9525</xdr:rowOff>
                  </to>
                </anchor>
              </controlPr>
            </control>
          </mc:Choice>
        </mc:AlternateContent>
        <mc:AlternateContent xmlns:mc="http://schemas.openxmlformats.org/markup-compatibility/2006">
          <mc:Choice Requires="x14">
            <control shapeId="3349" r:id="rId271" name="Check Box 277">
              <controlPr defaultSize="0" autoFill="0" autoLine="0" autoPict="0">
                <anchor moveWithCells="1">
                  <from>
                    <xdr:col>10</xdr:col>
                    <xdr:colOff>276225</xdr:colOff>
                    <xdr:row>36</xdr:row>
                    <xdr:rowOff>9525</xdr:rowOff>
                  </from>
                  <to>
                    <xdr:col>10</xdr:col>
                    <xdr:colOff>523875</xdr:colOff>
                    <xdr:row>37</xdr:row>
                    <xdr:rowOff>9525</xdr:rowOff>
                  </to>
                </anchor>
              </controlPr>
            </control>
          </mc:Choice>
        </mc:AlternateContent>
        <mc:AlternateContent xmlns:mc="http://schemas.openxmlformats.org/markup-compatibility/2006">
          <mc:Choice Requires="x14">
            <control shapeId="3350" r:id="rId272" name="Check Box 278">
              <controlPr defaultSize="0" autoFill="0" autoLine="0" autoPict="0">
                <anchor moveWithCells="1">
                  <from>
                    <xdr:col>10</xdr:col>
                    <xdr:colOff>276225</xdr:colOff>
                    <xdr:row>36</xdr:row>
                    <xdr:rowOff>9525</xdr:rowOff>
                  </from>
                  <to>
                    <xdr:col>10</xdr:col>
                    <xdr:colOff>523875</xdr:colOff>
                    <xdr:row>37</xdr:row>
                    <xdr:rowOff>9525</xdr:rowOff>
                  </to>
                </anchor>
              </controlPr>
            </control>
          </mc:Choice>
        </mc:AlternateContent>
        <mc:AlternateContent xmlns:mc="http://schemas.openxmlformats.org/markup-compatibility/2006">
          <mc:Choice Requires="x14">
            <control shapeId="3351" r:id="rId273" name="Check Box 279">
              <controlPr defaultSize="0" autoFill="0" autoLine="0" autoPict="0">
                <anchor moveWithCells="1">
                  <from>
                    <xdr:col>10</xdr:col>
                    <xdr:colOff>276225</xdr:colOff>
                    <xdr:row>36</xdr:row>
                    <xdr:rowOff>9525</xdr:rowOff>
                  </from>
                  <to>
                    <xdr:col>10</xdr:col>
                    <xdr:colOff>523875</xdr:colOff>
                    <xdr:row>37</xdr:row>
                    <xdr:rowOff>9525</xdr:rowOff>
                  </to>
                </anchor>
              </controlPr>
            </control>
          </mc:Choice>
        </mc:AlternateContent>
        <mc:AlternateContent xmlns:mc="http://schemas.openxmlformats.org/markup-compatibility/2006">
          <mc:Choice Requires="x14">
            <control shapeId="3352" r:id="rId274" name="Check Box 280">
              <controlPr defaultSize="0" autoFill="0" autoLine="0" autoPict="0">
                <anchor moveWithCells="1">
                  <from>
                    <xdr:col>10</xdr:col>
                    <xdr:colOff>276225</xdr:colOff>
                    <xdr:row>36</xdr:row>
                    <xdr:rowOff>9525</xdr:rowOff>
                  </from>
                  <to>
                    <xdr:col>10</xdr:col>
                    <xdr:colOff>523875</xdr:colOff>
                    <xdr:row>37</xdr:row>
                    <xdr:rowOff>9525</xdr:rowOff>
                  </to>
                </anchor>
              </controlPr>
            </control>
          </mc:Choice>
        </mc:AlternateContent>
        <mc:AlternateContent xmlns:mc="http://schemas.openxmlformats.org/markup-compatibility/2006">
          <mc:Choice Requires="x14">
            <control shapeId="3353" r:id="rId275" name="Check Box 281">
              <controlPr defaultSize="0" autoFill="0" autoLine="0" autoPict="0">
                <anchor moveWithCells="1">
                  <from>
                    <xdr:col>10</xdr:col>
                    <xdr:colOff>276225</xdr:colOff>
                    <xdr:row>36</xdr:row>
                    <xdr:rowOff>9525</xdr:rowOff>
                  </from>
                  <to>
                    <xdr:col>10</xdr:col>
                    <xdr:colOff>523875</xdr:colOff>
                    <xdr:row>37</xdr:row>
                    <xdr:rowOff>9525</xdr:rowOff>
                  </to>
                </anchor>
              </controlPr>
            </control>
          </mc:Choice>
        </mc:AlternateContent>
        <mc:AlternateContent xmlns:mc="http://schemas.openxmlformats.org/markup-compatibility/2006">
          <mc:Choice Requires="x14">
            <control shapeId="3354" r:id="rId276" name="Check Box 282">
              <controlPr defaultSize="0" autoFill="0" autoLine="0" autoPict="0">
                <anchor moveWithCells="1">
                  <from>
                    <xdr:col>10</xdr:col>
                    <xdr:colOff>276225</xdr:colOff>
                    <xdr:row>36</xdr:row>
                    <xdr:rowOff>9525</xdr:rowOff>
                  </from>
                  <to>
                    <xdr:col>10</xdr:col>
                    <xdr:colOff>523875</xdr:colOff>
                    <xdr:row>37</xdr:row>
                    <xdr:rowOff>9525</xdr:rowOff>
                  </to>
                </anchor>
              </controlPr>
            </control>
          </mc:Choice>
        </mc:AlternateContent>
        <mc:AlternateContent xmlns:mc="http://schemas.openxmlformats.org/markup-compatibility/2006">
          <mc:Choice Requires="x14">
            <control shapeId="3355" r:id="rId277" name="Check Box 283">
              <controlPr defaultSize="0" autoFill="0" autoLine="0" autoPict="0">
                <anchor moveWithCells="1">
                  <from>
                    <xdr:col>10</xdr:col>
                    <xdr:colOff>276225</xdr:colOff>
                    <xdr:row>36</xdr:row>
                    <xdr:rowOff>9525</xdr:rowOff>
                  </from>
                  <to>
                    <xdr:col>10</xdr:col>
                    <xdr:colOff>523875</xdr:colOff>
                    <xdr:row>37</xdr:row>
                    <xdr:rowOff>9525</xdr:rowOff>
                  </to>
                </anchor>
              </controlPr>
            </control>
          </mc:Choice>
        </mc:AlternateContent>
        <mc:AlternateContent xmlns:mc="http://schemas.openxmlformats.org/markup-compatibility/2006">
          <mc:Choice Requires="x14">
            <control shapeId="3356" r:id="rId278" name="Check Box 284">
              <controlPr defaultSize="0" autoFill="0" autoLine="0" autoPict="0">
                <anchor moveWithCells="1">
                  <from>
                    <xdr:col>10</xdr:col>
                    <xdr:colOff>276225</xdr:colOff>
                    <xdr:row>36</xdr:row>
                    <xdr:rowOff>9525</xdr:rowOff>
                  </from>
                  <to>
                    <xdr:col>10</xdr:col>
                    <xdr:colOff>523875</xdr:colOff>
                    <xdr:row>37</xdr:row>
                    <xdr:rowOff>9525</xdr:rowOff>
                  </to>
                </anchor>
              </controlPr>
            </control>
          </mc:Choice>
        </mc:AlternateContent>
        <mc:AlternateContent xmlns:mc="http://schemas.openxmlformats.org/markup-compatibility/2006">
          <mc:Choice Requires="x14">
            <control shapeId="3357" r:id="rId279" name="Check Box 285">
              <controlPr defaultSize="0" autoFill="0" autoLine="0" autoPict="0">
                <anchor moveWithCells="1">
                  <from>
                    <xdr:col>10</xdr:col>
                    <xdr:colOff>276225</xdr:colOff>
                    <xdr:row>36</xdr:row>
                    <xdr:rowOff>9525</xdr:rowOff>
                  </from>
                  <to>
                    <xdr:col>10</xdr:col>
                    <xdr:colOff>523875</xdr:colOff>
                    <xdr:row>37</xdr:row>
                    <xdr:rowOff>9525</xdr:rowOff>
                  </to>
                </anchor>
              </controlPr>
            </control>
          </mc:Choice>
        </mc:AlternateContent>
        <mc:AlternateContent xmlns:mc="http://schemas.openxmlformats.org/markup-compatibility/2006">
          <mc:Choice Requires="x14">
            <control shapeId="3358" r:id="rId280" name="Check Box 286">
              <controlPr defaultSize="0" autoFill="0" autoLine="0" autoPict="0">
                <anchor moveWithCells="1">
                  <from>
                    <xdr:col>10</xdr:col>
                    <xdr:colOff>276225</xdr:colOff>
                    <xdr:row>36</xdr:row>
                    <xdr:rowOff>9525</xdr:rowOff>
                  </from>
                  <to>
                    <xdr:col>10</xdr:col>
                    <xdr:colOff>523875</xdr:colOff>
                    <xdr:row>37</xdr:row>
                    <xdr:rowOff>9525</xdr:rowOff>
                  </to>
                </anchor>
              </controlPr>
            </control>
          </mc:Choice>
        </mc:AlternateContent>
        <mc:AlternateContent xmlns:mc="http://schemas.openxmlformats.org/markup-compatibility/2006">
          <mc:Choice Requires="x14">
            <control shapeId="3359" r:id="rId281" name="Check Box 287">
              <controlPr defaultSize="0" autoFill="0" autoLine="0" autoPict="0">
                <anchor moveWithCells="1">
                  <from>
                    <xdr:col>10</xdr:col>
                    <xdr:colOff>276225</xdr:colOff>
                    <xdr:row>36</xdr:row>
                    <xdr:rowOff>9525</xdr:rowOff>
                  </from>
                  <to>
                    <xdr:col>10</xdr:col>
                    <xdr:colOff>523875</xdr:colOff>
                    <xdr:row>37</xdr:row>
                    <xdr:rowOff>9525</xdr:rowOff>
                  </to>
                </anchor>
              </controlPr>
            </control>
          </mc:Choice>
        </mc:AlternateContent>
        <mc:AlternateContent xmlns:mc="http://schemas.openxmlformats.org/markup-compatibility/2006">
          <mc:Choice Requires="x14">
            <control shapeId="3360" r:id="rId282" name="Check Box 288">
              <controlPr defaultSize="0" autoFill="0" autoLine="0" autoPict="0">
                <anchor moveWithCells="1">
                  <from>
                    <xdr:col>10</xdr:col>
                    <xdr:colOff>276225</xdr:colOff>
                    <xdr:row>36</xdr:row>
                    <xdr:rowOff>9525</xdr:rowOff>
                  </from>
                  <to>
                    <xdr:col>10</xdr:col>
                    <xdr:colOff>523875</xdr:colOff>
                    <xdr:row>37</xdr:row>
                    <xdr:rowOff>9525</xdr:rowOff>
                  </to>
                </anchor>
              </controlPr>
            </control>
          </mc:Choice>
        </mc:AlternateContent>
        <mc:AlternateContent xmlns:mc="http://schemas.openxmlformats.org/markup-compatibility/2006">
          <mc:Choice Requires="x14">
            <control shapeId="3361" r:id="rId283" name="Check Box 289">
              <controlPr defaultSize="0" autoFill="0" autoLine="0" autoPict="0">
                <anchor moveWithCells="1">
                  <from>
                    <xdr:col>10</xdr:col>
                    <xdr:colOff>276225</xdr:colOff>
                    <xdr:row>36</xdr:row>
                    <xdr:rowOff>9525</xdr:rowOff>
                  </from>
                  <to>
                    <xdr:col>10</xdr:col>
                    <xdr:colOff>523875</xdr:colOff>
                    <xdr:row>37</xdr:row>
                    <xdr:rowOff>9525</xdr:rowOff>
                  </to>
                </anchor>
              </controlPr>
            </control>
          </mc:Choice>
        </mc:AlternateContent>
        <mc:AlternateContent xmlns:mc="http://schemas.openxmlformats.org/markup-compatibility/2006">
          <mc:Choice Requires="x14">
            <control shapeId="3362" r:id="rId284" name="Check Box 290">
              <controlPr defaultSize="0" autoFill="0" autoLine="0" autoPict="0">
                <anchor moveWithCells="1">
                  <from>
                    <xdr:col>10</xdr:col>
                    <xdr:colOff>276225</xdr:colOff>
                    <xdr:row>36</xdr:row>
                    <xdr:rowOff>9525</xdr:rowOff>
                  </from>
                  <to>
                    <xdr:col>10</xdr:col>
                    <xdr:colOff>523875</xdr:colOff>
                    <xdr:row>37</xdr:row>
                    <xdr:rowOff>9525</xdr:rowOff>
                  </to>
                </anchor>
              </controlPr>
            </control>
          </mc:Choice>
        </mc:AlternateContent>
        <mc:AlternateContent xmlns:mc="http://schemas.openxmlformats.org/markup-compatibility/2006">
          <mc:Choice Requires="x14">
            <control shapeId="3363" r:id="rId285" name="Check Box 291">
              <controlPr defaultSize="0" autoFill="0" autoLine="0" autoPict="0">
                <anchor moveWithCells="1">
                  <from>
                    <xdr:col>10</xdr:col>
                    <xdr:colOff>276225</xdr:colOff>
                    <xdr:row>36</xdr:row>
                    <xdr:rowOff>9525</xdr:rowOff>
                  </from>
                  <to>
                    <xdr:col>10</xdr:col>
                    <xdr:colOff>523875</xdr:colOff>
                    <xdr:row>37</xdr:row>
                    <xdr:rowOff>9525</xdr:rowOff>
                  </to>
                </anchor>
              </controlPr>
            </control>
          </mc:Choice>
        </mc:AlternateContent>
        <mc:AlternateContent xmlns:mc="http://schemas.openxmlformats.org/markup-compatibility/2006">
          <mc:Choice Requires="x14">
            <control shapeId="3364" r:id="rId286" name="Check Box 292">
              <controlPr defaultSize="0" autoFill="0" autoLine="0" autoPict="0">
                <anchor moveWithCells="1">
                  <from>
                    <xdr:col>10</xdr:col>
                    <xdr:colOff>276225</xdr:colOff>
                    <xdr:row>36</xdr:row>
                    <xdr:rowOff>9525</xdr:rowOff>
                  </from>
                  <to>
                    <xdr:col>10</xdr:col>
                    <xdr:colOff>523875</xdr:colOff>
                    <xdr:row>37</xdr:row>
                    <xdr:rowOff>9525</xdr:rowOff>
                  </to>
                </anchor>
              </controlPr>
            </control>
          </mc:Choice>
        </mc:AlternateContent>
        <mc:AlternateContent xmlns:mc="http://schemas.openxmlformats.org/markup-compatibility/2006">
          <mc:Choice Requires="x14">
            <control shapeId="3365" r:id="rId287" name="Check Box 293">
              <controlPr defaultSize="0" autoFill="0" autoLine="0" autoPict="0">
                <anchor moveWithCells="1">
                  <from>
                    <xdr:col>10</xdr:col>
                    <xdr:colOff>276225</xdr:colOff>
                    <xdr:row>36</xdr:row>
                    <xdr:rowOff>9525</xdr:rowOff>
                  </from>
                  <to>
                    <xdr:col>10</xdr:col>
                    <xdr:colOff>523875</xdr:colOff>
                    <xdr:row>37</xdr:row>
                    <xdr:rowOff>9525</xdr:rowOff>
                  </to>
                </anchor>
              </controlPr>
            </control>
          </mc:Choice>
        </mc:AlternateContent>
        <mc:AlternateContent xmlns:mc="http://schemas.openxmlformats.org/markup-compatibility/2006">
          <mc:Choice Requires="x14">
            <control shapeId="3366" r:id="rId288" name="Check Box 294">
              <controlPr defaultSize="0" autoFill="0" autoLine="0" autoPict="0">
                <anchor moveWithCells="1">
                  <from>
                    <xdr:col>10</xdr:col>
                    <xdr:colOff>276225</xdr:colOff>
                    <xdr:row>36</xdr:row>
                    <xdr:rowOff>9525</xdr:rowOff>
                  </from>
                  <to>
                    <xdr:col>10</xdr:col>
                    <xdr:colOff>523875</xdr:colOff>
                    <xdr:row>37</xdr:row>
                    <xdr:rowOff>9525</xdr:rowOff>
                  </to>
                </anchor>
              </controlPr>
            </control>
          </mc:Choice>
        </mc:AlternateContent>
        <mc:AlternateContent xmlns:mc="http://schemas.openxmlformats.org/markup-compatibility/2006">
          <mc:Choice Requires="x14">
            <control shapeId="3367" r:id="rId289" name="Check Box 295">
              <controlPr defaultSize="0" autoFill="0" autoLine="0" autoPict="0">
                <anchor moveWithCells="1">
                  <from>
                    <xdr:col>10</xdr:col>
                    <xdr:colOff>276225</xdr:colOff>
                    <xdr:row>36</xdr:row>
                    <xdr:rowOff>9525</xdr:rowOff>
                  </from>
                  <to>
                    <xdr:col>10</xdr:col>
                    <xdr:colOff>523875</xdr:colOff>
                    <xdr:row>37</xdr:row>
                    <xdr:rowOff>9525</xdr:rowOff>
                  </to>
                </anchor>
              </controlPr>
            </control>
          </mc:Choice>
        </mc:AlternateContent>
        <mc:AlternateContent xmlns:mc="http://schemas.openxmlformats.org/markup-compatibility/2006">
          <mc:Choice Requires="x14">
            <control shapeId="3368" r:id="rId290" name="Check Box 296">
              <controlPr defaultSize="0" autoFill="0" autoLine="0" autoPict="0">
                <anchor moveWithCells="1">
                  <from>
                    <xdr:col>10</xdr:col>
                    <xdr:colOff>276225</xdr:colOff>
                    <xdr:row>36</xdr:row>
                    <xdr:rowOff>9525</xdr:rowOff>
                  </from>
                  <to>
                    <xdr:col>10</xdr:col>
                    <xdr:colOff>523875</xdr:colOff>
                    <xdr:row>37</xdr:row>
                    <xdr:rowOff>9525</xdr:rowOff>
                  </to>
                </anchor>
              </controlPr>
            </control>
          </mc:Choice>
        </mc:AlternateContent>
        <mc:AlternateContent xmlns:mc="http://schemas.openxmlformats.org/markup-compatibility/2006">
          <mc:Choice Requires="x14">
            <control shapeId="3369" r:id="rId291" name="Check Box 297">
              <controlPr defaultSize="0" autoFill="0" autoLine="0" autoPict="0">
                <anchor moveWithCells="1">
                  <from>
                    <xdr:col>10</xdr:col>
                    <xdr:colOff>276225</xdr:colOff>
                    <xdr:row>36</xdr:row>
                    <xdr:rowOff>9525</xdr:rowOff>
                  </from>
                  <to>
                    <xdr:col>10</xdr:col>
                    <xdr:colOff>523875</xdr:colOff>
                    <xdr:row>37</xdr:row>
                    <xdr:rowOff>9525</xdr:rowOff>
                  </to>
                </anchor>
              </controlPr>
            </control>
          </mc:Choice>
        </mc:AlternateContent>
        <mc:AlternateContent xmlns:mc="http://schemas.openxmlformats.org/markup-compatibility/2006">
          <mc:Choice Requires="x14">
            <control shapeId="3370" r:id="rId292" name="Check Box 298">
              <controlPr defaultSize="0" autoFill="0" autoLine="0" autoPict="0">
                <anchor moveWithCells="1">
                  <from>
                    <xdr:col>10</xdr:col>
                    <xdr:colOff>276225</xdr:colOff>
                    <xdr:row>37</xdr:row>
                    <xdr:rowOff>9525</xdr:rowOff>
                  </from>
                  <to>
                    <xdr:col>10</xdr:col>
                    <xdr:colOff>523875</xdr:colOff>
                    <xdr:row>38</xdr:row>
                    <xdr:rowOff>9525</xdr:rowOff>
                  </to>
                </anchor>
              </controlPr>
            </control>
          </mc:Choice>
        </mc:AlternateContent>
        <mc:AlternateContent xmlns:mc="http://schemas.openxmlformats.org/markup-compatibility/2006">
          <mc:Choice Requires="x14">
            <control shapeId="3371" r:id="rId293" name="Check Box 299">
              <controlPr defaultSize="0" autoFill="0" autoLine="0" autoPict="0">
                <anchor moveWithCells="1">
                  <from>
                    <xdr:col>10</xdr:col>
                    <xdr:colOff>276225</xdr:colOff>
                    <xdr:row>37</xdr:row>
                    <xdr:rowOff>9525</xdr:rowOff>
                  </from>
                  <to>
                    <xdr:col>10</xdr:col>
                    <xdr:colOff>523875</xdr:colOff>
                    <xdr:row>38</xdr:row>
                    <xdr:rowOff>9525</xdr:rowOff>
                  </to>
                </anchor>
              </controlPr>
            </control>
          </mc:Choice>
        </mc:AlternateContent>
        <mc:AlternateContent xmlns:mc="http://schemas.openxmlformats.org/markup-compatibility/2006">
          <mc:Choice Requires="x14">
            <control shapeId="3372" r:id="rId294" name="Check Box 300">
              <controlPr defaultSize="0" autoFill="0" autoLine="0" autoPict="0">
                <anchor moveWithCells="1">
                  <from>
                    <xdr:col>10</xdr:col>
                    <xdr:colOff>276225</xdr:colOff>
                    <xdr:row>37</xdr:row>
                    <xdr:rowOff>9525</xdr:rowOff>
                  </from>
                  <to>
                    <xdr:col>10</xdr:col>
                    <xdr:colOff>523875</xdr:colOff>
                    <xdr:row>38</xdr:row>
                    <xdr:rowOff>9525</xdr:rowOff>
                  </to>
                </anchor>
              </controlPr>
            </control>
          </mc:Choice>
        </mc:AlternateContent>
        <mc:AlternateContent xmlns:mc="http://schemas.openxmlformats.org/markup-compatibility/2006">
          <mc:Choice Requires="x14">
            <control shapeId="3373" r:id="rId295" name="Check Box 301">
              <controlPr defaultSize="0" autoFill="0" autoLine="0" autoPict="0">
                <anchor moveWithCells="1">
                  <from>
                    <xdr:col>10</xdr:col>
                    <xdr:colOff>276225</xdr:colOff>
                    <xdr:row>37</xdr:row>
                    <xdr:rowOff>9525</xdr:rowOff>
                  </from>
                  <to>
                    <xdr:col>10</xdr:col>
                    <xdr:colOff>523875</xdr:colOff>
                    <xdr:row>38</xdr:row>
                    <xdr:rowOff>9525</xdr:rowOff>
                  </to>
                </anchor>
              </controlPr>
            </control>
          </mc:Choice>
        </mc:AlternateContent>
        <mc:AlternateContent xmlns:mc="http://schemas.openxmlformats.org/markup-compatibility/2006">
          <mc:Choice Requires="x14">
            <control shapeId="3374" r:id="rId296" name="Check Box 302">
              <controlPr defaultSize="0" autoFill="0" autoLine="0" autoPict="0">
                <anchor moveWithCells="1">
                  <from>
                    <xdr:col>10</xdr:col>
                    <xdr:colOff>276225</xdr:colOff>
                    <xdr:row>37</xdr:row>
                    <xdr:rowOff>9525</xdr:rowOff>
                  </from>
                  <to>
                    <xdr:col>10</xdr:col>
                    <xdr:colOff>523875</xdr:colOff>
                    <xdr:row>38</xdr:row>
                    <xdr:rowOff>9525</xdr:rowOff>
                  </to>
                </anchor>
              </controlPr>
            </control>
          </mc:Choice>
        </mc:AlternateContent>
        <mc:AlternateContent xmlns:mc="http://schemas.openxmlformats.org/markup-compatibility/2006">
          <mc:Choice Requires="x14">
            <control shapeId="3375" r:id="rId297" name="Check Box 303">
              <controlPr defaultSize="0" autoFill="0" autoLine="0" autoPict="0">
                <anchor moveWithCells="1">
                  <from>
                    <xdr:col>10</xdr:col>
                    <xdr:colOff>276225</xdr:colOff>
                    <xdr:row>37</xdr:row>
                    <xdr:rowOff>9525</xdr:rowOff>
                  </from>
                  <to>
                    <xdr:col>10</xdr:col>
                    <xdr:colOff>523875</xdr:colOff>
                    <xdr:row>38</xdr:row>
                    <xdr:rowOff>9525</xdr:rowOff>
                  </to>
                </anchor>
              </controlPr>
            </control>
          </mc:Choice>
        </mc:AlternateContent>
        <mc:AlternateContent xmlns:mc="http://schemas.openxmlformats.org/markup-compatibility/2006">
          <mc:Choice Requires="x14">
            <control shapeId="3376" r:id="rId298" name="Check Box 304">
              <controlPr defaultSize="0" autoFill="0" autoLine="0" autoPict="0">
                <anchor moveWithCells="1">
                  <from>
                    <xdr:col>10</xdr:col>
                    <xdr:colOff>276225</xdr:colOff>
                    <xdr:row>37</xdr:row>
                    <xdr:rowOff>9525</xdr:rowOff>
                  </from>
                  <to>
                    <xdr:col>10</xdr:col>
                    <xdr:colOff>523875</xdr:colOff>
                    <xdr:row>38</xdr:row>
                    <xdr:rowOff>9525</xdr:rowOff>
                  </to>
                </anchor>
              </controlPr>
            </control>
          </mc:Choice>
        </mc:AlternateContent>
        <mc:AlternateContent xmlns:mc="http://schemas.openxmlformats.org/markup-compatibility/2006">
          <mc:Choice Requires="x14">
            <control shapeId="3377" r:id="rId299" name="Check Box 305">
              <controlPr defaultSize="0" autoFill="0" autoLine="0" autoPict="0">
                <anchor moveWithCells="1">
                  <from>
                    <xdr:col>10</xdr:col>
                    <xdr:colOff>276225</xdr:colOff>
                    <xdr:row>37</xdr:row>
                    <xdr:rowOff>9525</xdr:rowOff>
                  </from>
                  <to>
                    <xdr:col>10</xdr:col>
                    <xdr:colOff>523875</xdr:colOff>
                    <xdr:row>38</xdr:row>
                    <xdr:rowOff>9525</xdr:rowOff>
                  </to>
                </anchor>
              </controlPr>
            </control>
          </mc:Choice>
        </mc:AlternateContent>
        <mc:AlternateContent xmlns:mc="http://schemas.openxmlformats.org/markup-compatibility/2006">
          <mc:Choice Requires="x14">
            <control shapeId="3378" r:id="rId300" name="Check Box 306">
              <controlPr defaultSize="0" autoFill="0" autoLine="0" autoPict="0">
                <anchor moveWithCells="1">
                  <from>
                    <xdr:col>10</xdr:col>
                    <xdr:colOff>276225</xdr:colOff>
                    <xdr:row>37</xdr:row>
                    <xdr:rowOff>9525</xdr:rowOff>
                  </from>
                  <to>
                    <xdr:col>10</xdr:col>
                    <xdr:colOff>523875</xdr:colOff>
                    <xdr:row>38</xdr:row>
                    <xdr:rowOff>9525</xdr:rowOff>
                  </to>
                </anchor>
              </controlPr>
            </control>
          </mc:Choice>
        </mc:AlternateContent>
        <mc:AlternateContent xmlns:mc="http://schemas.openxmlformats.org/markup-compatibility/2006">
          <mc:Choice Requires="x14">
            <control shapeId="3379" r:id="rId301" name="Check Box 307">
              <controlPr defaultSize="0" autoFill="0" autoLine="0" autoPict="0">
                <anchor moveWithCells="1">
                  <from>
                    <xdr:col>10</xdr:col>
                    <xdr:colOff>276225</xdr:colOff>
                    <xdr:row>37</xdr:row>
                    <xdr:rowOff>9525</xdr:rowOff>
                  </from>
                  <to>
                    <xdr:col>10</xdr:col>
                    <xdr:colOff>523875</xdr:colOff>
                    <xdr:row>38</xdr:row>
                    <xdr:rowOff>9525</xdr:rowOff>
                  </to>
                </anchor>
              </controlPr>
            </control>
          </mc:Choice>
        </mc:AlternateContent>
        <mc:AlternateContent xmlns:mc="http://schemas.openxmlformats.org/markup-compatibility/2006">
          <mc:Choice Requires="x14">
            <control shapeId="3380" r:id="rId302" name="Check Box 308">
              <controlPr defaultSize="0" autoFill="0" autoLine="0" autoPict="0">
                <anchor moveWithCells="1">
                  <from>
                    <xdr:col>10</xdr:col>
                    <xdr:colOff>276225</xdr:colOff>
                    <xdr:row>37</xdr:row>
                    <xdr:rowOff>9525</xdr:rowOff>
                  </from>
                  <to>
                    <xdr:col>10</xdr:col>
                    <xdr:colOff>523875</xdr:colOff>
                    <xdr:row>38</xdr:row>
                    <xdr:rowOff>9525</xdr:rowOff>
                  </to>
                </anchor>
              </controlPr>
            </control>
          </mc:Choice>
        </mc:AlternateContent>
        <mc:AlternateContent xmlns:mc="http://schemas.openxmlformats.org/markup-compatibility/2006">
          <mc:Choice Requires="x14">
            <control shapeId="3381" r:id="rId303" name="Check Box 309">
              <controlPr defaultSize="0" autoFill="0" autoLine="0" autoPict="0">
                <anchor moveWithCells="1">
                  <from>
                    <xdr:col>10</xdr:col>
                    <xdr:colOff>276225</xdr:colOff>
                    <xdr:row>37</xdr:row>
                    <xdr:rowOff>9525</xdr:rowOff>
                  </from>
                  <to>
                    <xdr:col>10</xdr:col>
                    <xdr:colOff>523875</xdr:colOff>
                    <xdr:row>38</xdr:row>
                    <xdr:rowOff>9525</xdr:rowOff>
                  </to>
                </anchor>
              </controlPr>
            </control>
          </mc:Choice>
        </mc:AlternateContent>
        <mc:AlternateContent xmlns:mc="http://schemas.openxmlformats.org/markup-compatibility/2006">
          <mc:Choice Requires="x14">
            <control shapeId="3382" r:id="rId304" name="Check Box 310">
              <controlPr defaultSize="0" autoFill="0" autoLine="0" autoPict="0">
                <anchor moveWithCells="1">
                  <from>
                    <xdr:col>10</xdr:col>
                    <xdr:colOff>276225</xdr:colOff>
                    <xdr:row>37</xdr:row>
                    <xdr:rowOff>9525</xdr:rowOff>
                  </from>
                  <to>
                    <xdr:col>10</xdr:col>
                    <xdr:colOff>523875</xdr:colOff>
                    <xdr:row>38</xdr:row>
                    <xdr:rowOff>9525</xdr:rowOff>
                  </to>
                </anchor>
              </controlPr>
            </control>
          </mc:Choice>
        </mc:AlternateContent>
        <mc:AlternateContent xmlns:mc="http://schemas.openxmlformats.org/markup-compatibility/2006">
          <mc:Choice Requires="x14">
            <control shapeId="3383" r:id="rId305" name="Check Box 311">
              <controlPr defaultSize="0" autoFill="0" autoLine="0" autoPict="0">
                <anchor moveWithCells="1">
                  <from>
                    <xdr:col>10</xdr:col>
                    <xdr:colOff>276225</xdr:colOff>
                    <xdr:row>37</xdr:row>
                    <xdr:rowOff>9525</xdr:rowOff>
                  </from>
                  <to>
                    <xdr:col>10</xdr:col>
                    <xdr:colOff>523875</xdr:colOff>
                    <xdr:row>38</xdr:row>
                    <xdr:rowOff>9525</xdr:rowOff>
                  </to>
                </anchor>
              </controlPr>
            </control>
          </mc:Choice>
        </mc:AlternateContent>
        <mc:AlternateContent xmlns:mc="http://schemas.openxmlformats.org/markup-compatibility/2006">
          <mc:Choice Requires="x14">
            <control shapeId="3384" r:id="rId306" name="Check Box 312">
              <controlPr defaultSize="0" autoFill="0" autoLine="0" autoPict="0">
                <anchor moveWithCells="1">
                  <from>
                    <xdr:col>10</xdr:col>
                    <xdr:colOff>276225</xdr:colOff>
                    <xdr:row>37</xdr:row>
                    <xdr:rowOff>9525</xdr:rowOff>
                  </from>
                  <to>
                    <xdr:col>10</xdr:col>
                    <xdr:colOff>523875</xdr:colOff>
                    <xdr:row>38</xdr:row>
                    <xdr:rowOff>9525</xdr:rowOff>
                  </to>
                </anchor>
              </controlPr>
            </control>
          </mc:Choice>
        </mc:AlternateContent>
        <mc:AlternateContent xmlns:mc="http://schemas.openxmlformats.org/markup-compatibility/2006">
          <mc:Choice Requires="x14">
            <control shapeId="3385" r:id="rId307" name="Check Box 313">
              <controlPr defaultSize="0" autoFill="0" autoLine="0" autoPict="0">
                <anchor moveWithCells="1">
                  <from>
                    <xdr:col>10</xdr:col>
                    <xdr:colOff>276225</xdr:colOff>
                    <xdr:row>37</xdr:row>
                    <xdr:rowOff>9525</xdr:rowOff>
                  </from>
                  <to>
                    <xdr:col>10</xdr:col>
                    <xdr:colOff>523875</xdr:colOff>
                    <xdr:row>38</xdr:row>
                    <xdr:rowOff>9525</xdr:rowOff>
                  </to>
                </anchor>
              </controlPr>
            </control>
          </mc:Choice>
        </mc:AlternateContent>
        <mc:AlternateContent xmlns:mc="http://schemas.openxmlformats.org/markup-compatibility/2006">
          <mc:Choice Requires="x14">
            <control shapeId="3386" r:id="rId308" name="Check Box 314">
              <controlPr defaultSize="0" autoFill="0" autoLine="0" autoPict="0">
                <anchor moveWithCells="1">
                  <from>
                    <xdr:col>10</xdr:col>
                    <xdr:colOff>276225</xdr:colOff>
                    <xdr:row>37</xdr:row>
                    <xdr:rowOff>9525</xdr:rowOff>
                  </from>
                  <to>
                    <xdr:col>10</xdr:col>
                    <xdr:colOff>523875</xdr:colOff>
                    <xdr:row>38</xdr:row>
                    <xdr:rowOff>9525</xdr:rowOff>
                  </to>
                </anchor>
              </controlPr>
            </control>
          </mc:Choice>
        </mc:AlternateContent>
        <mc:AlternateContent xmlns:mc="http://schemas.openxmlformats.org/markup-compatibility/2006">
          <mc:Choice Requires="x14">
            <control shapeId="3387" r:id="rId309" name="Check Box 315">
              <controlPr defaultSize="0" autoFill="0" autoLine="0" autoPict="0">
                <anchor moveWithCells="1">
                  <from>
                    <xdr:col>10</xdr:col>
                    <xdr:colOff>276225</xdr:colOff>
                    <xdr:row>37</xdr:row>
                    <xdr:rowOff>9525</xdr:rowOff>
                  </from>
                  <to>
                    <xdr:col>10</xdr:col>
                    <xdr:colOff>523875</xdr:colOff>
                    <xdr:row>38</xdr:row>
                    <xdr:rowOff>9525</xdr:rowOff>
                  </to>
                </anchor>
              </controlPr>
            </control>
          </mc:Choice>
        </mc:AlternateContent>
        <mc:AlternateContent xmlns:mc="http://schemas.openxmlformats.org/markup-compatibility/2006">
          <mc:Choice Requires="x14">
            <control shapeId="3388" r:id="rId310" name="Check Box 316">
              <controlPr defaultSize="0" autoFill="0" autoLine="0" autoPict="0">
                <anchor moveWithCells="1">
                  <from>
                    <xdr:col>10</xdr:col>
                    <xdr:colOff>276225</xdr:colOff>
                    <xdr:row>37</xdr:row>
                    <xdr:rowOff>9525</xdr:rowOff>
                  </from>
                  <to>
                    <xdr:col>10</xdr:col>
                    <xdr:colOff>523875</xdr:colOff>
                    <xdr:row>38</xdr:row>
                    <xdr:rowOff>9525</xdr:rowOff>
                  </to>
                </anchor>
              </controlPr>
            </control>
          </mc:Choice>
        </mc:AlternateContent>
        <mc:AlternateContent xmlns:mc="http://schemas.openxmlformats.org/markup-compatibility/2006">
          <mc:Choice Requires="x14">
            <control shapeId="3389" r:id="rId311" name="Check Box 317">
              <controlPr defaultSize="0" autoFill="0" autoLine="0" autoPict="0">
                <anchor moveWithCells="1">
                  <from>
                    <xdr:col>10</xdr:col>
                    <xdr:colOff>276225</xdr:colOff>
                    <xdr:row>37</xdr:row>
                    <xdr:rowOff>9525</xdr:rowOff>
                  </from>
                  <to>
                    <xdr:col>10</xdr:col>
                    <xdr:colOff>523875</xdr:colOff>
                    <xdr:row>38</xdr:row>
                    <xdr:rowOff>9525</xdr:rowOff>
                  </to>
                </anchor>
              </controlPr>
            </control>
          </mc:Choice>
        </mc:AlternateContent>
        <mc:AlternateContent xmlns:mc="http://schemas.openxmlformats.org/markup-compatibility/2006">
          <mc:Choice Requires="x14">
            <control shapeId="3390" r:id="rId312" name="Check Box 318">
              <controlPr defaultSize="0" autoFill="0" autoLine="0" autoPict="0">
                <anchor moveWithCells="1">
                  <from>
                    <xdr:col>10</xdr:col>
                    <xdr:colOff>276225</xdr:colOff>
                    <xdr:row>37</xdr:row>
                    <xdr:rowOff>9525</xdr:rowOff>
                  </from>
                  <to>
                    <xdr:col>10</xdr:col>
                    <xdr:colOff>523875</xdr:colOff>
                    <xdr:row>38</xdr:row>
                    <xdr:rowOff>9525</xdr:rowOff>
                  </to>
                </anchor>
              </controlPr>
            </control>
          </mc:Choice>
        </mc:AlternateContent>
        <mc:AlternateContent xmlns:mc="http://schemas.openxmlformats.org/markup-compatibility/2006">
          <mc:Choice Requires="x14">
            <control shapeId="3391" r:id="rId313" name="Check Box 319">
              <controlPr defaultSize="0" autoFill="0" autoLine="0" autoPict="0">
                <anchor moveWithCells="1">
                  <from>
                    <xdr:col>10</xdr:col>
                    <xdr:colOff>276225</xdr:colOff>
                    <xdr:row>37</xdr:row>
                    <xdr:rowOff>9525</xdr:rowOff>
                  </from>
                  <to>
                    <xdr:col>10</xdr:col>
                    <xdr:colOff>523875</xdr:colOff>
                    <xdr:row>38</xdr:row>
                    <xdr:rowOff>9525</xdr:rowOff>
                  </to>
                </anchor>
              </controlPr>
            </control>
          </mc:Choice>
        </mc:AlternateContent>
        <mc:AlternateContent xmlns:mc="http://schemas.openxmlformats.org/markup-compatibility/2006">
          <mc:Choice Requires="x14">
            <control shapeId="3392" r:id="rId314" name="Check Box 320">
              <controlPr defaultSize="0" autoFill="0" autoLine="0" autoPict="0">
                <anchor moveWithCells="1">
                  <from>
                    <xdr:col>10</xdr:col>
                    <xdr:colOff>276225</xdr:colOff>
                    <xdr:row>37</xdr:row>
                    <xdr:rowOff>9525</xdr:rowOff>
                  </from>
                  <to>
                    <xdr:col>10</xdr:col>
                    <xdr:colOff>523875</xdr:colOff>
                    <xdr:row>38</xdr:row>
                    <xdr:rowOff>9525</xdr:rowOff>
                  </to>
                </anchor>
              </controlPr>
            </control>
          </mc:Choice>
        </mc:AlternateContent>
        <mc:AlternateContent xmlns:mc="http://schemas.openxmlformats.org/markup-compatibility/2006">
          <mc:Choice Requires="x14">
            <control shapeId="3393" r:id="rId315" name="Check Box 321">
              <controlPr defaultSize="0" autoFill="0" autoLine="0" autoPict="0">
                <anchor moveWithCells="1">
                  <from>
                    <xdr:col>10</xdr:col>
                    <xdr:colOff>276225</xdr:colOff>
                    <xdr:row>37</xdr:row>
                    <xdr:rowOff>9525</xdr:rowOff>
                  </from>
                  <to>
                    <xdr:col>10</xdr:col>
                    <xdr:colOff>523875</xdr:colOff>
                    <xdr:row>38</xdr:row>
                    <xdr:rowOff>9525</xdr:rowOff>
                  </to>
                </anchor>
              </controlPr>
            </control>
          </mc:Choice>
        </mc:AlternateContent>
        <mc:AlternateContent xmlns:mc="http://schemas.openxmlformats.org/markup-compatibility/2006">
          <mc:Choice Requires="x14">
            <control shapeId="3394" r:id="rId316" name="Check Box 322">
              <controlPr defaultSize="0" autoFill="0" autoLine="0" autoPict="0">
                <anchor moveWithCells="1">
                  <from>
                    <xdr:col>10</xdr:col>
                    <xdr:colOff>276225</xdr:colOff>
                    <xdr:row>37</xdr:row>
                    <xdr:rowOff>9525</xdr:rowOff>
                  </from>
                  <to>
                    <xdr:col>10</xdr:col>
                    <xdr:colOff>523875</xdr:colOff>
                    <xdr:row>38</xdr:row>
                    <xdr:rowOff>9525</xdr:rowOff>
                  </to>
                </anchor>
              </controlPr>
            </control>
          </mc:Choice>
        </mc:AlternateContent>
        <mc:AlternateContent xmlns:mc="http://schemas.openxmlformats.org/markup-compatibility/2006">
          <mc:Choice Requires="x14">
            <control shapeId="3395" r:id="rId317" name="Check Box 323">
              <controlPr defaultSize="0" autoFill="0" autoLine="0" autoPict="0">
                <anchor moveWithCells="1">
                  <from>
                    <xdr:col>10</xdr:col>
                    <xdr:colOff>276225</xdr:colOff>
                    <xdr:row>38</xdr:row>
                    <xdr:rowOff>9525</xdr:rowOff>
                  </from>
                  <to>
                    <xdr:col>10</xdr:col>
                    <xdr:colOff>523875</xdr:colOff>
                    <xdr:row>39</xdr:row>
                    <xdr:rowOff>9525</xdr:rowOff>
                  </to>
                </anchor>
              </controlPr>
            </control>
          </mc:Choice>
        </mc:AlternateContent>
        <mc:AlternateContent xmlns:mc="http://schemas.openxmlformats.org/markup-compatibility/2006">
          <mc:Choice Requires="x14">
            <control shapeId="3396" r:id="rId318" name="Check Box 324">
              <controlPr defaultSize="0" autoFill="0" autoLine="0" autoPict="0">
                <anchor moveWithCells="1">
                  <from>
                    <xdr:col>10</xdr:col>
                    <xdr:colOff>276225</xdr:colOff>
                    <xdr:row>38</xdr:row>
                    <xdr:rowOff>9525</xdr:rowOff>
                  </from>
                  <to>
                    <xdr:col>10</xdr:col>
                    <xdr:colOff>523875</xdr:colOff>
                    <xdr:row>39</xdr:row>
                    <xdr:rowOff>9525</xdr:rowOff>
                  </to>
                </anchor>
              </controlPr>
            </control>
          </mc:Choice>
        </mc:AlternateContent>
        <mc:AlternateContent xmlns:mc="http://schemas.openxmlformats.org/markup-compatibility/2006">
          <mc:Choice Requires="x14">
            <control shapeId="3397" r:id="rId319" name="Check Box 325">
              <controlPr defaultSize="0" autoFill="0" autoLine="0" autoPict="0">
                <anchor moveWithCells="1">
                  <from>
                    <xdr:col>10</xdr:col>
                    <xdr:colOff>276225</xdr:colOff>
                    <xdr:row>38</xdr:row>
                    <xdr:rowOff>9525</xdr:rowOff>
                  </from>
                  <to>
                    <xdr:col>10</xdr:col>
                    <xdr:colOff>523875</xdr:colOff>
                    <xdr:row>39</xdr:row>
                    <xdr:rowOff>9525</xdr:rowOff>
                  </to>
                </anchor>
              </controlPr>
            </control>
          </mc:Choice>
        </mc:AlternateContent>
        <mc:AlternateContent xmlns:mc="http://schemas.openxmlformats.org/markup-compatibility/2006">
          <mc:Choice Requires="x14">
            <control shapeId="3398" r:id="rId320" name="Check Box 326">
              <controlPr defaultSize="0" autoFill="0" autoLine="0" autoPict="0">
                <anchor moveWithCells="1">
                  <from>
                    <xdr:col>10</xdr:col>
                    <xdr:colOff>276225</xdr:colOff>
                    <xdr:row>38</xdr:row>
                    <xdr:rowOff>9525</xdr:rowOff>
                  </from>
                  <to>
                    <xdr:col>10</xdr:col>
                    <xdr:colOff>523875</xdr:colOff>
                    <xdr:row>39</xdr:row>
                    <xdr:rowOff>9525</xdr:rowOff>
                  </to>
                </anchor>
              </controlPr>
            </control>
          </mc:Choice>
        </mc:AlternateContent>
        <mc:AlternateContent xmlns:mc="http://schemas.openxmlformats.org/markup-compatibility/2006">
          <mc:Choice Requires="x14">
            <control shapeId="3399" r:id="rId321" name="Check Box 327">
              <controlPr defaultSize="0" autoFill="0" autoLine="0" autoPict="0">
                <anchor moveWithCells="1">
                  <from>
                    <xdr:col>10</xdr:col>
                    <xdr:colOff>276225</xdr:colOff>
                    <xdr:row>38</xdr:row>
                    <xdr:rowOff>9525</xdr:rowOff>
                  </from>
                  <to>
                    <xdr:col>10</xdr:col>
                    <xdr:colOff>523875</xdr:colOff>
                    <xdr:row>39</xdr:row>
                    <xdr:rowOff>9525</xdr:rowOff>
                  </to>
                </anchor>
              </controlPr>
            </control>
          </mc:Choice>
        </mc:AlternateContent>
        <mc:AlternateContent xmlns:mc="http://schemas.openxmlformats.org/markup-compatibility/2006">
          <mc:Choice Requires="x14">
            <control shapeId="3400" r:id="rId322" name="Check Box 328">
              <controlPr defaultSize="0" autoFill="0" autoLine="0" autoPict="0">
                <anchor moveWithCells="1">
                  <from>
                    <xdr:col>10</xdr:col>
                    <xdr:colOff>276225</xdr:colOff>
                    <xdr:row>38</xdr:row>
                    <xdr:rowOff>9525</xdr:rowOff>
                  </from>
                  <to>
                    <xdr:col>10</xdr:col>
                    <xdr:colOff>523875</xdr:colOff>
                    <xdr:row>39</xdr:row>
                    <xdr:rowOff>9525</xdr:rowOff>
                  </to>
                </anchor>
              </controlPr>
            </control>
          </mc:Choice>
        </mc:AlternateContent>
        <mc:AlternateContent xmlns:mc="http://schemas.openxmlformats.org/markup-compatibility/2006">
          <mc:Choice Requires="x14">
            <control shapeId="3401" r:id="rId323" name="Check Box 329">
              <controlPr defaultSize="0" autoFill="0" autoLine="0" autoPict="0">
                <anchor moveWithCells="1">
                  <from>
                    <xdr:col>10</xdr:col>
                    <xdr:colOff>276225</xdr:colOff>
                    <xdr:row>38</xdr:row>
                    <xdr:rowOff>9525</xdr:rowOff>
                  </from>
                  <to>
                    <xdr:col>10</xdr:col>
                    <xdr:colOff>523875</xdr:colOff>
                    <xdr:row>39</xdr:row>
                    <xdr:rowOff>9525</xdr:rowOff>
                  </to>
                </anchor>
              </controlPr>
            </control>
          </mc:Choice>
        </mc:AlternateContent>
        <mc:AlternateContent xmlns:mc="http://schemas.openxmlformats.org/markup-compatibility/2006">
          <mc:Choice Requires="x14">
            <control shapeId="3402" r:id="rId324" name="Check Box 330">
              <controlPr defaultSize="0" autoFill="0" autoLine="0" autoPict="0">
                <anchor moveWithCells="1">
                  <from>
                    <xdr:col>10</xdr:col>
                    <xdr:colOff>276225</xdr:colOff>
                    <xdr:row>38</xdr:row>
                    <xdr:rowOff>9525</xdr:rowOff>
                  </from>
                  <to>
                    <xdr:col>10</xdr:col>
                    <xdr:colOff>523875</xdr:colOff>
                    <xdr:row>39</xdr:row>
                    <xdr:rowOff>9525</xdr:rowOff>
                  </to>
                </anchor>
              </controlPr>
            </control>
          </mc:Choice>
        </mc:AlternateContent>
        <mc:AlternateContent xmlns:mc="http://schemas.openxmlformats.org/markup-compatibility/2006">
          <mc:Choice Requires="x14">
            <control shapeId="3403" r:id="rId325" name="Check Box 331">
              <controlPr defaultSize="0" autoFill="0" autoLine="0" autoPict="0">
                <anchor moveWithCells="1">
                  <from>
                    <xdr:col>10</xdr:col>
                    <xdr:colOff>276225</xdr:colOff>
                    <xdr:row>38</xdr:row>
                    <xdr:rowOff>9525</xdr:rowOff>
                  </from>
                  <to>
                    <xdr:col>10</xdr:col>
                    <xdr:colOff>523875</xdr:colOff>
                    <xdr:row>39</xdr:row>
                    <xdr:rowOff>9525</xdr:rowOff>
                  </to>
                </anchor>
              </controlPr>
            </control>
          </mc:Choice>
        </mc:AlternateContent>
        <mc:AlternateContent xmlns:mc="http://schemas.openxmlformats.org/markup-compatibility/2006">
          <mc:Choice Requires="x14">
            <control shapeId="3404" r:id="rId326" name="Check Box 332">
              <controlPr defaultSize="0" autoFill="0" autoLine="0" autoPict="0">
                <anchor moveWithCells="1">
                  <from>
                    <xdr:col>10</xdr:col>
                    <xdr:colOff>276225</xdr:colOff>
                    <xdr:row>38</xdr:row>
                    <xdr:rowOff>9525</xdr:rowOff>
                  </from>
                  <to>
                    <xdr:col>10</xdr:col>
                    <xdr:colOff>523875</xdr:colOff>
                    <xdr:row>39</xdr:row>
                    <xdr:rowOff>9525</xdr:rowOff>
                  </to>
                </anchor>
              </controlPr>
            </control>
          </mc:Choice>
        </mc:AlternateContent>
        <mc:AlternateContent xmlns:mc="http://schemas.openxmlformats.org/markup-compatibility/2006">
          <mc:Choice Requires="x14">
            <control shapeId="3405" r:id="rId327" name="Check Box 333">
              <controlPr defaultSize="0" autoFill="0" autoLine="0" autoPict="0">
                <anchor moveWithCells="1">
                  <from>
                    <xdr:col>10</xdr:col>
                    <xdr:colOff>276225</xdr:colOff>
                    <xdr:row>38</xdr:row>
                    <xdr:rowOff>9525</xdr:rowOff>
                  </from>
                  <to>
                    <xdr:col>10</xdr:col>
                    <xdr:colOff>523875</xdr:colOff>
                    <xdr:row>39</xdr:row>
                    <xdr:rowOff>9525</xdr:rowOff>
                  </to>
                </anchor>
              </controlPr>
            </control>
          </mc:Choice>
        </mc:AlternateContent>
        <mc:AlternateContent xmlns:mc="http://schemas.openxmlformats.org/markup-compatibility/2006">
          <mc:Choice Requires="x14">
            <control shapeId="3406" r:id="rId328" name="Check Box 334">
              <controlPr defaultSize="0" autoFill="0" autoLine="0" autoPict="0">
                <anchor moveWithCells="1">
                  <from>
                    <xdr:col>10</xdr:col>
                    <xdr:colOff>276225</xdr:colOff>
                    <xdr:row>38</xdr:row>
                    <xdr:rowOff>9525</xdr:rowOff>
                  </from>
                  <to>
                    <xdr:col>10</xdr:col>
                    <xdr:colOff>523875</xdr:colOff>
                    <xdr:row>39</xdr:row>
                    <xdr:rowOff>9525</xdr:rowOff>
                  </to>
                </anchor>
              </controlPr>
            </control>
          </mc:Choice>
        </mc:AlternateContent>
        <mc:AlternateContent xmlns:mc="http://schemas.openxmlformats.org/markup-compatibility/2006">
          <mc:Choice Requires="x14">
            <control shapeId="3407" r:id="rId329" name="Check Box 335">
              <controlPr defaultSize="0" autoFill="0" autoLine="0" autoPict="0">
                <anchor moveWithCells="1">
                  <from>
                    <xdr:col>10</xdr:col>
                    <xdr:colOff>276225</xdr:colOff>
                    <xdr:row>38</xdr:row>
                    <xdr:rowOff>9525</xdr:rowOff>
                  </from>
                  <to>
                    <xdr:col>10</xdr:col>
                    <xdr:colOff>523875</xdr:colOff>
                    <xdr:row>39</xdr:row>
                    <xdr:rowOff>9525</xdr:rowOff>
                  </to>
                </anchor>
              </controlPr>
            </control>
          </mc:Choice>
        </mc:AlternateContent>
        <mc:AlternateContent xmlns:mc="http://schemas.openxmlformats.org/markup-compatibility/2006">
          <mc:Choice Requires="x14">
            <control shapeId="3408" r:id="rId330" name="Check Box 336">
              <controlPr defaultSize="0" autoFill="0" autoLine="0" autoPict="0">
                <anchor moveWithCells="1">
                  <from>
                    <xdr:col>10</xdr:col>
                    <xdr:colOff>276225</xdr:colOff>
                    <xdr:row>38</xdr:row>
                    <xdr:rowOff>9525</xdr:rowOff>
                  </from>
                  <to>
                    <xdr:col>10</xdr:col>
                    <xdr:colOff>523875</xdr:colOff>
                    <xdr:row>39</xdr:row>
                    <xdr:rowOff>9525</xdr:rowOff>
                  </to>
                </anchor>
              </controlPr>
            </control>
          </mc:Choice>
        </mc:AlternateContent>
        <mc:AlternateContent xmlns:mc="http://schemas.openxmlformats.org/markup-compatibility/2006">
          <mc:Choice Requires="x14">
            <control shapeId="3409" r:id="rId331" name="Check Box 337">
              <controlPr defaultSize="0" autoFill="0" autoLine="0" autoPict="0">
                <anchor moveWithCells="1">
                  <from>
                    <xdr:col>10</xdr:col>
                    <xdr:colOff>276225</xdr:colOff>
                    <xdr:row>38</xdr:row>
                    <xdr:rowOff>9525</xdr:rowOff>
                  </from>
                  <to>
                    <xdr:col>10</xdr:col>
                    <xdr:colOff>523875</xdr:colOff>
                    <xdr:row>39</xdr:row>
                    <xdr:rowOff>9525</xdr:rowOff>
                  </to>
                </anchor>
              </controlPr>
            </control>
          </mc:Choice>
        </mc:AlternateContent>
        <mc:AlternateContent xmlns:mc="http://schemas.openxmlformats.org/markup-compatibility/2006">
          <mc:Choice Requires="x14">
            <control shapeId="3410" r:id="rId332" name="Check Box 338">
              <controlPr defaultSize="0" autoFill="0" autoLine="0" autoPict="0">
                <anchor moveWithCells="1">
                  <from>
                    <xdr:col>10</xdr:col>
                    <xdr:colOff>276225</xdr:colOff>
                    <xdr:row>38</xdr:row>
                    <xdr:rowOff>9525</xdr:rowOff>
                  </from>
                  <to>
                    <xdr:col>10</xdr:col>
                    <xdr:colOff>523875</xdr:colOff>
                    <xdr:row>39</xdr:row>
                    <xdr:rowOff>9525</xdr:rowOff>
                  </to>
                </anchor>
              </controlPr>
            </control>
          </mc:Choice>
        </mc:AlternateContent>
        <mc:AlternateContent xmlns:mc="http://schemas.openxmlformats.org/markup-compatibility/2006">
          <mc:Choice Requires="x14">
            <control shapeId="3411" r:id="rId333" name="Check Box 339">
              <controlPr defaultSize="0" autoFill="0" autoLine="0" autoPict="0">
                <anchor moveWithCells="1">
                  <from>
                    <xdr:col>10</xdr:col>
                    <xdr:colOff>276225</xdr:colOff>
                    <xdr:row>38</xdr:row>
                    <xdr:rowOff>9525</xdr:rowOff>
                  </from>
                  <to>
                    <xdr:col>10</xdr:col>
                    <xdr:colOff>523875</xdr:colOff>
                    <xdr:row>39</xdr:row>
                    <xdr:rowOff>9525</xdr:rowOff>
                  </to>
                </anchor>
              </controlPr>
            </control>
          </mc:Choice>
        </mc:AlternateContent>
        <mc:AlternateContent xmlns:mc="http://schemas.openxmlformats.org/markup-compatibility/2006">
          <mc:Choice Requires="x14">
            <control shapeId="3412" r:id="rId334" name="Check Box 340">
              <controlPr defaultSize="0" autoFill="0" autoLine="0" autoPict="0">
                <anchor moveWithCells="1">
                  <from>
                    <xdr:col>10</xdr:col>
                    <xdr:colOff>276225</xdr:colOff>
                    <xdr:row>38</xdr:row>
                    <xdr:rowOff>9525</xdr:rowOff>
                  </from>
                  <to>
                    <xdr:col>10</xdr:col>
                    <xdr:colOff>523875</xdr:colOff>
                    <xdr:row>39</xdr:row>
                    <xdr:rowOff>9525</xdr:rowOff>
                  </to>
                </anchor>
              </controlPr>
            </control>
          </mc:Choice>
        </mc:AlternateContent>
        <mc:AlternateContent xmlns:mc="http://schemas.openxmlformats.org/markup-compatibility/2006">
          <mc:Choice Requires="x14">
            <control shapeId="3413" r:id="rId335" name="Check Box 341">
              <controlPr defaultSize="0" autoFill="0" autoLine="0" autoPict="0">
                <anchor moveWithCells="1">
                  <from>
                    <xdr:col>10</xdr:col>
                    <xdr:colOff>276225</xdr:colOff>
                    <xdr:row>38</xdr:row>
                    <xdr:rowOff>9525</xdr:rowOff>
                  </from>
                  <to>
                    <xdr:col>10</xdr:col>
                    <xdr:colOff>523875</xdr:colOff>
                    <xdr:row>39</xdr:row>
                    <xdr:rowOff>9525</xdr:rowOff>
                  </to>
                </anchor>
              </controlPr>
            </control>
          </mc:Choice>
        </mc:AlternateContent>
        <mc:AlternateContent xmlns:mc="http://schemas.openxmlformats.org/markup-compatibility/2006">
          <mc:Choice Requires="x14">
            <control shapeId="3414" r:id="rId336" name="Check Box 342">
              <controlPr defaultSize="0" autoFill="0" autoLine="0" autoPict="0">
                <anchor moveWithCells="1">
                  <from>
                    <xdr:col>10</xdr:col>
                    <xdr:colOff>276225</xdr:colOff>
                    <xdr:row>38</xdr:row>
                    <xdr:rowOff>9525</xdr:rowOff>
                  </from>
                  <to>
                    <xdr:col>10</xdr:col>
                    <xdr:colOff>523875</xdr:colOff>
                    <xdr:row>39</xdr:row>
                    <xdr:rowOff>9525</xdr:rowOff>
                  </to>
                </anchor>
              </controlPr>
            </control>
          </mc:Choice>
        </mc:AlternateContent>
        <mc:AlternateContent xmlns:mc="http://schemas.openxmlformats.org/markup-compatibility/2006">
          <mc:Choice Requires="x14">
            <control shapeId="3415" r:id="rId337" name="Check Box 343">
              <controlPr defaultSize="0" autoFill="0" autoLine="0" autoPict="0">
                <anchor moveWithCells="1">
                  <from>
                    <xdr:col>10</xdr:col>
                    <xdr:colOff>276225</xdr:colOff>
                    <xdr:row>38</xdr:row>
                    <xdr:rowOff>9525</xdr:rowOff>
                  </from>
                  <to>
                    <xdr:col>10</xdr:col>
                    <xdr:colOff>523875</xdr:colOff>
                    <xdr:row>39</xdr:row>
                    <xdr:rowOff>9525</xdr:rowOff>
                  </to>
                </anchor>
              </controlPr>
            </control>
          </mc:Choice>
        </mc:AlternateContent>
        <mc:AlternateContent xmlns:mc="http://schemas.openxmlformats.org/markup-compatibility/2006">
          <mc:Choice Requires="x14">
            <control shapeId="3416" r:id="rId338" name="Check Box 344">
              <controlPr defaultSize="0" autoFill="0" autoLine="0" autoPict="0">
                <anchor moveWithCells="1">
                  <from>
                    <xdr:col>10</xdr:col>
                    <xdr:colOff>276225</xdr:colOff>
                    <xdr:row>38</xdr:row>
                    <xdr:rowOff>9525</xdr:rowOff>
                  </from>
                  <to>
                    <xdr:col>10</xdr:col>
                    <xdr:colOff>523875</xdr:colOff>
                    <xdr:row>39</xdr:row>
                    <xdr:rowOff>9525</xdr:rowOff>
                  </to>
                </anchor>
              </controlPr>
            </control>
          </mc:Choice>
        </mc:AlternateContent>
        <mc:AlternateContent xmlns:mc="http://schemas.openxmlformats.org/markup-compatibility/2006">
          <mc:Choice Requires="x14">
            <control shapeId="3417" r:id="rId339" name="Check Box 345">
              <controlPr defaultSize="0" autoFill="0" autoLine="0" autoPict="0">
                <anchor moveWithCells="1">
                  <from>
                    <xdr:col>10</xdr:col>
                    <xdr:colOff>276225</xdr:colOff>
                    <xdr:row>38</xdr:row>
                    <xdr:rowOff>9525</xdr:rowOff>
                  </from>
                  <to>
                    <xdr:col>10</xdr:col>
                    <xdr:colOff>523875</xdr:colOff>
                    <xdr:row>39</xdr:row>
                    <xdr:rowOff>9525</xdr:rowOff>
                  </to>
                </anchor>
              </controlPr>
            </control>
          </mc:Choice>
        </mc:AlternateContent>
        <mc:AlternateContent xmlns:mc="http://schemas.openxmlformats.org/markup-compatibility/2006">
          <mc:Choice Requires="x14">
            <control shapeId="3418" r:id="rId340" name="Check Box 346">
              <controlPr defaultSize="0" autoFill="0" autoLine="0" autoPict="0">
                <anchor moveWithCells="1">
                  <from>
                    <xdr:col>10</xdr:col>
                    <xdr:colOff>276225</xdr:colOff>
                    <xdr:row>38</xdr:row>
                    <xdr:rowOff>9525</xdr:rowOff>
                  </from>
                  <to>
                    <xdr:col>10</xdr:col>
                    <xdr:colOff>523875</xdr:colOff>
                    <xdr:row>39</xdr:row>
                    <xdr:rowOff>9525</xdr:rowOff>
                  </to>
                </anchor>
              </controlPr>
            </control>
          </mc:Choice>
        </mc:AlternateContent>
        <mc:AlternateContent xmlns:mc="http://schemas.openxmlformats.org/markup-compatibility/2006">
          <mc:Choice Requires="x14">
            <control shapeId="3419" r:id="rId341" name="Check Box 347">
              <controlPr defaultSize="0" autoFill="0" autoLine="0" autoPict="0">
                <anchor moveWithCells="1">
                  <from>
                    <xdr:col>10</xdr:col>
                    <xdr:colOff>276225</xdr:colOff>
                    <xdr:row>38</xdr:row>
                    <xdr:rowOff>9525</xdr:rowOff>
                  </from>
                  <to>
                    <xdr:col>10</xdr:col>
                    <xdr:colOff>523875</xdr:colOff>
                    <xdr:row>39</xdr:row>
                    <xdr:rowOff>9525</xdr:rowOff>
                  </to>
                </anchor>
              </controlPr>
            </control>
          </mc:Choice>
        </mc:AlternateContent>
        <mc:AlternateContent xmlns:mc="http://schemas.openxmlformats.org/markup-compatibility/2006">
          <mc:Choice Requires="x14">
            <control shapeId="3420" r:id="rId342" name="Check Box 348">
              <controlPr defaultSize="0" autoFill="0" autoLine="0" autoPict="0">
                <anchor moveWithCells="1">
                  <from>
                    <xdr:col>10</xdr:col>
                    <xdr:colOff>276225</xdr:colOff>
                    <xdr:row>39</xdr:row>
                    <xdr:rowOff>9525</xdr:rowOff>
                  </from>
                  <to>
                    <xdr:col>10</xdr:col>
                    <xdr:colOff>523875</xdr:colOff>
                    <xdr:row>40</xdr:row>
                    <xdr:rowOff>9525</xdr:rowOff>
                  </to>
                </anchor>
              </controlPr>
            </control>
          </mc:Choice>
        </mc:AlternateContent>
        <mc:AlternateContent xmlns:mc="http://schemas.openxmlformats.org/markup-compatibility/2006">
          <mc:Choice Requires="x14">
            <control shapeId="3421" r:id="rId343" name="Check Box 349">
              <controlPr defaultSize="0" autoFill="0" autoLine="0" autoPict="0">
                <anchor moveWithCells="1">
                  <from>
                    <xdr:col>10</xdr:col>
                    <xdr:colOff>276225</xdr:colOff>
                    <xdr:row>39</xdr:row>
                    <xdr:rowOff>9525</xdr:rowOff>
                  </from>
                  <to>
                    <xdr:col>10</xdr:col>
                    <xdr:colOff>523875</xdr:colOff>
                    <xdr:row>40</xdr:row>
                    <xdr:rowOff>9525</xdr:rowOff>
                  </to>
                </anchor>
              </controlPr>
            </control>
          </mc:Choice>
        </mc:AlternateContent>
        <mc:AlternateContent xmlns:mc="http://schemas.openxmlformats.org/markup-compatibility/2006">
          <mc:Choice Requires="x14">
            <control shapeId="3422" r:id="rId344" name="Check Box 350">
              <controlPr defaultSize="0" autoFill="0" autoLine="0" autoPict="0">
                <anchor moveWithCells="1">
                  <from>
                    <xdr:col>10</xdr:col>
                    <xdr:colOff>276225</xdr:colOff>
                    <xdr:row>39</xdr:row>
                    <xdr:rowOff>9525</xdr:rowOff>
                  </from>
                  <to>
                    <xdr:col>10</xdr:col>
                    <xdr:colOff>523875</xdr:colOff>
                    <xdr:row>40</xdr:row>
                    <xdr:rowOff>9525</xdr:rowOff>
                  </to>
                </anchor>
              </controlPr>
            </control>
          </mc:Choice>
        </mc:AlternateContent>
        <mc:AlternateContent xmlns:mc="http://schemas.openxmlformats.org/markup-compatibility/2006">
          <mc:Choice Requires="x14">
            <control shapeId="3423" r:id="rId345" name="Check Box 351">
              <controlPr defaultSize="0" autoFill="0" autoLine="0" autoPict="0">
                <anchor moveWithCells="1">
                  <from>
                    <xdr:col>10</xdr:col>
                    <xdr:colOff>276225</xdr:colOff>
                    <xdr:row>39</xdr:row>
                    <xdr:rowOff>9525</xdr:rowOff>
                  </from>
                  <to>
                    <xdr:col>10</xdr:col>
                    <xdr:colOff>523875</xdr:colOff>
                    <xdr:row>40</xdr:row>
                    <xdr:rowOff>9525</xdr:rowOff>
                  </to>
                </anchor>
              </controlPr>
            </control>
          </mc:Choice>
        </mc:AlternateContent>
        <mc:AlternateContent xmlns:mc="http://schemas.openxmlformats.org/markup-compatibility/2006">
          <mc:Choice Requires="x14">
            <control shapeId="3424" r:id="rId346" name="Check Box 352">
              <controlPr defaultSize="0" autoFill="0" autoLine="0" autoPict="0">
                <anchor moveWithCells="1">
                  <from>
                    <xdr:col>10</xdr:col>
                    <xdr:colOff>276225</xdr:colOff>
                    <xdr:row>39</xdr:row>
                    <xdr:rowOff>9525</xdr:rowOff>
                  </from>
                  <to>
                    <xdr:col>10</xdr:col>
                    <xdr:colOff>523875</xdr:colOff>
                    <xdr:row>40</xdr:row>
                    <xdr:rowOff>9525</xdr:rowOff>
                  </to>
                </anchor>
              </controlPr>
            </control>
          </mc:Choice>
        </mc:AlternateContent>
        <mc:AlternateContent xmlns:mc="http://schemas.openxmlformats.org/markup-compatibility/2006">
          <mc:Choice Requires="x14">
            <control shapeId="3425" r:id="rId347" name="Check Box 353">
              <controlPr defaultSize="0" autoFill="0" autoLine="0" autoPict="0">
                <anchor moveWithCells="1">
                  <from>
                    <xdr:col>10</xdr:col>
                    <xdr:colOff>276225</xdr:colOff>
                    <xdr:row>39</xdr:row>
                    <xdr:rowOff>9525</xdr:rowOff>
                  </from>
                  <to>
                    <xdr:col>10</xdr:col>
                    <xdr:colOff>523875</xdr:colOff>
                    <xdr:row>40</xdr:row>
                    <xdr:rowOff>9525</xdr:rowOff>
                  </to>
                </anchor>
              </controlPr>
            </control>
          </mc:Choice>
        </mc:AlternateContent>
        <mc:AlternateContent xmlns:mc="http://schemas.openxmlformats.org/markup-compatibility/2006">
          <mc:Choice Requires="x14">
            <control shapeId="3426" r:id="rId348" name="Check Box 354">
              <controlPr defaultSize="0" autoFill="0" autoLine="0" autoPict="0">
                <anchor moveWithCells="1">
                  <from>
                    <xdr:col>10</xdr:col>
                    <xdr:colOff>276225</xdr:colOff>
                    <xdr:row>39</xdr:row>
                    <xdr:rowOff>9525</xdr:rowOff>
                  </from>
                  <to>
                    <xdr:col>10</xdr:col>
                    <xdr:colOff>523875</xdr:colOff>
                    <xdr:row>40</xdr:row>
                    <xdr:rowOff>9525</xdr:rowOff>
                  </to>
                </anchor>
              </controlPr>
            </control>
          </mc:Choice>
        </mc:AlternateContent>
        <mc:AlternateContent xmlns:mc="http://schemas.openxmlformats.org/markup-compatibility/2006">
          <mc:Choice Requires="x14">
            <control shapeId="3427" r:id="rId349" name="Check Box 355">
              <controlPr defaultSize="0" autoFill="0" autoLine="0" autoPict="0">
                <anchor moveWithCells="1">
                  <from>
                    <xdr:col>10</xdr:col>
                    <xdr:colOff>276225</xdr:colOff>
                    <xdr:row>39</xdr:row>
                    <xdr:rowOff>9525</xdr:rowOff>
                  </from>
                  <to>
                    <xdr:col>10</xdr:col>
                    <xdr:colOff>523875</xdr:colOff>
                    <xdr:row>40</xdr:row>
                    <xdr:rowOff>9525</xdr:rowOff>
                  </to>
                </anchor>
              </controlPr>
            </control>
          </mc:Choice>
        </mc:AlternateContent>
        <mc:AlternateContent xmlns:mc="http://schemas.openxmlformats.org/markup-compatibility/2006">
          <mc:Choice Requires="x14">
            <control shapeId="3428" r:id="rId350" name="Check Box 356">
              <controlPr defaultSize="0" autoFill="0" autoLine="0" autoPict="0">
                <anchor moveWithCells="1">
                  <from>
                    <xdr:col>10</xdr:col>
                    <xdr:colOff>276225</xdr:colOff>
                    <xdr:row>39</xdr:row>
                    <xdr:rowOff>9525</xdr:rowOff>
                  </from>
                  <to>
                    <xdr:col>10</xdr:col>
                    <xdr:colOff>523875</xdr:colOff>
                    <xdr:row>40</xdr:row>
                    <xdr:rowOff>9525</xdr:rowOff>
                  </to>
                </anchor>
              </controlPr>
            </control>
          </mc:Choice>
        </mc:AlternateContent>
        <mc:AlternateContent xmlns:mc="http://schemas.openxmlformats.org/markup-compatibility/2006">
          <mc:Choice Requires="x14">
            <control shapeId="3429" r:id="rId351" name="Check Box 357">
              <controlPr defaultSize="0" autoFill="0" autoLine="0" autoPict="0">
                <anchor moveWithCells="1">
                  <from>
                    <xdr:col>10</xdr:col>
                    <xdr:colOff>276225</xdr:colOff>
                    <xdr:row>39</xdr:row>
                    <xdr:rowOff>9525</xdr:rowOff>
                  </from>
                  <to>
                    <xdr:col>10</xdr:col>
                    <xdr:colOff>523875</xdr:colOff>
                    <xdr:row>40</xdr:row>
                    <xdr:rowOff>9525</xdr:rowOff>
                  </to>
                </anchor>
              </controlPr>
            </control>
          </mc:Choice>
        </mc:AlternateContent>
        <mc:AlternateContent xmlns:mc="http://schemas.openxmlformats.org/markup-compatibility/2006">
          <mc:Choice Requires="x14">
            <control shapeId="3430" r:id="rId352" name="Check Box 358">
              <controlPr defaultSize="0" autoFill="0" autoLine="0" autoPict="0">
                <anchor moveWithCells="1">
                  <from>
                    <xdr:col>10</xdr:col>
                    <xdr:colOff>276225</xdr:colOff>
                    <xdr:row>39</xdr:row>
                    <xdr:rowOff>9525</xdr:rowOff>
                  </from>
                  <to>
                    <xdr:col>10</xdr:col>
                    <xdr:colOff>523875</xdr:colOff>
                    <xdr:row>40</xdr:row>
                    <xdr:rowOff>9525</xdr:rowOff>
                  </to>
                </anchor>
              </controlPr>
            </control>
          </mc:Choice>
        </mc:AlternateContent>
        <mc:AlternateContent xmlns:mc="http://schemas.openxmlformats.org/markup-compatibility/2006">
          <mc:Choice Requires="x14">
            <control shapeId="3431" r:id="rId353" name="Check Box 359">
              <controlPr defaultSize="0" autoFill="0" autoLine="0" autoPict="0">
                <anchor moveWithCells="1">
                  <from>
                    <xdr:col>10</xdr:col>
                    <xdr:colOff>276225</xdr:colOff>
                    <xdr:row>39</xdr:row>
                    <xdr:rowOff>9525</xdr:rowOff>
                  </from>
                  <to>
                    <xdr:col>10</xdr:col>
                    <xdr:colOff>523875</xdr:colOff>
                    <xdr:row>40</xdr:row>
                    <xdr:rowOff>9525</xdr:rowOff>
                  </to>
                </anchor>
              </controlPr>
            </control>
          </mc:Choice>
        </mc:AlternateContent>
        <mc:AlternateContent xmlns:mc="http://schemas.openxmlformats.org/markup-compatibility/2006">
          <mc:Choice Requires="x14">
            <control shapeId="3432" r:id="rId354" name="Check Box 360">
              <controlPr defaultSize="0" autoFill="0" autoLine="0" autoPict="0">
                <anchor moveWithCells="1">
                  <from>
                    <xdr:col>10</xdr:col>
                    <xdr:colOff>276225</xdr:colOff>
                    <xdr:row>39</xdr:row>
                    <xdr:rowOff>9525</xdr:rowOff>
                  </from>
                  <to>
                    <xdr:col>10</xdr:col>
                    <xdr:colOff>523875</xdr:colOff>
                    <xdr:row>40</xdr:row>
                    <xdr:rowOff>9525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94" id="{BED69815-8BF9-4E63-B909-B9470E3C9AEB}">
            <xm:f>Sheet3!$E$3&gt;1</xm:f>
            <x14:dxf>
              <fill>
                <patternFill>
                  <bgColor rgb="FFCCFFFF"/>
                </patternFill>
              </fill>
            </x14:dxf>
          </x14:cfRule>
          <xm:sqref>B41:I41</xm:sqref>
        </x14:conditionalFormatting>
        <x14:conditionalFormatting xmlns:xm="http://schemas.microsoft.com/office/excel/2006/main">
          <x14:cfRule type="expression" priority="209" id="{1307D15E-A1FD-47AA-AEBB-A002C77A986C}">
            <xm:f>'①見積→契約(出来高報告初回のみ）'!$N$1=TRUE</xm:f>
            <x14:dxf>
              <font>
                <color theme="0" tint="-0.14996795556505021"/>
              </font>
              <fill>
                <patternFill>
                  <bgColor theme="0" tint="-0.14996795556505021"/>
                </patternFill>
              </fill>
              <border>
                <bottom/>
              </border>
            </x14:dxf>
          </x14:cfRule>
          <xm:sqref>AD23:AD26</xm:sqref>
        </x14:conditionalFormatting>
        <x14:conditionalFormatting xmlns:xm="http://schemas.microsoft.com/office/excel/2006/main">
          <x14:cfRule type="expression" priority="11" id="{34C3AE70-32A3-4AA6-8765-201A808DB3D4}">
            <xm:f>'①見積→契約(出来高報告初回のみ）'!$N$1=TRUE</xm:f>
            <x14:dxf>
              <font>
                <color theme="0" tint="-0.14996795556505021"/>
              </font>
              <fill>
                <patternFill>
                  <bgColor theme="0" tint="-0.14996795556505021"/>
                </patternFill>
              </fill>
              <border>
                <top/>
                <bottom/>
              </border>
            </x14:dxf>
          </x14:cfRule>
          <xm:sqref>AD27:AD49</xm:sqref>
        </x14:conditionalFormatting>
        <x14:conditionalFormatting xmlns:xm="http://schemas.microsoft.com/office/excel/2006/main">
          <x14:cfRule type="expression" priority="22" id="{A6309FAF-1282-446A-A7EF-986D34DC1511}">
            <xm:f>SUM(Sheet2!$AJ$29:$AJ$32)&gt;0</xm:f>
            <x14:dxf>
              <fill>
                <patternFill>
                  <bgColor rgb="FFFFFF00"/>
                </patternFill>
              </fill>
            </x14:dxf>
          </x14:cfRule>
          <xm:sqref>AD20:AH20</xm:sqref>
        </x14:conditionalFormatting>
        <x14:conditionalFormatting xmlns:xm="http://schemas.microsoft.com/office/excel/2006/main">
          <x14:cfRule type="expression" priority="212" id="{559280C1-8E05-44D1-B036-0ECE1265D567}">
            <xm:f>IF('①見積→契約(出来高報告初回のみ）'!$N$1=TRUE,AF$21="請求過多")</xm:f>
            <x14:dxf>
              <font>
                <b/>
                <i val="0"/>
                <color theme="0"/>
              </font>
              <fill>
                <patternFill>
                  <bgColor rgb="FFFF0000"/>
                </patternFill>
              </fill>
              <border>
                <left style="thin">
                  <color auto="1"/>
                </left>
                <right style="thin">
                  <color auto="1"/>
                </right>
                <top style="thin">
                  <color auto="1"/>
                </top>
                <bottom style="thin">
                  <color auto="1"/>
                </bottom>
              </border>
            </x14:dxf>
          </x14:cfRule>
          <xm:sqref>AF21:AI21 AK21:AQ21</xm:sqref>
        </x14:conditionalFormatting>
        <x14:conditionalFormatting xmlns:xm="http://schemas.microsoft.com/office/excel/2006/main">
          <x14:cfRule type="expression" priority="10" id="{8CEAA3E8-0168-4538-B006-3C0C189B7874}">
            <xm:f>'①見積→契約(出来高報告初回のみ）'!$N$1=FALSE</xm:f>
            <x14:dxf>
              <font>
                <color theme="0" tint="-0.14996795556505021"/>
              </font>
              <fill>
                <patternFill>
                  <bgColor theme="0" tint="-0.14996795556505021"/>
                </patternFill>
              </fill>
              <border>
                <left/>
                <right/>
                <top/>
                <bottom/>
              </border>
            </x14:dxf>
          </x14:cfRule>
          <xm:sqref>AF22:AQ49</xm:sqref>
        </x14:conditionalFormatting>
        <x14:conditionalFormatting xmlns:xm="http://schemas.microsoft.com/office/excel/2006/main">
          <x14:cfRule type="expression" priority="210" id="{EF2AAD2B-71F2-4858-B15E-146B1CF0A250}">
            <xm:f>'①見積→契約(出来高報告初回のみ）'!$N$1=FALSE</xm:f>
            <x14:dxf>
              <font>
                <color theme="0" tint="-0.14996795556505021"/>
              </font>
              <fill>
                <patternFill>
                  <bgColor theme="0" tint="-0.14996795556505021"/>
                </patternFill>
              </fill>
              <border>
                <left/>
                <right/>
                <top/>
                <bottom/>
              </border>
            </x14:dxf>
          </x14:cfRule>
          <xm:sqref>AJ20 AG21:AI21 AK21:AQ21</xm:sqref>
        </x14:conditionalFormatting>
        <x14:conditionalFormatting xmlns:xm="http://schemas.microsoft.com/office/excel/2006/main">
          <x14:cfRule type="expression" priority="239" id="{559280C1-8E05-44D1-B036-0ECE1265D567}">
            <xm:f>IF('①見積→契約(出来高報告初回のみ）'!$N$1=TRUE,AJ$20="請求過多")</xm:f>
            <x14:dxf>
              <font>
                <b/>
                <i val="0"/>
                <color theme="0"/>
              </font>
              <fill>
                <patternFill>
                  <bgColor rgb="FFFF0000"/>
                </patternFill>
              </fill>
              <border>
                <left style="thin">
                  <color auto="1"/>
                </left>
                <right style="thin">
                  <color auto="1"/>
                </right>
                <top style="thin">
                  <color auto="1"/>
                </top>
                <bottom style="thin">
                  <color auto="1"/>
                </bottom>
              </border>
            </x14:dxf>
          </x14:cfRule>
          <xm:sqref>AJ20</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FCF0D931-D29D-4684-89A8-5C7020FE21E4}">
          <x14:formula1>
            <xm:f>Sheet2!$AD$3:$AD$4</xm:f>
          </x14:formula1>
          <xm:sqref>AD16</xm:sqref>
        </x14:dataValidation>
        <x14:dataValidation type="list" allowBlank="1" showInputMessage="1" showErrorMessage="1" xr:uid="{A80BA2A9-53E8-4C93-A88A-4BCF8B3D8E08}">
          <x14:formula1>
            <xm:f>Sheet2!$AC$1:$AC$2</xm:f>
          </x14:formula1>
          <xm:sqref>K11:K40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2E26C-1E52-49A3-8992-4BD51EBAF4A3}">
  <sheetPr codeName="Sheet11">
    <tabColor rgb="FFCCFFCC"/>
  </sheetPr>
  <dimension ref="A1:AA564"/>
  <sheetViews>
    <sheetView zoomScale="120" zoomScaleNormal="120" workbookViewId="0">
      <pane xSplit="1" ySplit="4" topLeftCell="B32" activePane="bottomRight" state="frozen"/>
      <selection activeCell="BE28" sqref="BE28"/>
      <selection pane="topRight" activeCell="BE28" sqref="BE28"/>
      <selection pane="bottomLeft" activeCell="BE28" sqref="BE28"/>
      <selection pane="bottomRight" activeCell="L45" sqref="L45"/>
    </sheetView>
  </sheetViews>
  <sheetFormatPr defaultColWidth="8.90625" defaultRowHeight="18.75"/>
  <cols>
    <col min="1" max="1" width="4.7265625" style="11" customWidth="1"/>
    <col min="2" max="3" width="2.90625" style="159" customWidth="1"/>
    <col min="4" max="4" width="22.08984375" style="11" customWidth="1"/>
    <col min="5" max="5" width="6.26953125" style="11" customWidth="1"/>
    <col min="6" max="6" width="3.26953125" style="11" customWidth="1"/>
    <col min="7" max="7" width="10" style="11" customWidth="1"/>
    <col min="8" max="8" width="5.7265625" style="155" customWidth="1"/>
    <col min="9" max="9" width="10" style="11" customWidth="1"/>
    <col min="10" max="10" width="1.81640625" style="11" customWidth="1"/>
    <col min="11" max="11" width="7.54296875" style="11" customWidth="1"/>
    <col min="12" max="13" width="6.453125" style="11" customWidth="1"/>
    <col min="14" max="16" width="6.453125" style="11" hidden="1" customWidth="1"/>
    <col min="17" max="18" width="6.453125" style="11" customWidth="1"/>
    <col min="19" max="19" width="6.453125" style="12" hidden="1" customWidth="1"/>
    <col min="20" max="26" width="6.453125" style="11" hidden="1" customWidth="1"/>
    <col min="27" max="27" width="8.90625" style="459"/>
    <col min="28" max="28" width="8.90625" style="11"/>
    <col min="29" max="30" width="11.08984375" style="11" customWidth="1"/>
    <col min="31" max="32" width="8.90625" style="11" customWidth="1"/>
    <col min="33" max="16384" width="8.90625" style="11"/>
  </cols>
  <sheetData>
    <row r="1" spans="1:27" ht="24" customHeight="1">
      <c r="B1" s="788">
        <f>'②-1出来高報告書'!B6</f>
        <v>31</v>
      </c>
      <c r="C1" s="788"/>
      <c r="D1" s="788"/>
      <c r="E1" s="788"/>
      <c r="F1" s="788"/>
      <c r="G1" s="788"/>
      <c r="H1" s="788"/>
      <c r="I1" s="788"/>
      <c r="J1" s="440"/>
      <c r="K1" s="743" t="s">
        <v>297</v>
      </c>
      <c r="L1" s="798" t="s">
        <v>306</v>
      </c>
      <c r="M1" s="798" t="s">
        <v>307</v>
      </c>
    </row>
    <row r="2" spans="1:27" ht="8.4499999999999993" customHeight="1">
      <c r="B2" s="418"/>
      <c r="C2" s="418"/>
      <c r="D2" s="419"/>
      <c r="E2" s="419"/>
      <c r="F2" s="419"/>
      <c r="G2" s="419"/>
      <c r="H2" s="420"/>
      <c r="I2" s="419"/>
      <c r="J2" s="446"/>
      <c r="K2" s="744"/>
      <c r="L2" s="799"/>
      <c r="M2" s="799"/>
    </row>
    <row r="3" spans="1:27" ht="18" customHeight="1" thickBot="1">
      <c r="B3" s="421"/>
      <c r="C3" s="421"/>
      <c r="D3" s="422" t="str">
        <f>'②-1出来高報告書'!B8</f>
        <v>協力業者名：</v>
      </c>
      <c r="E3" s="423" t="s">
        <v>66</v>
      </c>
      <c r="F3" s="424" t="str">
        <f>IF('②-1出来高報告書'!F8="","",'②-1出来高報告書'!F8)</f>
        <v/>
      </c>
      <c r="G3" s="797" t="str">
        <f>IF('②-1出来高報告書'!G8="","",'②-1出来高報告書'!G8)</f>
        <v>工事名：</v>
      </c>
      <c r="H3" s="797"/>
      <c r="I3" s="797"/>
      <c r="J3" s="447"/>
      <c r="K3" s="738" t="s">
        <v>296</v>
      </c>
      <c r="L3" s="746" t="s">
        <v>260</v>
      </c>
      <c r="M3" s="748" t="s">
        <v>163</v>
      </c>
      <c r="N3" s="450"/>
      <c r="O3" s="450"/>
      <c r="P3" s="450"/>
      <c r="Q3" s="407"/>
      <c r="R3" s="407"/>
      <c r="S3" s="450"/>
      <c r="T3" s="407"/>
      <c r="U3" s="407"/>
      <c r="V3" s="407"/>
      <c r="W3" s="407">
        <f>COUNTIF($W$5:$W$563,"NG")</f>
        <v>0</v>
      </c>
      <c r="X3" s="407"/>
      <c r="Y3" s="407">
        <f>COUNTIF($W$5:$W$563,"NG")</f>
        <v>0</v>
      </c>
      <c r="Z3" s="407"/>
    </row>
    <row r="4" spans="1:27" ht="17.100000000000001" customHeight="1">
      <c r="A4" s="370" t="s">
        <v>188</v>
      </c>
      <c r="B4" s="309" t="s">
        <v>218</v>
      </c>
      <c r="C4" s="414" t="s">
        <v>259</v>
      </c>
      <c r="D4" s="120" t="s">
        <v>67</v>
      </c>
      <c r="E4" s="120" t="s">
        <v>68</v>
      </c>
      <c r="F4" s="120" t="s">
        <v>69</v>
      </c>
      <c r="G4" s="120" t="s">
        <v>70</v>
      </c>
      <c r="H4" s="304" t="s">
        <v>71</v>
      </c>
      <c r="I4" s="413" t="s">
        <v>72</v>
      </c>
      <c r="J4" s="445"/>
      <c r="K4" s="739"/>
      <c r="L4" s="796"/>
      <c r="M4" s="749"/>
      <c r="N4" s="451" t="s">
        <v>298</v>
      </c>
      <c r="O4" s="451" t="s">
        <v>299</v>
      </c>
      <c r="P4" s="451" t="s">
        <v>301</v>
      </c>
      <c r="Q4" s="452" t="s">
        <v>300</v>
      </c>
      <c r="R4" s="452" t="s">
        <v>302</v>
      </c>
      <c r="S4" s="453" t="s">
        <v>303</v>
      </c>
      <c r="T4" s="368" t="s">
        <v>242</v>
      </c>
      <c r="U4" s="368" t="s">
        <v>243</v>
      </c>
      <c r="V4" s="368" t="s">
        <v>244</v>
      </c>
      <c r="W4" s="368" t="s">
        <v>246</v>
      </c>
      <c r="X4" s="368" t="s">
        <v>242</v>
      </c>
      <c r="Y4" s="368" t="s">
        <v>245</v>
      </c>
      <c r="Z4" s="368" t="s">
        <v>304</v>
      </c>
    </row>
    <row r="5" spans="1:27" ht="18" customHeight="1">
      <c r="A5" s="370">
        <v>2</v>
      </c>
      <c r="B5" s="308" t="str">
        <f>IF('①見積→契約(出来高報告初回のみ）'!B40="〇","☑","")</f>
        <v/>
      </c>
      <c r="C5" s="375" t="str">
        <f>IF(G5="","",IF(K5=FALSE,"","☑"))</f>
        <v/>
      </c>
      <c r="D5" s="305" t="str">
        <f>IFERROR(IF('①見積→契約(出来高報告初回のみ）'!C40="","",'①見積→契約(出来高報告初回のみ）'!C40),"")</f>
        <v/>
      </c>
      <c r="E5" s="115" t="str">
        <f>IFERROR(IF('①見積→契約(出来高報告初回のみ）'!D40="","",FIXED('①見積→契約(出来高報告初回のみ）'!D40,'①見積→契約(出来高報告初回のみ）'!AG54)),"")</f>
        <v/>
      </c>
      <c r="F5" s="111" t="str">
        <f>IFERROR(IF('①見積→契約(出来高報告初回のみ）'!E40="","",'①見積→契約(出来高報告初回のみ）'!E40),"")</f>
        <v/>
      </c>
      <c r="G5" s="112" t="str">
        <f>IF('①見積→契約(出来高報告初回のみ）'!H40="","",'①見積→契約(出来高報告初回のみ）'!H40)</f>
        <v/>
      </c>
      <c r="H5" s="110" t="str">
        <f t="shared" ref="H5:H10" si="0">IFERROR(IF(K5=TRUE,IF(AND(I5/G5&gt;0,I5/G5&lt;0.001),0.001,ROUNDDOWN(I5/G5,3)),IF(G5="","",IF(AND((G5*L5+M5)/G5&gt;0,(G5*L5+M5)/G5&lt;0.001),0.001,ROUNDDOWN((G5*L5+M5)/G5,3)))),"")</f>
        <v/>
      </c>
      <c r="I5" s="114" t="str">
        <f>IFERROR(IF(K5=TRUE,ROUND(G5*'値引・法定福利費自動計算（非表示予定）'!$D$7+M5,0),IF(G5="","",ROUND(G5*L5+M5,0))),"")</f>
        <v/>
      </c>
      <c r="J5" s="125"/>
      <c r="K5" s="448" t="b">
        <v>0</v>
      </c>
      <c r="L5" s="157"/>
      <c r="M5" s="156"/>
      <c r="N5" s="449" t="str">
        <f>IFERROR(ROUNDDOWN(H5*100,2)/100,"")</f>
        <v/>
      </c>
      <c r="O5" s="449" t="str">
        <f>IF($K5=TRUE,'②-1出来高報告書'!$H$42-1%,"")</f>
        <v/>
      </c>
      <c r="P5" s="449" t="str">
        <f>IF($K5=TRUE,'②-1出来高報告書'!$H$42+1%,"")</f>
        <v/>
      </c>
      <c r="Q5" s="460" t="str">
        <f>IF($G5="","",IF($K5=TRUE,
MAX(
MIN(
_xlfn.CEILING.MATH($G5*('②-1出来高報告書'!$H$42-1%),1)-ROUND($G5*'値引・法定福利費自動計算（非表示予定）'!$D$7,0),
_xlfn.CEILING.MATH($G5*('②-1出来高報告書'!$H$42+1%+0.1%),1)-1-ROUND($G5*'値引・法定福利費自動計算（非表示予定）'!$D$7,0)
),
MIN(0,$G5)-ROUND($G5*'値引・法定福利費自動計算（非表示予定）'!$D$7,0),
-99999
),
MAX(
MIN(0,$G5)-ROUND($G5*$L5,0),
-99999
)
))</f>
        <v/>
      </c>
      <c r="R5" s="460" t="str">
        <f>IF($G5="","",IF($K5=TRUE,
MIN(
MAX(
_xlfn.CEILING.MATH($G5*('②-1出来高報告書'!$H$42-1%),1)-ROUND($G5*'値引・法定福利費自動計算（非表示予定）'!$D$7,0),
_xlfn.CEILING.MATH($G5*('②-1出来高報告書'!$H$42+1%+0.1%),1)-1-ROUND($G5*'値引・法定福利費自動計算（非表示予定）'!$D$7,0)
),
MAX(0,$G5)-ROUND($G5*'値引・法定福利費自動計算（非表示予定）'!$D$7,0),
99999
),
MIN(
MAX(0,$G5)-ROUND($G5*$L5,0),
99999
)
))</f>
        <v/>
      </c>
      <c r="S5" s="462" t="str">
        <f>IF(K5=FALSE,IF(L5="",IF(M5&lt;&gt;"","NG","OK"),"OK"),"OK")</f>
        <v>OK</v>
      </c>
      <c r="T5" s="435" t="str">
        <f>IF($G5="","OK",IF(AND($I5&gt;=MIN($G5,0),$I5&lt;=MAX($G5,0)),"OK","NG"))</f>
        <v>OK</v>
      </c>
      <c r="U5" s="435" t="str">
        <f>IF($K5=TRUE,IF(ROUND(ABS($H5-'②-1出来高報告書'!$H$42),4)&lt;=1%,"OK","NG"),"OK")</f>
        <v>OK</v>
      </c>
      <c r="V5" s="435" t="str">
        <f>IF($M5="","OK",IF(ABS($M5)&lt;100000,"OK","NG"))</f>
        <v>OK</v>
      </c>
      <c r="W5" s="435" t="str">
        <f>IF(AND($S5="OK",$T5="OK",$U5="OK",$V5="OK"),"OK","NG")</f>
        <v>OK</v>
      </c>
      <c r="X5" s="435" t="str">
        <f>IF(AND($T5="OK",$U5="OK",$V5="OK"),"OK","NG")</f>
        <v>OK</v>
      </c>
      <c r="Y5" s="435" t="str">
        <f>IF(AND($T5="OK",$X5="OK"),"OK","NG")</f>
        <v>OK</v>
      </c>
      <c r="Z5" s="435">
        <f>COUNTIF(S5:Y5,"NG")</f>
        <v>0</v>
      </c>
      <c r="AA5" s="83">
        <f>'①見積→契約(出来高報告初回のみ）'!I40</f>
        <v>0</v>
      </c>
    </row>
    <row r="6" spans="1:27" ht="18" customHeight="1">
      <c r="A6" s="370">
        <v>2</v>
      </c>
      <c r="B6" s="308" t="str">
        <f>IF('①見積→契約(出来高報告初回のみ）'!B41="〇","☑","")</f>
        <v/>
      </c>
      <c r="C6" s="408" t="str">
        <f t="shared" ref="C6:C43" si="1">IF(G6="","",IF(K6=FALSE,"","☑"))</f>
        <v/>
      </c>
      <c r="D6" s="305" t="str">
        <f>IFERROR(IF('①見積→契約(出来高報告初回のみ）'!C41="","",'①見積→契約(出来高報告初回のみ）'!C41),"")</f>
        <v/>
      </c>
      <c r="E6" s="115" t="str">
        <f>IFERROR(IF('①見積→契約(出来高報告初回のみ）'!D41="","",FIXED('①見積→契約(出来高報告初回のみ）'!D41,'①見積→契約(出来高報告初回のみ）'!AG55)),"")</f>
        <v/>
      </c>
      <c r="F6" s="111" t="str">
        <f>IFERROR(IF('①見積→契約(出来高報告初回のみ）'!E41="","",'①見積→契約(出来高報告初回のみ）'!E41),"")</f>
        <v/>
      </c>
      <c r="G6" s="112" t="str">
        <f>IF('①見積→契約(出来高報告初回のみ）'!H41="","",'①見積→契約(出来高報告初回のみ）'!H41)</f>
        <v/>
      </c>
      <c r="H6" s="110" t="str">
        <f t="shared" si="0"/>
        <v/>
      </c>
      <c r="I6" s="114" t="str">
        <f>IFERROR(IF(K6=TRUE,ROUND(G6*'値引・法定福利費自動計算（非表示予定）'!$D$7+M6,0),IF(G6="","",ROUND(G6*L6+M6,0))),"")</f>
        <v/>
      </c>
      <c r="J6" s="125"/>
      <c r="K6" s="458" t="b">
        <v>0</v>
      </c>
      <c r="L6" s="157"/>
      <c r="M6" s="156"/>
      <c r="N6" s="449" t="str">
        <f t="shared" ref="N6:N69" si="2">IFERROR(ROUNDDOWN(H6*100,2)/100,"")</f>
        <v/>
      </c>
      <c r="O6" s="449" t="str">
        <f>IF($K6=TRUE,'②-1出来高報告書'!$H$42-1%,"")</f>
        <v/>
      </c>
      <c r="P6" s="449" t="str">
        <f>IF($K6=TRUE,'②-1出来高報告書'!$H$42+1%,"")</f>
        <v/>
      </c>
      <c r="Q6" s="460" t="str">
        <f>IF($G6="","",IF($K6=TRUE,
MAX(
MIN(
_xlfn.CEILING.MATH($G6*('②-1出来高報告書'!$H$42-1%),1)-ROUND($G6*'値引・法定福利費自動計算（非表示予定）'!$D$7,0),
_xlfn.CEILING.MATH($G6*('②-1出来高報告書'!$H$42+1%+0.1%),1)-1-ROUND($G6*'値引・法定福利費自動計算（非表示予定）'!$D$7,0)
),
MIN(0,$G6)-ROUND($G6*'値引・法定福利費自動計算（非表示予定）'!$D$7,0),
-99999
),
MAX(
MIN(0,$G6)-ROUND($G6*$L6,0),
-99999
)
))</f>
        <v/>
      </c>
      <c r="R6" s="460" t="str">
        <f>IF($G6="","",IF($K6=TRUE,
MIN(
MAX(
_xlfn.CEILING.MATH($G6*('②-1出来高報告書'!$H$42-1%),1)-ROUND($G6*'値引・法定福利費自動計算（非表示予定）'!$D$7,0),
_xlfn.CEILING.MATH($G6*('②-1出来高報告書'!$H$42+1%+0.1%),1)-1-ROUND($G6*'値引・法定福利費自動計算（非表示予定）'!$D$7,0)
),
MAX(0,$G6)-ROUND($G6*'値引・法定福利費自動計算（非表示予定）'!$D$7,0),
99999
),
MIN(
MAX(0,$G6)-ROUND($G6*$L6,0),
99999
)
))</f>
        <v/>
      </c>
      <c r="S6" s="462" t="str">
        <f t="shared" ref="S6:S69" si="3">IF(K6=FALSE,IF(L6="",IF(M6&lt;&gt;"","NG","OK"),"OK"),"OK")</f>
        <v>OK</v>
      </c>
      <c r="T6" s="435" t="str">
        <f t="shared" ref="T6:T69" si="4">IF($G6="","OK",IF(AND($I6&gt;=MIN($G6,0),$I6&lt;=MAX($G6,0)),"OK","NG"))</f>
        <v>OK</v>
      </c>
      <c r="U6" s="435" t="str">
        <f>IF($K6=TRUE,IF(ROUND(ABS($H6-'②-1出来高報告書'!$H$42),4)&lt;=1%,"OK","NG"),"OK")</f>
        <v>OK</v>
      </c>
      <c r="V6" s="435" t="str">
        <f t="shared" ref="V6:V69" si="5">IF($M6="","OK",IF(ABS($M6)&lt;100000,"OK","NG"))</f>
        <v>OK</v>
      </c>
      <c r="W6" s="435" t="str">
        <f t="shared" ref="W6:W69" si="6">IF(AND($S6="OK",$T6="OK",$U6="OK",$V6="OK"),"OK","NG")</f>
        <v>OK</v>
      </c>
      <c r="X6" s="435" t="str">
        <f t="shared" ref="X6:X69" si="7">IF(AND($T6="OK",$U6="OK",$V6="OK"),"OK","NG")</f>
        <v>OK</v>
      </c>
      <c r="Y6" s="435" t="str">
        <f t="shared" ref="Y6:Y69" si="8">IF(AND($T6="OK",$X6="OK"),"OK","NG")</f>
        <v>OK</v>
      </c>
      <c r="Z6" s="435">
        <f t="shared" ref="Z6:Z69" si="9">COUNTIF(S6:Y6,"NG")</f>
        <v>0</v>
      </c>
      <c r="AA6" s="83">
        <f>'①見積→契約(出来高報告初回のみ）'!I41</f>
        <v>0</v>
      </c>
    </row>
    <row r="7" spans="1:27" ht="18" customHeight="1">
      <c r="A7" s="370">
        <v>2</v>
      </c>
      <c r="B7" s="308" t="str">
        <f>IF('①見積→契約(出来高報告初回のみ）'!B42="〇","☑","")</f>
        <v/>
      </c>
      <c r="C7" s="408" t="str">
        <f t="shared" si="1"/>
        <v/>
      </c>
      <c r="D7" s="305" t="str">
        <f>IFERROR(IF('①見積→契約(出来高報告初回のみ）'!C42="","",'①見積→契約(出来高報告初回のみ）'!C42),"")</f>
        <v/>
      </c>
      <c r="E7" s="115" t="str">
        <f>IFERROR(IF('①見積→契約(出来高報告初回のみ）'!D42="","",FIXED('①見積→契約(出来高報告初回のみ）'!D42,'①見積→契約(出来高報告初回のみ）'!AG56)),"")</f>
        <v/>
      </c>
      <c r="F7" s="111" t="str">
        <f>IFERROR(IF('①見積→契約(出来高報告初回のみ）'!E42="","",'①見積→契約(出来高報告初回のみ）'!E42),"")</f>
        <v/>
      </c>
      <c r="G7" s="112" t="str">
        <f>IF('①見積→契約(出来高報告初回のみ）'!H42="","",'①見積→契約(出来高報告初回のみ）'!H42)</f>
        <v/>
      </c>
      <c r="H7" s="110" t="str">
        <f t="shared" si="0"/>
        <v/>
      </c>
      <c r="I7" s="114" t="str">
        <f>IFERROR(IF(K7=TRUE,ROUND(G7*'値引・法定福利費自動計算（非表示予定）'!$D$7+M7,0),IF(G7="","",ROUND(G7*L7+M7,0))),"")</f>
        <v/>
      </c>
      <c r="J7" s="125"/>
      <c r="K7" s="458" t="b">
        <v>0</v>
      </c>
      <c r="L7" s="157"/>
      <c r="M7" s="156"/>
      <c r="N7" s="449" t="str">
        <f t="shared" si="2"/>
        <v/>
      </c>
      <c r="O7" s="449" t="str">
        <f>IF($K7=TRUE,'②-1出来高報告書'!$H$42-1%,"")</f>
        <v/>
      </c>
      <c r="P7" s="449" t="str">
        <f>IF($K7=TRUE,'②-1出来高報告書'!$H$42+1%,"")</f>
        <v/>
      </c>
      <c r="Q7" s="460" t="str">
        <f>IF($G7="","",IF($K7=TRUE,
MAX(
MIN(
_xlfn.CEILING.MATH($G7*('②-1出来高報告書'!$H$42-1%),1)-ROUND($G7*'値引・法定福利費自動計算（非表示予定）'!$D$7,0),
_xlfn.CEILING.MATH($G7*('②-1出来高報告書'!$H$42+1%+0.1%),1)-1-ROUND($G7*'値引・法定福利費自動計算（非表示予定）'!$D$7,0)
),
MIN(0,$G7)-ROUND($G7*'値引・法定福利費自動計算（非表示予定）'!$D$7,0),
-99999
),
MAX(
MIN(0,$G7)-ROUND($G7*$L7,0),
-99999
)
))</f>
        <v/>
      </c>
      <c r="R7" s="460" t="str">
        <f>IF($G7="","",IF($K7=TRUE,
MIN(
MAX(
_xlfn.CEILING.MATH($G7*('②-1出来高報告書'!$H$42-1%),1)-ROUND($G7*'値引・法定福利費自動計算（非表示予定）'!$D$7,0),
_xlfn.CEILING.MATH($G7*('②-1出来高報告書'!$H$42+1%+0.1%),1)-1-ROUND($G7*'値引・法定福利費自動計算（非表示予定）'!$D$7,0)
),
MAX(0,$G7)-ROUND($G7*'値引・法定福利費自動計算（非表示予定）'!$D$7,0),
99999
),
MIN(
MAX(0,$G7)-ROUND($G7*$L7,0),
99999
)
))</f>
        <v/>
      </c>
      <c r="S7" s="462" t="str">
        <f t="shared" si="3"/>
        <v>OK</v>
      </c>
      <c r="T7" s="435" t="str">
        <f t="shared" si="4"/>
        <v>OK</v>
      </c>
      <c r="U7" s="435" t="str">
        <f>IF($K7=TRUE,IF(ROUND(ABS($H7-'②-1出来高報告書'!$H$42),4)&lt;=1%,"OK","NG"),"OK")</f>
        <v>OK</v>
      </c>
      <c r="V7" s="435" t="str">
        <f t="shared" si="5"/>
        <v>OK</v>
      </c>
      <c r="W7" s="435" t="str">
        <f t="shared" si="6"/>
        <v>OK</v>
      </c>
      <c r="X7" s="435" t="str">
        <f t="shared" si="7"/>
        <v>OK</v>
      </c>
      <c r="Y7" s="435" t="str">
        <f t="shared" si="8"/>
        <v>OK</v>
      </c>
      <c r="Z7" s="435">
        <f t="shared" si="9"/>
        <v>0</v>
      </c>
      <c r="AA7" s="83">
        <f>'①見積→契約(出来高報告初回のみ）'!I42</f>
        <v>0</v>
      </c>
    </row>
    <row r="8" spans="1:27" ht="18" customHeight="1">
      <c r="A8" s="370">
        <v>2</v>
      </c>
      <c r="B8" s="308" t="str">
        <f>IF('①見積→契約(出来高報告初回のみ）'!B43="〇","☑","")</f>
        <v/>
      </c>
      <c r="C8" s="408" t="str">
        <f t="shared" si="1"/>
        <v/>
      </c>
      <c r="D8" s="305" t="str">
        <f>IFERROR(IF('①見積→契約(出来高報告初回のみ）'!C43="","",'①見積→契約(出来高報告初回のみ）'!C43),"")</f>
        <v/>
      </c>
      <c r="E8" s="115" t="str">
        <f>IFERROR(IF('①見積→契約(出来高報告初回のみ）'!D43="","",FIXED('①見積→契約(出来高報告初回のみ）'!D43,'①見積→契約(出来高報告初回のみ）'!AG57)),"")</f>
        <v/>
      </c>
      <c r="F8" s="111" t="str">
        <f>IFERROR(IF('①見積→契約(出来高報告初回のみ）'!E43="","",'①見積→契約(出来高報告初回のみ）'!E43),"")</f>
        <v/>
      </c>
      <c r="G8" s="112" t="str">
        <f>IF('①見積→契約(出来高報告初回のみ）'!H43="","",'①見積→契約(出来高報告初回のみ）'!H43)</f>
        <v/>
      </c>
      <c r="H8" s="110" t="str">
        <f t="shared" si="0"/>
        <v/>
      </c>
      <c r="I8" s="114" t="str">
        <f>IFERROR(IF(K8=TRUE,ROUND(G8*'値引・法定福利費自動計算（非表示予定）'!$D$7+M8,0),IF(G8="","",ROUND(G8*L8+M8,0))),"")</f>
        <v/>
      </c>
      <c r="J8" s="125"/>
      <c r="K8" s="458" t="b">
        <v>0</v>
      </c>
      <c r="L8" s="157"/>
      <c r="M8" s="156"/>
      <c r="N8" s="449" t="str">
        <f t="shared" si="2"/>
        <v/>
      </c>
      <c r="O8" s="449" t="str">
        <f>IF($K8=TRUE,'②-1出来高報告書'!$H$42-1%,"")</f>
        <v/>
      </c>
      <c r="P8" s="449" t="str">
        <f>IF($K8=TRUE,'②-1出来高報告書'!$H$42+1%,"")</f>
        <v/>
      </c>
      <c r="Q8" s="460" t="str">
        <f>IF($G8="","",IF($K8=TRUE,
MAX(
MIN(
_xlfn.CEILING.MATH($G8*('②-1出来高報告書'!$H$42-1%),1)-ROUND($G8*'値引・法定福利費自動計算（非表示予定）'!$D$7,0),
_xlfn.CEILING.MATH($G8*('②-1出来高報告書'!$H$42+1%+0.1%),1)-1-ROUND($G8*'値引・法定福利費自動計算（非表示予定）'!$D$7,0)
),
MIN(0,$G8)-ROUND($G8*'値引・法定福利費自動計算（非表示予定）'!$D$7,0),
-99999
),
MAX(
MIN(0,$G8)-ROUND($G8*$L8,0),
-99999
)
))</f>
        <v/>
      </c>
      <c r="R8" s="460" t="str">
        <f>IF($G8="","",IF($K8=TRUE,
MIN(
MAX(
_xlfn.CEILING.MATH($G8*('②-1出来高報告書'!$H$42-1%),1)-ROUND($G8*'値引・法定福利費自動計算（非表示予定）'!$D$7,0),
_xlfn.CEILING.MATH($G8*('②-1出来高報告書'!$H$42+1%+0.1%),1)-1-ROUND($G8*'値引・法定福利費自動計算（非表示予定）'!$D$7,0)
),
MAX(0,$G8)-ROUND($G8*'値引・法定福利費自動計算（非表示予定）'!$D$7,0),
99999
),
MIN(
MAX(0,$G8)-ROUND($G8*$L8,0),
99999
)
))</f>
        <v/>
      </c>
      <c r="S8" s="462" t="str">
        <f t="shared" si="3"/>
        <v>OK</v>
      </c>
      <c r="T8" s="435" t="str">
        <f t="shared" si="4"/>
        <v>OK</v>
      </c>
      <c r="U8" s="435" t="str">
        <f>IF($K8=TRUE,IF(ROUND(ABS($H8-'②-1出来高報告書'!$H$42),4)&lt;=1%,"OK","NG"),"OK")</f>
        <v>OK</v>
      </c>
      <c r="V8" s="435" t="str">
        <f t="shared" si="5"/>
        <v>OK</v>
      </c>
      <c r="W8" s="435" t="str">
        <f t="shared" si="6"/>
        <v>OK</v>
      </c>
      <c r="X8" s="435" t="str">
        <f t="shared" si="7"/>
        <v>OK</v>
      </c>
      <c r="Y8" s="435" t="str">
        <f t="shared" si="8"/>
        <v>OK</v>
      </c>
      <c r="Z8" s="435">
        <f t="shared" si="9"/>
        <v>0</v>
      </c>
      <c r="AA8" s="83">
        <f>'①見積→契約(出来高報告初回のみ）'!I43</f>
        <v>0</v>
      </c>
    </row>
    <row r="9" spans="1:27" ht="18" customHeight="1">
      <c r="A9" s="370">
        <v>2</v>
      </c>
      <c r="B9" s="308" t="str">
        <f>IF('①見積→契約(出来高報告初回のみ）'!B44="〇","☑","")</f>
        <v/>
      </c>
      <c r="C9" s="408" t="str">
        <f t="shared" si="1"/>
        <v/>
      </c>
      <c r="D9" s="305" t="str">
        <f>IFERROR(IF('①見積→契約(出来高報告初回のみ）'!C44="","",'①見積→契約(出来高報告初回のみ）'!C44),"")</f>
        <v/>
      </c>
      <c r="E9" s="115" t="str">
        <f>IFERROR(IF('①見積→契約(出来高報告初回のみ）'!D44="","",FIXED('①見積→契約(出来高報告初回のみ）'!D44,'①見積→契約(出来高報告初回のみ）'!AG58)),"")</f>
        <v/>
      </c>
      <c r="F9" s="111" t="str">
        <f>IFERROR(IF('①見積→契約(出来高報告初回のみ）'!E44="","",'①見積→契約(出来高報告初回のみ）'!E44),"")</f>
        <v/>
      </c>
      <c r="G9" s="112" t="str">
        <f>IF('①見積→契約(出来高報告初回のみ）'!H44="","",'①見積→契約(出来高報告初回のみ）'!H44)</f>
        <v/>
      </c>
      <c r="H9" s="110" t="str">
        <f t="shared" si="0"/>
        <v/>
      </c>
      <c r="I9" s="114" t="str">
        <f>IFERROR(IF(K9=TRUE,ROUND(G9*'値引・法定福利費自動計算（非表示予定）'!$D$7+M9,0),IF(G9="","",ROUND(G9*L9+M9,0))),"")</f>
        <v/>
      </c>
      <c r="J9" s="125"/>
      <c r="K9" s="458" t="b">
        <v>0</v>
      </c>
      <c r="L9" s="157"/>
      <c r="M9" s="156"/>
      <c r="N9" s="449" t="str">
        <f t="shared" si="2"/>
        <v/>
      </c>
      <c r="O9" s="449" t="str">
        <f>IF($K9=TRUE,'②-1出来高報告書'!$H$42-1%,"")</f>
        <v/>
      </c>
      <c r="P9" s="449" t="str">
        <f>IF($K9=TRUE,'②-1出来高報告書'!$H$42+1%,"")</f>
        <v/>
      </c>
      <c r="Q9" s="460" t="str">
        <f>IF($G9="","",IF($K9=TRUE,
MAX(
MIN(
_xlfn.CEILING.MATH($G9*('②-1出来高報告書'!$H$42-1%),1)-ROUND($G9*'値引・法定福利費自動計算（非表示予定）'!$D$7,0),
_xlfn.CEILING.MATH($G9*('②-1出来高報告書'!$H$42+1%+0.1%),1)-1-ROUND($G9*'値引・法定福利費自動計算（非表示予定）'!$D$7,0)
),
MIN(0,$G9)-ROUND($G9*'値引・法定福利費自動計算（非表示予定）'!$D$7,0),
-99999
),
MAX(
MIN(0,$G9)-ROUND($G9*$L9,0),
-99999
)
))</f>
        <v/>
      </c>
      <c r="R9" s="460" t="str">
        <f>IF($G9="","",IF($K9=TRUE,
MIN(
MAX(
_xlfn.CEILING.MATH($G9*('②-1出来高報告書'!$H$42-1%),1)-ROUND($G9*'値引・法定福利費自動計算（非表示予定）'!$D$7,0),
_xlfn.CEILING.MATH($G9*('②-1出来高報告書'!$H$42+1%+0.1%),1)-1-ROUND($G9*'値引・法定福利費自動計算（非表示予定）'!$D$7,0)
),
MAX(0,$G9)-ROUND($G9*'値引・法定福利費自動計算（非表示予定）'!$D$7,0),
99999
),
MIN(
MAX(0,$G9)-ROUND($G9*$L9,0),
99999
)
))</f>
        <v/>
      </c>
      <c r="S9" s="462" t="str">
        <f t="shared" si="3"/>
        <v>OK</v>
      </c>
      <c r="T9" s="435" t="str">
        <f t="shared" si="4"/>
        <v>OK</v>
      </c>
      <c r="U9" s="435" t="str">
        <f>IF($K9=TRUE,IF(ROUND(ABS($H9-'②-1出来高報告書'!$H$42),4)&lt;=1%,"OK","NG"),"OK")</f>
        <v>OK</v>
      </c>
      <c r="V9" s="435" t="str">
        <f t="shared" si="5"/>
        <v>OK</v>
      </c>
      <c r="W9" s="435" t="str">
        <f t="shared" si="6"/>
        <v>OK</v>
      </c>
      <c r="X9" s="435" t="str">
        <f t="shared" si="7"/>
        <v>OK</v>
      </c>
      <c r="Y9" s="435" t="str">
        <f t="shared" si="8"/>
        <v>OK</v>
      </c>
      <c r="Z9" s="435">
        <f t="shared" si="9"/>
        <v>0</v>
      </c>
      <c r="AA9" s="83">
        <f>'①見積→契約(出来高報告初回のみ）'!I44</f>
        <v>0</v>
      </c>
    </row>
    <row r="10" spans="1:27" ht="18" customHeight="1">
      <c r="A10" s="370">
        <v>2</v>
      </c>
      <c r="B10" s="308" t="str">
        <f>IF('①見積→契約(出来高報告初回のみ）'!B45="〇","☑","")</f>
        <v/>
      </c>
      <c r="C10" s="408" t="str">
        <f t="shared" si="1"/>
        <v/>
      </c>
      <c r="D10" s="305" t="str">
        <f>IFERROR(IF('①見積→契約(出来高報告初回のみ）'!C45="","",'①見積→契約(出来高報告初回のみ）'!C45),"")</f>
        <v/>
      </c>
      <c r="E10" s="115" t="str">
        <f>IFERROR(IF('①見積→契約(出来高報告初回のみ）'!D45="","",FIXED('①見積→契約(出来高報告初回のみ）'!D45,'①見積→契約(出来高報告初回のみ）'!AG59)),"")</f>
        <v/>
      </c>
      <c r="F10" s="111" t="str">
        <f>IFERROR(IF('①見積→契約(出来高報告初回のみ）'!E45="","",'①見積→契約(出来高報告初回のみ）'!E45),"")</f>
        <v/>
      </c>
      <c r="G10" s="112" t="str">
        <f>IF('①見積→契約(出来高報告初回のみ）'!H45="","",'①見積→契約(出来高報告初回のみ）'!H45)</f>
        <v/>
      </c>
      <c r="H10" s="110" t="str">
        <f t="shared" si="0"/>
        <v/>
      </c>
      <c r="I10" s="114" t="str">
        <f>IFERROR(IF(K10=TRUE,ROUND(G10*'値引・法定福利費自動計算（非表示予定）'!$D$7+M10,0),IF(G10="","",ROUND(G10*L10+M10,0))),"")</f>
        <v/>
      </c>
      <c r="J10" s="125"/>
      <c r="K10" s="458" t="b">
        <v>0</v>
      </c>
      <c r="L10" s="157"/>
      <c r="M10" s="156"/>
      <c r="N10" s="449" t="str">
        <f t="shared" si="2"/>
        <v/>
      </c>
      <c r="O10" s="449" t="str">
        <f>IF($K10=TRUE,'②-1出来高報告書'!$H$42-1%,"")</f>
        <v/>
      </c>
      <c r="P10" s="449" t="str">
        <f>IF($K10=TRUE,'②-1出来高報告書'!$H$42+1%,"")</f>
        <v/>
      </c>
      <c r="Q10" s="460" t="str">
        <f>IF($G10="","",IF($K10=TRUE,
MAX(
MIN(
_xlfn.CEILING.MATH($G10*('②-1出来高報告書'!$H$42-1%),1)-ROUND($G10*'値引・法定福利費自動計算（非表示予定）'!$D$7,0),
_xlfn.CEILING.MATH($G10*('②-1出来高報告書'!$H$42+1%+0.1%),1)-1-ROUND($G10*'値引・法定福利費自動計算（非表示予定）'!$D$7,0)
),
MIN(0,$G10)-ROUND($G10*'値引・法定福利費自動計算（非表示予定）'!$D$7,0),
-99999
),
MAX(
MIN(0,$G10)-ROUND($G10*$L10,0),
-99999
)
))</f>
        <v/>
      </c>
      <c r="R10" s="460" t="str">
        <f>IF($G10="","",IF($K10=TRUE,
MIN(
MAX(
_xlfn.CEILING.MATH($G10*('②-1出来高報告書'!$H$42-1%),1)-ROUND($G10*'値引・法定福利費自動計算（非表示予定）'!$D$7,0),
_xlfn.CEILING.MATH($G10*('②-1出来高報告書'!$H$42+1%+0.1%),1)-1-ROUND($G10*'値引・法定福利費自動計算（非表示予定）'!$D$7,0)
),
MAX(0,$G10)-ROUND($G10*'値引・法定福利費自動計算（非表示予定）'!$D$7,0),
99999
),
MIN(
MAX(0,$G10)-ROUND($G10*$L10,0),
99999
)
))</f>
        <v/>
      </c>
      <c r="S10" s="462" t="str">
        <f t="shared" si="3"/>
        <v>OK</v>
      </c>
      <c r="T10" s="435" t="str">
        <f t="shared" si="4"/>
        <v>OK</v>
      </c>
      <c r="U10" s="435" t="str">
        <f>IF($K10=TRUE,IF(ROUND(ABS($H10-'②-1出来高報告書'!$H$42),4)&lt;=1%,"OK","NG"),"OK")</f>
        <v>OK</v>
      </c>
      <c r="V10" s="435" t="str">
        <f t="shared" si="5"/>
        <v>OK</v>
      </c>
      <c r="W10" s="435" t="str">
        <f t="shared" si="6"/>
        <v>OK</v>
      </c>
      <c r="X10" s="435" t="str">
        <f t="shared" si="7"/>
        <v>OK</v>
      </c>
      <c r="Y10" s="435" t="str">
        <f t="shared" si="8"/>
        <v>OK</v>
      </c>
      <c r="Z10" s="435">
        <f t="shared" si="9"/>
        <v>0</v>
      </c>
      <c r="AA10" s="83">
        <f>'①見積→契約(出来高報告初回のみ）'!I45</f>
        <v>0</v>
      </c>
    </row>
    <row r="11" spans="1:27" ht="18" customHeight="1">
      <c r="A11" s="370">
        <v>2</v>
      </c>
      <c r="B11" s="308" t="str">
        <f>IF('①見積→契約(出来高報告初回のみ）'!B46="〇","☑","")</f>
        <v/>
      </c>
      <c r="C11" s="408" t="str">
        <f t="shared" si="1"/>
        <v/>
      </c>
      <c r="D11" s="305" t="str">
        <f>IFERROR(IF('①見積→契約(出来高報告初回のみ）'!C46="","",'①見積→契約(出来高報告初回のみ）'!C46),"")</f>
        <v/>
      </c>
      <c r="E11" s="115" t="str">
        <f>IFERROR(IF('①見積→契約(出来高報告初回のみ）'!D46="","",FIXED('①見積→契約(出来高報告初回のみ）'!D46,'①見積→契約(出来高報告初回のみ）'!AG60)),"")</f>
        <v/>
      </c>
      <c r="F11" s="111" t="str">
        <f>IFERROR(IF('①見積→契約(出来高報告初回のみ）'!E46="","",'①見積→契約(出来高報告初回のみ）'!E46),"")</f>
        <v/>
      </c>
      <c r="G11" s="112" t="str">
        <f>IF('①見積→契約(出来高報告初回のみ）'!H46="","",'①見積→契約(出来高報告初回のみ）'!H46)</f>
        <v/>
      </c>
      <c r="H11" s="110" t="str">
        <f>IFERROR(IF(K11=TRUE,IF(AND(I11/G11&gt;0,I11/G11&lt;0.001),0.001,ROUNDDOWN(I11/G11,3)),IF(G11="","",IF(AND((G11*L11+M11)/G11&gt;0,(G11*L11+M11)/G11&lt;0.001),0.001,ROUNDDOWN((G11*L11+M11)/G11,3)))),"")</f>
        <v/>
      </c>
      <c r="I11" s="114" t="str">
        <f>IFERROR(IF(K11=TRUE,ROUND(G11*'値引・法定福利費自動計算（非表示予定）'!$D$7+M11,0),IF(G11="","",ROUND(G11*L11+M11,0))),"")</f>
        <v/>
      </c>
      <c r="J11" s="125"/>
      <c r="K11" s="458" t="b">
        <v>0</v>
      </c>
      <c r="L11" s="157"/>
      <c r="M11" s="156"/>
      <c r="N11" s="449" t="str">
        <f t="shared" si="2"/>
        <v/>
      </c>
      <c r="O11" s="449" t="str">
        <f>IF($K11=TRUE,'②-1出来高報告書'!$H$42-1%,"")</f>
        <v/>
      </c>
      <c r="P11" s="449" t="str">
        <f>IF($K11=TRUE,'②-1出来高報告書'!$H$42+1%,"")</f>
        <v/>
      </c>
      <c r="Q11" s="460" t="str">
        <f>IF($G11="","",IF($K11=TRUE,
MAX(
MIN(
_xlfn.CEILING.MATH($G11*('②-1出来高報告書'!$H$42-1%),1)-ROUND($G11*'値引・法定福利費自動計算（非表示予定）'!$D$7,0),
_xlfn.CEILING.MATH($G11*('②-1出来高報告書'!$H$42+1%+0.1%),1)-1-ROUND($G11*'値引・法定福利費自動計算（非表示予定）'!$D$7,0)
),
MIN(0,$G11)-ROUND($G11*'値引・法定福利費自動計算（非表示予定）'!$D$7,0),
-99999
),
MAX(
MIN(0,$G11)-ROUND($G11*$L11,0),
-99999
)
))</f>
        <v/>
      </c>
      <c r="R11" s="460" t="str">
        <f>IF($G11="","",IF($K11=TRUE,
MIN(
MAX(
_xlfn.CEILING.MATH($G11*('②-1出来高報告書'!$H$42-1%),1)-ROUND($G11*'値引・法定福利費自動計算（非表示予定）'!$D$7,0),
_xlfn.CEILING.MATH($G11*('②-1出来高報告書'!$H$42+1%+0.1%),1)-1-ROUND($G11*'値引・法定福利費自動計算（非表示予定）'!$D$7,0)
),
MAX(0,$G11)-ROUND($G11*'値引・法定福利費自動計算（非表示予定）'!$D$7,0),
99999
),
MIN(
MAX(0,$G11)-ROUND($G11*$L11,0),
99999
)
))</f>
        <v/>
      </c>
      <c r="S11" s="462" t="str">
        <f t="shared" si="3"/>
        <v>OK</v>
      </c>
      <c r="T11" s="435" t="str">
        <f t="shared" si="4"/>
        <v>OK</v>
      </c>
      <c r="U11" s="435" t="str">
        <f>IF($K11=TRUE,IF(ROUND(ABS($H11-'②-1出来高報告書'!$H$42),4)&lt;=1%,"OK","NG"),"OK")</f>
        <v>OK</v>
      </c>
      <c r="V11" s="435" t="str">
        <f t="shared" si="5"/>
        <v>OK</v>
      </c>
      <c r="W11" s="435" t="str">
        <f t="shared" si="6"/>
        <v>OK</v>
      </c>
      <c r="X11" s="435" t="str">
        <f t="shared" si="7"/>
        <v>OK</v>
      </c>
      <c r="Y11" s="435" t="str">
        <f t="shared" si="8"/>
        <v>OK</v>
      </c>
      <c r="Z11" s="435">
        <f t="shared" si="9"/>
        <v>0</v>
      </c>
      <c r="AA11" s="83">
        <f>'①見積→契約(出来高報告初回のみ）'!I46</f>
        <v>0</v>
      </c>
    </row>
    <row r="12" spans="1:27" ht="18" customHeight="1">
      <c r="A12" s="370">
        <v>2</v>
      </c>
      <c r="B12" s="308" t="str">
        <f>IF('①見積→契約(出来高報告初回のみ）'!B47="〇","☑","")</f>
        <v/>
      </c>
      <c r="C12" s="408" t="str">
        <f t="shared" si="1"/>
        <v/>
      </c>
      <c r="D12" s="305" t="str">
        <f>IFERROR(IF('①見積→契約(出来高報告初回のみ）'!C47="","",'①見積→契約(出来高報告初回のみ）'!C47),"")</f>
        <v/>
      </c>
      <c r="E12" s="115" t="str">
        <f>IFERROR(IF('①見積→契約(出来高報告初回のみ）'!D47="","",FIXED('①見積→契約(出来高報告初回のみ）'!D47,'①見積→契約(出来高報告初回のみ）'!AG61)),"")</f>
        <v/>
      </c>
      <c r="F12" s="111" t="str">
        <f>IFERROR(IF('①見積→契約(出来高報告初回のみ）'!E47="","",'①見積→契約(出来高報告初回のみ）'!E47),"")</f>
        <v/>
      </c>
      <c r="G12" s="112" t="str">
        <f>IF('①見積→契約(出来高報告初回のみ）'!H47="","",'①見積→契約(出来高報告初回のみ）'!H47)</f>
        <v/>
      </c>
      <c r="H12" s="110" t="str">
        <f t="shared" ref="H12:H75" si="10">IFERROR(IF(K12=TRUE,IF(AND(I12/G12&gt;0,I12/G12&lt;0.001),0.001,ROUNDDOWN(I12/G12,3)),IF(G12="","",IF(AND((G12*L12+M12)/G12&gt;0,(G12*L12+M12)/G12&lt;0.001),0.001,ROUNDDOWN((G12*L12+M12)/G12,3)))),"")</f>
        <v/>
      </c>
      <c r="I12" s="114" t="str">
        <f>IFERROR(IF(K12=TRUE,ROUND(G12*'値引・法定福利費自動計算（非表示予定）'!$D$7+M12,0),IF(G12="","",ROUND(G12*L12+M12,0))),"")</f>
        <v/>
      </c>
      <c r="J12" s="125"/>
      <c r="K12" s="458" t="b">
        <v>0</v>
      </c>
      <c r="L12" s="157"/>
      <c r="M12" s="156"/>
      <c r="N12" s="449" t="str">
        <f t="shared" si="2"/>
        <v/>
      </c>
      <c r="O12" s="449" t="str">
        <f>IF($K12=TRUE,'②-1出来高報告書'!$H$42-1%,"")</f>
        <v/>
      </c>
      <c r="P12" s="449" t="str">
        <f>IF($K12=TRUE,'②-1出来高報告書'!$H$42+1%,"")</f>
        <v/>
      </c>
      <c r="Q12" s="460" t="str">
        <f>IF($G12="","",IF($K12=TRUE,
MAX(
MIN(
_xlfn.CEILING.MATH($G12*('②-1出来高報告書'!$H$42-1%),1)-ROUND($G12*'値引・法定福利費自動計算（非表示予定）'!$D$7,0),
_xlfn.CEILING.MATH($G12*('②-1出来高報告書'!$H$42+1%+0.1%),1)-1-ROUND($G12*'値引・法定福利費自動計算（非表示予定）'!$D$7,0)
),
MIN(0,$G12)-ROUND($G12*'値引・法定福利費自動計算（非表示予定）'!$D$7,0),
-99999
),
MAX(
MIN(0,$G12)-ROUND($G12*$L12,0),
-99999
)
))</f>
        <v/>
      </c>
      <c r="R12" s="460" t="str">
        <f>IF($G12="","",IF($K12=TRUE,
MIN(
MAX(
_xlfn.CEILING.MATH($G12*('②-1出来高報告書'!$H$42-1%),1)-ROUND($G12*'値引・法定福利費自動計算（非表示予定）'!$D$7,0),
_xlfn.CEILING.MATH($G12*('②-1出来高報告書'!$H$42+1%+0.1%),1)-1-ROUND($G12*'値引・法定福利費自動計算（非表示予定）'!$D$7,0)
),
MAX(0,$G12)-ROUND($G12*'値引・法定福利費自動計算（非表示予定）'!$D$7,0),
99999
),
MIN(
MAX(0,$G12)-ROUND($G12*$L12,0),
99999
)
))</f>
        <v/>
      </c>
      <c r="S12" s="462" t="str">
        <f t="shared" si="3"/>
        <v>OK</v>
      </c>
      <c r="T12" s="435" t="str">
        <f t="shared" si="4"/>
        <v>OK</v>
      </c>
      <c r="U12" s="435" t="str">
        <f>IF($K12=TRUE,IF(ROUND(ABS($H12-'②-1出来高報告書'!$H$42),4)&lt;=1%,"OK","NG"),"OK")</f>
        <v>OK</v>
      </c>
      <c r="V12" s="435" t="str">
        <f t="shared" si="5"/>
        <v>OK</v>
      </c>
      <c r="W12" s="435" t="str">
        <f t="shared" si="6"/>
        <v>OK</v>
      </c>
      <c r="X12" s="435" t="str">
        <f t="shared" si="7"/>
        <v>OK</v>
      </c>
      <c r="Y12" s="435" t="str">
        <f t="shared" si="8"/>
        <v>OK</v>
      </c>
      <c r="Z12" s="435">
        <f t="shared" si="9"/>
        <v>0</v>
      </c>
      <c r="AA12" s="83">
        <f>'①見積→契約(出来高報告初回のみ）'!I47</f>
        <v>0</v>
      </c>
    </row>
    <row r="13" spans="1:27" ht="18" customHeight="1">
      <c r="A13" s="370">
        <v>2</v>
      </c>
      <c r="B13" s="308" t="str">
        <f>IF('①見積→契約(出来高報告初回のみ）'!B48="〇","☑","")</f>
        <v/>
      </c>
      <c r="C13" s="408" t="str">
        <f t="shared" si="1"/>
        <v/>
      </c>
      <c r="D13" s="305" t="str">
        <f>IFERROR(IF('①見積→契約(出来高報告初回のみ）'!C48="","",'①見積→契約(出来高報告初回のみ）'!C48),"")</f>
        <v/>
      </c>
      <c r="E13" s="115" t="str">
        <f>IFERROR(IF('①見積→契約(出来高報告初回のみ）'!D48="","",FIXED('①見積→契約(出来高報告初回のみ）'!D48,'①見積→契約(出来高報告初回のみ）'!AG62)),"")</f>
        <v/>
      </c>
      <c r="F13" s="111" t="str">
        <f>IFERROR(IF('①見積→契約(出来高報告初回のみ）'!E48="","",'①見積→契約(出来高報告初回のみ）'!E48),"")</f>
        <v/>
      </c>
      <c r="G13" s="112" t="str">
        <f>IF('①見積→契約(出来高報告初回のみ）'!H48="","",'①見積→契約(出来高報告初回のみ）'!H48)</f>
        <v/>
      </c>
      <c r="H13" s="110" t="str">
        <f t="shared" si="10"/>
        <v/>
      </c>
      <c r="I13" s="114" t="str">
        <f>IFERROR(IF(K13=TRUE,ROUND(G13*'値引・法定福利費自動計算（非表示予定）'!$D$7+M13,0),IF(G13="","",ROUND(G13*L13+M13,0))),"")</f>
        <v/>
      </c>
      <c r="J13" s="125"/>
      <c r="K13" s="458" t="b">
        <v>0</v>
      </c>
      <c r="L13" s="157"/>
      <c r="M13" s="156"/>
      <c r="N13" s="449" t="str">
        <f t="shared" si="2"/>
        <v/>
      </c>
      <c r="O13" s="449" t="str">
        <f>IF($K13=TRUE,'②-1出来高報告書'!$H$42-1%,"")</f>
        <v/>
      </c>
      <c r="P13" s="449" t="str">
        <f>IF($K13=TRUE,'②-1出来高報告書'!$H$42+1%,"")</f>
        <v/>
      </c>
      <c r="Q13" s="460" t="str">
        <f>IF($G13="","",IF($K13=TRUE,
MAX(
MIN(
_xlfn.CEILING.MATH($G13*('②-1出来高報告書'!$H$42-1%),1)-ROUND($G13*'値引・法定福利費自動計算（非表示予定）'!$D$7,0),
_xlfn.CEILING.MATH($G13*('②-1出来高報告書'!$H$42+1%+0.1%),1)-1-ROUND($G13*'値引・法定福利費自動計算（非表示予定）'!$D$7,0)
),
MIN(0,$G13)-ROUND($G13*'値引・法定福利費自動計算（非表示予定）'!$D$7,0),
-99999
),
MAX(
MIN(0,$G13)-ROUND($G13*$L13,0),
-99999
)
))</f>
        <v/>
      </c>
      <c r="R13" s="460" t="str">
        <f>IF($G13="","",IF($K13=TRUE,
MIN(
MAX(
_xlfn.CEILING.MATH($G13*('②-1出来高報告書'!$H$42-1%),1)-ROUND($G13*'値引・法定福利費自動計算（非表示予定）'!$D$7,0),
_xlfn.CEILING.MATH($G13*('②-1出来高報告書'!$H$42+1%+0.1%),1)-1-ROUND($G13*'値引・法定福利費自動計算（非表示予定）'!$D$7,0)
),
MAX(0,$G13)-ROUND($G13*'値引・法定福利費自動計算（非表示予定）'!$D$7,0),
99999
),
MIN(
MAX(0,$G13)-ROUND($G13*$L13,0),
99999
)
))</f>
        <v/>
      </c>
      <c r="S13" s="462" t="str">
        <f t="shared" si="3"/>
        <v>OK</v>
      </c>
      <c r="T13" s="435" t="str">
        <f t="shared" si="4"/>
        <v>OK</v>
      </c>
      <c r="U13" s="435" t="str">
        <f>IF($K13=TRUE,IF(ROUND(ABS($H13-'②-1出来高報告書'!$H$42),4)&lt;=1%,"OK","NG"),"OK")</f>
        <v>OK</v>
      </c>
      <c r="V13" s="435" t="str">
        <f t="shared" si="5"/>
        <v>OK</v>
      </c>
      <c r="W13" s="435" t="str">
        <f t="shared" si="6"/>
        <v>OK</v>
      </c>
      <c r="X13" s="435" t="str">
        <f t="shared" si="7"/>
        <v>OK</v>
      </c>
      <c r="Y13" s="435" t="str">
        <f t="shared" si="8"/>
        <v>OK</v>
      </c>
      <c r="Z13" s="435">
        <f t="shared" si="9"/>
        <v>0</v>
      </c>
      <c r="AA13" s="83">
        <f>'①見積→契約(出来高報告初回のみ）'!I48</f>
        <v>0</v>
      </c>
    </row>
    <row r="14" spans="1:27" ht="18" customHeight="1">
      <c r="A14" s="370">
        <v>2</v>
      </c>
      <c r="B14" s="308" t="str">
        <f>IF('①見積→契約(出来高報告初回のみ）'!B49="〇","☑","")</f>
        <v/>
      </c>
      <c r="C14" s="408" t="str">
        <f t="shared" si="1"/>
        <v/>
      </c>
      <c r="D14" s="305" t="str">
        <f>IFERROR(IF('①見積→契約(出来高報告初回のみ）'!C49="","",'①見積→契約(出来高報告初回のみ）'!C49),"")</f>
        <v/>
      </c>
      <c r="E14" s="115" t="str">
        <f>IFERROR(IF('①見積→契約(出来高報告初回のみ）'!D49="","",FIXED('①見積→契約(出来高報告初回のみ）'!D49,'①見積→契約(出来高報告初回のみ）'!AG63)),"")</f>
        <v/>
      </c>
      <c r="F14" s="111" t="str">
        <f>IFERROR(IF('①見積→契約(出来高報告初回のみ）'!E49="","",'①見積→契約(出来高報告初回のみ）'!E49),"")</f>
        <v/>
      </c>
      <c r="G14" s="112" t="str">
        <f>IF('①見積→契約(出来高報告初回のみ）'!H49="","",'①見積→契約(出来高報告初回のみ）'!H49)</f>
        <v/>
      </c>
      <c r="H14" s="110" t="str">
        <f t="shared" si="10"/>
        <v/>
      </c>
      <c r="I14" s="114" t="str">
        <f>IFERROR(IF(K14=TRUE,ROUND(G14*'値引・法定福利費自動計算（非表示予定）'!$D$7+M14,0),IF(G14="","",ROUND(G14*L14+M14,0))),"")</f>
        <v/>
      </c>
      <c r="J14" s="125"/>
      <c r="K14" s="458" t="b">
        <v>0</v>
      </c>
      <c r="L14" s="157"/>
      <c r="M14" s="156"/>
      <c r="N14" s="449" t="str">
        <f t="shared" si="2"/>
        <v/>
      </c>
      <c r="O14" s="449" t="str">
        <f>IF($K14=TRUE,'②-1出来高報告書'!$H$42-1%,"")</f>
        <v/>
      </c>
      <c r="P14" s="449" t="str">
        <f>IF($K14=TRUE,'②-1出来高報告書'!$H$42+1%,"")</f>
        <v/>
      </c>
      <c r="Q14" s="460" t="str">
        <f>IF($G14="","",IF($K14=TRUE,
MAX(
MIN(
_xlfn.CEILING.MATH($G14*('②-1出来高報告書'!$H$42-1%),1)-ROUND($G14*'値引・法定福利費自動計算（非表示予定）'!$D$7,0),
_xlfn.CEILING.MATH($G14*('②-1出来高報告書'!$H$42+1%+0.1%),1)-1-ROUND($G14*'値引・法定福利費自動計算（非表示予定）'!$D$7,0)
),
MIN(0,$G14)-ROUND($G14*'値引・法定福利費自動計算（非表示予定）'!$D$7,0),
-99999
),
MAX(
MIN(0,$G14)-ROUND($G14*$L14,0),
-99999
)
))</f>
        <v/>
      </c>
      <c r="R14" s="460" t="str">
        <f>IF($G14="","",IF($K14=TRUE,
MIN(
MAX(
_xlfn.CEILING.MATH($G14*('②-1出来高報告書'!$H$42-1%),1)-ROUND($G14*'値引・法定福利費自動計算（非表示予定）'!$D$7,0),
_xlfn.CEILING.MATH($G14*('②-1出来高報告書'!$H$42+1%+0.1%),1)-1-ROUND($G14*'値引・法定福利費自動計算（非表示予定）'!$D$7,0)
),
MAX(0,$G14)-ROUND($G14*'値引・法定福利費自動計算（非表示予定）'!$D$7,0),
99999
),
MIN(
MAX(0,$G14)-ROUND($G14*$L14,0),
99999
)
))</f>
        <v/>
      </c>
      <c r="S14" s="462" t="str">
        <f t="shared" si="3"/>
        <v>OK</v>
      </c>
      <c r="T14" s="435" t="str">
        <f t="shared" si="4"/>
        <v>OK</v>
      </c>
      <c r="U14" s="435" t="str">
        <f>IF($K14=TRUE,IF(ROUND(ABS($H14-'②-1出来高報告書'!$H$42),4)&lt;=1%,"OK","NG"),"OK")</f>
        <v>OK</v>
      </c>
      <c r="V14" s="435" t="str">
        <f t="shared" si="5"/>
        <v>OK</v>
      </c>
      <c r="W14" s="435" t="str">
        <f t="shared" si="6"/>
        <v>OK</v>
      </c>
      <c r="X14" s="435" t="str">
        <f t="shared" si="7"/>
        <v>OK</v>
      </c>
      <c r="Y14" s="435" t="str">
        <f t="shared" si="8"/>
        <v>OK</v>
      </c>
      <c r="Z14" s="435">
        <f t="shared" si="9"/>
        <v>0</v>
      </c>
      <c r="AA14" s="83">
        <f>'①見積→契約(出来高報告初回のみ）'!I49</f>
        <v>0</v>
      </c>
    </row>
    <row r="15" spans="1:27" ht="18" customHeight="1">
      <c r="A15" s="370">
        <v>2</v>
      </c>
      <c r="B15" s="308" t="str">
        <f>IF('①見積→契約(出来高報告初回のみ）'!B50="〇","☑","")</f>
        <v/>
      </c>
      <c r="C15" s="408" t="str">
        <f t="shared" si="1"/>
        <v/>
      </c>
      <c r="D15" s="305" t="str">
        <f>IFERROR(IF('①見積→契約(出来高報告初回のみ）'!C50="","",'①見積→契約(出来高報告初回のみ）'!C50),"")</f>
        <v/>
      </c>
      <c r="E15" s="115" t="str">
        <f>IFERROR(IF('①見積→契約(出来高報告初回のみ）'!D50="","",FIXED('①見積→契約(出来高報告初回のみ）'!D50,'①見積→契約(出来高報告初回のみ）'!AG64)),"")</f>
        <v/>
      </c>
      <c r="F15" s="111" t="str">
        <f>IFERROR(IF('①見積→契約(出来高報告初回のみ）'!E50="","",'①見積→契約(出来高報告初回のみ）'!E50),"")</f>
        <v/>
      </c>
      <c r="G15" s="112" t="str">
        <f>IF('①見積→契約(出来高報告初回のみ）'!H50="","",'①見積→契約(出来高報告初回のみ）'!H50)</f>
        <v/>
      </c>
      <c r="H15" s="110" t="str">
        <f t="shared" si="10"/>
        <v/>
      </c>
      <c r="I15" s="114" t="str">
        <f>IFERROR(IF(K15=TRUE,ROUND(G15*'値引・法定福利費自動計算（非表示予定）'!$D$7+M15,0),IF(G15="","",ROUND(G15*L15+M15,0))),"")</f>
        <v/>
      </c>
      <c r="J15" s="125"/>
      <c r="K15" s="458" t="b">
        <v>0</v>
      </c>
      <c r="L15" s="157"/>
      <c r="M15" s="156"/>
      <c r="N15" s="449" t="str">
        <f t="shared" si="2"/>
        <v/>
      </c>
      <c r="O15" s="449" t="str">
        <f>IF($K15=TRUE,'②-1出来高報告書'!$H$42-1%,"")</f>
        <v/>
      </c>
      <c r="P15" s="449" t="str">
        <f>IF($K15=TRUE,'②-1出来高報告書'!$H$42+1%,"")</f>
        <v/>
      </c>
      <c r="Q15" s="460" t="str">
        <f>IF($G15="","",IF($K15=TRUE,
MAX(
MIN(
_xlfn.CEILING.MATH($G15*('②-1出来高報告書'!$H$42-1%),1)-ROUND($G15*'値引・法定福利費自動計算（非表示予定）'!$D$7,0),
_xlfn.CEILING.MATH($G15*('②-1出来高報告書'!$H$42+1%+0.1%),1)-1-ROUND($G15*'値引・法定福利費自動計算（非表示予定）'!$D$7,0)
),
MIN(0,$G15)-ROUND($G15*'値引・法定福利費自動計算（非表示予定）'!$D$7,0),
-99999
),
MAX(
MIN(0,$G15)-ROUND($G15*$L15,0),
-99999
)
))</f>
        <v/>
      </c>
      <c r="R15" s="460" t="str">
        <f>IF($G15="","",IF($K15=TRUE,
MIN(
MAX(
_xlfn.CEILING.MATH($G15*('②-1出来高報告書'!$H$42-1%),1)-ROUND($G15*'値引・法定福利費自動計算（非表示予定）'!$D$7,0),
_xlfn.CEILING.MATH($G15*('②-1出来高報告書'!$H$42+1%+0.1%),1)-1-ROUND($G15*'値引・法定福利費自動計算（非表示予定）'!$D$7,0)
),
MAX(0,$G15)-ROUND($G15*'値引・法定福利費自動計算（非表示予定）'!$D$7,0),
99999
),
MIN(
MAX(0,$G15)-ROUND($G15*$L15,0),
99999
)
))</f>
        <v/>
      </c>
      <c r="S15" s="462" t="str">
        <f t="shared" si="3"/>
        <v>OK</v>
      </c>
      <c r="T15" s="435" t="str">
        <f t="shared" si="4"/>
        <v>OK</v>
      </c>
      <c r="U15" s="435" t="str">
        <f>IF($K15=TRUE,IF(ROUND(ABS($H15-'②-1出来高報告書'!$H$42),4)&lt;=1%,"OK","NG"),"OK")</f>
        <v>OK</v>
      </c>
      <c r="V15" s="435" t="str">
        <f t="shared" si="5"/>
        <v>OK</v>
      </c>
      <c r="W15" s="435" t="str">
        <f t="shared" si="6"/>
        <v>OK</v>
      </c>
      <c r="X15" s="435" t="str">
        <f t="shared" si="7"/>
        <v>OK</v>
      </c>
      <c r="Y15" s="435" t="str">
        <f t="shared" si="8"/>
        <v>OK</v>
      </c>
      <c r="Z15" s="435">
        <f t="shared" si="9"/>
        <v>0</v>
      </c>
      <c r="AA15" s="83">
        <f>'①見積→契約(出来高報告初回のみ）'!I50</f>
        <v>0</v>
      </c>
    </row>
    <row r="16" spans="1:27" ht="18" customHeight="1">
      <c r="A16" s="370">
        <v>2</v>
      </c>
      <c r="B16" s="308" t="str">
        <f>IF('①見積→契約(出来高報告初回のみ）'!B51="〇","☑","")</f>
        <v/>
      </c>
      <c r="C16" s="408" t="str">
        <f t="shared" si="1"/>
        <v/>
      </c>
      <c r="D16" s="305" t="str">
        <f>IFERROR(IF('①見積→契約(出来高報告初回のみ）'!C51="","",'①見積→契約(出来高報告初回のみ）'!C51),"")</f>
        <v/>
      </c>
      <c r="E16" s="115" t="str">
        <f>IFERROR(IF('①見積→契約(出来高報告初回のみ）'!D51="","",FIXED('①見積→契約(出来高報告初回のみ）'!D51,'①見積→契約(出来高報告初回のみ）'!AG65)),"")</f>
        <v/>
      </c>
      <c r="F16" s="111" t="str">
        <f>IFERROR(IF('①見積→契約(出来高報告初回のみ）'!E51="","",'①見積→契約(出来高報告初回のみ）'!E51),"")</f>
        <v/>
      </c>
      <c r="G16" s="112" t="str">
        <f>IF('①見積→契約(出来高報告初回のみ）'!H51="","",'①見積→契約(出来高報告初回のみ）'!H51)</f>
        <v/>
      </c>
      <c r="H16" s="110" t="str">
        <f t="shared" si="10"/>
        <v/>
      </c>
      <c r="I16" s="114" t="str">
        <f>IFERROR(IF(K16=TRUE,ROUND(G16*'値引・法定福利費自動計算（非表示予定）'!$D$7+M16,0),IF(G16="","",ROUND(G16*L16+M16,0))),"")</f>
        <v/>
      </c>
      <c r="J16" s="125"/>
      <c r="K16" s="458" t="b">
        <v>0</v>
      </c>
      <c r="L16" s="157"/>
      <c r="M16" s="156"/>
      <c r="N16" s="449" t="str">
        <f t="shared" si="2"/>
        <v/>
      </c>
      <c r="O16" s="449" t="str">
        <f>IF($K16=TRUE,'②-1出来高報告書'!$H$42-1%,"")</f>
        <v/>
      </c>
      <c r="P16" s="449" t="str">
        <f>IF($K16=TRUE,'②-1出来高報告書'!$H$42+1%,"")</f>
        <v/>
      </c>
      <c r="Q16" s="460" t="str">
        <f>IF($G16="","",IF($K16=TRUE,
MAX(
MIN(
_xlfn.CEILING.MATH($G16*('②-1出来高報告書'!$H$42-1%),1)-ROUND($G16*'値引・法定福利費自動計算（非表示予定）'!$D$7,0),
_xlfn.CEILING.MATH($G16*('②-1出来高報告書'!$H$42+1%+0.1%),1)-1-ROUND($G16*'値引・法定福利費自動計算（非表示予定）'!$D$7,0)
),
MIN(0,$G16)-ROUND($G16*'値引・法定福利費自動計算（非表示予定）'!$D$7,0),
-99999
),
MAX(
MIN(0,$G16)-ROUND($G16*$L16,0),
-99999
)
))</f>
        <v/>
      </c>
      <c r="R16" s="460" t="str">
        <f>IF($G16="","",IF($K16=TRUE,
MIN(
MAX(
_xlfn.CEILING.MATH($G16*('②-1出来高報告書'!$H$42-1%),1)-ROUND($G16*'値引・法定福利費自動計算（非表示予定）'!$D$7,0),
_xlfn.CEILING.MATH($G16*('②-1出来高報告書'!$H$42+1%+0.1%),1)-1-ROUND($G16*'値引・法定福利費自動計算（非表示予定）'!$D$7,0)
),
MAX(0,$G16)-ROUND($G16*'値引・法定福利費自動計算（非表示予定）'!$D$7,0),
99999
),
MIN(
MAX(0,$G16)-ROUND($G16*$L16,0),
99999
)
))</f>
        <v/>
      </c>
      <c r="S16" s="462" t="str">
        <f t="shared" si="3"/>
        <v>OK</v>
      </c>
      <c r="T16" s="435" t="str">
        <f t="shared" si="4"/>
        <v>OK</v>
      </c>
      <c r="U16" s="435" t="str">
        <f>IF($K16=TRUE,IF(ROUND(ABS($H16-'②-1出来高報告書'!$H$42),4)&lt;=1%,"OK","NG"),"OK")</f>
        <v>OK</v>
      </c>
      <c r="V16" s="435" t="str">
        <f t="shared" si="5"/>
        <v>OK</v>
      </c>
      <c r="W16" s="435" t="str">
        <f t="shared" si="6"/>
        <v>OK</v>
      </c>
      <c r="X16" s="435" t="str">
        <f t="shared" si="7"/>
        <v>OK</v>
      </c>
      <c r="Y16" s="435" t="str">
        <f t="shared" si="8"/>
        <v>OK</v>
      </c>
      <c r="Z16" s="435">
        <f t="shared" si="9"/>
        <v>0</v>
      </c>
      <c r="AA16" s="83">
        <f>'①見積→契約(出来高報告初回のみ）'!I51</f>
        <v>0</v>
      </c>
    </row>
    <row r="17" spans="1:27" ht="18" customHeight="1">
      <c r="A17" s="370">
        <v>2</v>
      </c>
      <c r="B17" s="308" t="str">
        <f>IF('①見積→契約(出来高報告初回のみ）'!B52="〇","☑","")</f>
        <v/>
      </c>
      <c r="C17" s="408" t="str">
        <f t="shared" si="1"/>
        <v/>
      </c>
      <c r="D17" s="305" t="str">
        <f>IFERROR(IF('①見積→契約(出来高報告初回のみ）'!C52="","",'①見積→契約(出来高報告初回のみ）'!C52),"")</f>
        <v/>
      </c>
      <c r="E17" s="115" t="str">
        <f>IFERROR(IF('①見積→契約(出来高報告初回のみ）'!D52="","",FIXED('①見積→契約(出来高報告初回のみ）'!D52,'①見積→契約(出来高報告初回のみ）'!AG66)),"")</f>
        <v/>
      </c>
      <c r="F17" s="111" t="str">
        <f>IFERROR(IF('①見積→契約(出来高報告初回のみ）'!E52="","",'①見積→契約(出来高報告初回のみ）'!E52),"")</f>
        <v/>
      </c>
      <c r="G17" s="112" t="str">
        <f>IF('①見積→契約(出来高報告初回のみ）'!H52="","",'①見積→契約(出来高報告初回のみ）'!H52)</f>
        <v/>
      </c>
      <c r="H17" s="110" t="str">
        <f t="shared" si="10"/>
        <v/>
      </c>
      <c r="I17" s="114" t="str">
        <f>IFERROR(IF(K17=TRUE,ROUND(G17*'値引・法定福利費自動計算（非表示予定）'!$D$7+M17,0),IF(G17="","",ROUND(G17*L17+M17,0))),"")</f>
        <v/>
      </c>
      <c r="J17" s="125"/>
      <c r="K17" s="458" t="b">
        <v>0</v>
      </c>
      <c r="L17" s="157"/>
      <c r="M17" s="156"/>
      <c r="N17" s="449" t="str">
        <f t="shared" si="2"/>
        <v/>
      </c>
      <c r="O17" s="449" t="str">
        <f>IF($K17=TRUE,'②-1出来高報告書'!$H$42-1%,"")</f>
        <v/>
      </c>
      <c r="P17" s="449" t="str">
        <f>IF($K17=TRUE,'②-1出来高報告書'!$H$42+1%,"")</f>
        <v/>
      </c>
      <c r="Q17" s="460" t="str">
        <f>IF($G17="","",IF($K17=TRUE,
MAX(
MIN(
_xlfn.CEILING.MATH($G17*('②-1出来高報告書'!$H$42-1%),1)-ROUND($G17*'値引・法定福利費自動計算（非表示予定）'!$D$7,0),
_xlfn.CEILING.MATH($G17*('②-1出来高報告書'!$H$42+1%+0.1%),1)-1-ROUND($G17*'値引・法定福利費自動計算（非表示予定）'!$D$7,0)
),
MIN(0,$G17)-ROUND($G17*'値引・法定福利費自動計算（非表示予定）'!$D$7,0),
-99999
),
MAX(
MIN(0,$G17)-ROUND($G17*$L17,0),
-99999
)
))</f>
        <v/>
      </c>
      <c r="R17" s="460" t="str">
        <f>IF($G17="","",IF($K17=TRUE,
MIN(
MAX(
_xlfn.CEILING.MATH($G17*('②-1出来高報告書'!$H$42-1%),1)-ROUND($G17*'値引・法定福利費自動計算（非表示予定）'!$D$7,0),
_xlfn.CEILING.MATH($G17*('②-1出来高報告書'!$H$42+1%+0.1%),1)-1-ROUND($G17*'値引・法定福利費自動計算（非表示予定）'!$D$7,0)
),
MAX(0,$G17)-ROUND($G17*'値引・法定福利費自動計算（非表示予定）'!$D$7,0),
99999
),
MIN(
MAX(0,$G17)-ROUND($G17*$L17,0),
99999
)
))</f>
        <v/>
      </c>
      <c r="S17" s="462" t="str">
        <f t="shared" si="3"/>
        <v>OK</v>
      </c>
      <c r="T17" s="435" t="str">
        <f t="shared" si="4"/>
        <v>OK</v>
      </c>
      <c r="U17" s="435" t="str">
        <f>IF($K17=TRUE,IF(ROUND(ABS($H17-'②-1出来高報告書'!$H$42),4)&lt;=1%,"OK","NG"),"OK")</f>
        <v>OK</v>
      </c>
      <c r="V17" s="435" t="str">
        <f t="shared" si="5"/>
        <v>OK</v>
      </c>
      <c r="W17" s="435" t="str">
        <f t="shared" si="6"/>
        <v>OK</v>
      </c>
      <c r="X17" s="435" t="str">
        <f t="shared" si="7"/>
        <v>OK</v>
      </c>
      <c r="Y17" s="435" t="str">
        <f t="shared" si="8"/>
        <v>OK</v>
      </c>
      <c r="Z17" s="435">
        <f t="shared" si="9"/>
        <v>0</v>
      </c>
      <c r="AA17" s="83">
        <f>'①見積→契約(出来高報告初回のみ）'!I52</f>
        <v>0</v>
      </c>
    </row>
    <row r="18" spans="1:27" ht="18" customHeight="1">
      <c r="A18" s="370">
        <v>2</v>
      </c>
      <c r="B18" s="308" t="str">
        <f>IF('①見積→契約(出来高報告初回のみ）'!B53="〇","☑","")</f>
        <v/>
      </c>
      <c r="C18" s="408" t="str">
        <f t="shared" si="1"/>
        <v/>
      </c>
      <c r="D18" s="305" t="str">
        <f>IFERROR(IF('①見積→契約(出来高報告初回のみ）'!C53="","",'①見積→契約(出来高報告初回のみ）'!C53),"")</f>
        <v/>
      </c>
      <c r="E18" s="115" t="str">
        <f>IFERROR(IF('①見積→契約(出来高報告初回のみ）'!D53="","",FIXED('①見積→契約(出来高報告初回のみ）'!D53,'①見積→契約(出来高報告初回のみ）'!AG67)),"")</f>
        <v/>
      </c>
      <c r="F18" s="111" t="str">
        <f>IFERROR(IF('①見積→契約(出来高報告初回のみ）'!E53="","",'①見積→契約(出来高報告初回のみ）'!E53),"")</f>
        <v/>
      </c>
      <c r="G18" s="112" t="str">
        <f>IF('①見積→契約(出来高報告初回のみ）'!H53="","",'①見積→契約(出来高報告初回のみ）'!H53)</f>
        <v/>
      </c>
      <c r="H18" s="110" t="str">
        <f t="shared" si="10"/>
        <v/>
      </c>
      <c r="I18" s="114" t="str">
        <f>IFERROR(IF(K18=TRUE,ROUND(G18*'値引・法定福利費自動計算（非表示予定）'!$D$7+M18,0),IF(G18="","",ROUND(G18*L18+M18,0))),"")</f>
        <v/>
      </c>
      <c r="J18" s="125"/>
      <c r="K18" s="458" t="b">
        <v>0</v>
      </c>
      <c r="L18" s="157"/>
      <c r="M18" s="156"/>
      <c r="N18" s="449" t="str">
        <f t="shared" si="2"/>
        <v/>
      </c>
      <c r="O18" s="449" t="str">
        <f>IF($K18=TRUE,'②-1出来高報告書'!$H$42-1%,"")</f>
        <v/>
      </c>
      <c r="P18" s="449" t="str">
        <f>IF($K18=TRUE,'②-1出来高報告書'!$H$42+1%,"")</f>
        <v/>
      </c>
      <c r="Q18" s="460" t="str">
        <f>IF($G18="","",IF($K18=TRUE,
MAX(
MIN(
_xlfn.CEILING.MATH($G18*('②-1出来高報告書'!$H$42-1%),1)-ROUND($G18*'値引・法定福利費自動計算（非表示予定）'!$D$7,0),
_xlfn.CEILING.MATH($G18*('②-1出来高報告書'!$H$42+1%+0.1%),1)-1-ROUND($G18*'値引・法定福利費自動計算（非表示予定）'!$D$7,0)
),
MIN(0,$G18)-ROUND($G18*'値引・法定福利費自動計算（非表示予定）'!$D$7,0),
-99999
),
MAX(
MIN(0,$G18)-ROUND($G18*$L18,0),
-99999
)
))</f>
        <v/>
      </c>
      <c r="R18" s="460" t="str">
        <f>IF($G18="","",IF($K18=TRUE,
MIN(
MAX(
_xlfn.CEILING.MATH($G18*('②-1出来高報告書'!$H$42-1%),1)-ROUND($G18*'値引・法定福利費自動計算（非表示予定）'!$D$7,0),
_xlfn.CEILING.MATH($G18*('②-1出来高報告書'!$H$42+1%+0.1%),1)-1-ROUND($G18*'値引・法定福利費自動計算（非表示予定）'!$D$7,0)
),
MAX(0,$G18)-ROUND($G18*'値引・法定福利費自動計算（非表示予定）'!$D$7,0),
99999
),
MIN(
MAX(0,$G18)-ROUND($G18*$L18,0),
99999
)
))</f>
        <v/>
      </c>
      <c r="S18" s="462" t="str">
        <f t="shared" si="3"/>
        <v>OK</v>
      </c>
      <c r="T18" s="435" t="str">
        <f t="shared" si="4"/>
        <v>OK</v>
      </c>
      <c r="U18" s="435" t="str">
        <f>IF($K18=TRUE,IF(ROUND(ABS($H18-'②-1出来高報告書'!$H$42),4)&lt;=1%,"OK","NG"),"OK")</f>
        <v>OK</v>
      </c>
      <c r="V18" s="435" t="str">
        <f t="shared" si="5"/>
        <v>OK</v>
      </c>
      <c r="W18" s="435" t="str">
        <f t="shared" si="6"/>
        <v>OK</v>
      </c>
      <c r="X18" s="435" t="str">
        <f t="shared" si="7"/>
        <v>OK</v>
      </c>
      <c r="Y18" s="435" t="str">
        <f t="shared" si="8"/>
        <v>OK</v>
      </c>
      <c r="Z18" s="435">
        <f t="shared" si="9"/>
        <v>0</v>
      </c>
      <c r="AA18" s="83">
        <f>'①見積→契約(出来高報告初回のみ）'!I53</f>
        <v>0</v>
      </c>
    </row>
    <row r="19" spans="1:27" ht="18" customHeight="1">
      <c r="A19" s="370">
        <v>2</v>
      </c>
      <c r="B19" s="308" t="str">
        <f>IF('①見積→契約(出来高報告初回のみ）'!B54="〇","☑","")</f>
        <v/>
      </c>
      <c r="C19" s="408" t="str">
        <f t="shared" si="1"/>
        <v/>
      </c>
      <c r="D19" s="305" t="str">
        <f>IFERROR(IF('①見積→契約(出来高報告初回のみ）'!C54="","",'①見積→契約(出来高報告初回のみ）'!C54),"")</f>
        <v/>
      </c>
      <c r="E19" s="115" t="str">
        <f>IFERROR(IF('①見積→契約(出来高報告初回のみ）'!D54="","",FIXED('①見積→契約(出来高報告初回のみ）'!D54,'①見積→契約(出来高報告初回のみ）'!AG68)),"")</f>
        <v/>
      </c>
      <c r="F19" s="111" t="str">
        <f>IFERROR(IF('①見積→契約(出来高報告初回のみ）'!E54="","",'①見積→契約(出来高報告初回のみ）'!E54),"")</f>
        <v/>
      </c>
      <c r="G19" s="112" t="str">
        <f>IF('①見積→契約(出来高報告初回のみ）'!H54="","",'①見積→契約(出来高報告初回のみ）'!H54)</f>
        <v/>
      </c>
      <c r="H19" s="110" t="str">
        <f t="shared" si="10"/>
        <v/>
      </c>
      <c r="I19" s="114" t="str">
        <f>IFERROR(IF(K19=TRUE,ROUND(G19*'値引・法定福利費自動計算（非表示予定）'!$D$7+M19,0),IF(G19="","",ROUND(G19*L19+M19,0))),"")</f>
        <v/>
      </c>
      <c r="J19" s="125"/>
      <c r="K19" s="458" t="b">
        <v>0</v>
      </c>
      <c r="L19" s="157"/>
      <c r="M19" s="156"/>
      <c r="N19" s="449" t="str">
        <f t="shared" si="2"/>
        <v/>
      </c>
      <c r="O19" s="449" t="str">
        <f>IF($K19=TRUE,'②-1出来高報告書'!$H$42-1%,"")</f>
        <v/>
      </c>
      <c r="P19" s="449" t="str">
        <f>IF($K19=TRUE,'②-1出来高報告書'!$H$42+1%,"")</f>
        <v/>
      </c>
      <c r="Q19" s="460" t="str">
        <f>IF($G19="","",IF($K19=TRUE,
MAX(
MIN(
_xlfn.CEILING.MATH($G19*('②-1出来高報告書'!$H$42-1%),1)-ROUND($G19*'値引・法定福利費自動計算（非表示予定）'!$D$7,0),
_xlfn.CEILING.MATH($G19*('②-1出来高報告書'!$H$42+1%+0.1%),1)-1-ROUND($G19*'値引・法定福利費自動計算（非表示予定）'!$D$7,0)
),
MIN(0,$G19)-ROUND($G19*'値引・法定福利費自動計算（非表示予定）'!$D$7,0),
-99999
),
MAX(
MIN(0,$G19)-ROUND($G19*$L19,0),
-99999
)
))</f>
        <v/>
      </c>
      <c r="R19" s="460" t="str">
        <f>IF($G19="","",IF($K19=TRUE,
MIN(
MAX(
_xlfn.CEILING.MATH($G19*('②-1出来高報告書'!$H$42-1%),1)-ROUND($G19*'値引・法定福利費自動計算（非表示予定）'!$D$7,0),
_xlfn.CEILING.MATH($G19*('②-1出来高報告書'!$H$42+1%+0.1%),1)-1-ROUND($G19*'値引・法定福利費自動計算（非表示予定）'!$D$7,0)
),
MAX(0,$G19)-ROUND($G19*'値引・法定福利費自動計算（非表示予定）'!$D$7,0),
99999
),
MIN(
MAX(0,$G19)-ROUND($G19*$L19,0),
99999
)
))</f>
        <v/>
      </c>
      <c r="S19" s="462" t="str">
        <f t="shared" si="3"/>
        <v>OK</v>
      </c>
      <c r="T19" s="435" t="str">
        <f t="shared" si="4"/>
        <v>OK</v>
      </c>
      <c r="U19" s="435" t="str">
        <f>IF($K19=TRUE,IF(ROUND(ABS($H19-'②-1出来高報告書'!$H$42),4)&lt;=1%,"OK","NG"),"OK")</f>
        <v>OK</v>
      </c>
      <c r="V19" s="435" t="str">
        <f t="shared" si="5"/>
        <v>OK</v>
      </c>
      <c r="W19" s="435" t="str">
        <f t="shared" si="6"/>
        <v>OK</v>
      </c>
      <c r="X19" s="435" t="str">
        <f t="shared" si="7"/>
        <v>OK</v>
      </c>
      <c r="Y19" s="435" t="str">
        <f t="shared" si="8"/>
        <v>OK</v>
      </c>
      <c r="Z19" s="435">
        <f t="shared" si="9"/>
        <v>0</v>
      </c>
      <c r="AA19" s="83">
        <f>'①見積→契約(出来高報告初回のみ）'!I54</f>
        <v>0</v>
      </c>
    </row>
    <row r="20" spans="1:27" ht="18" customHeight="1">
      <c r="A20" s="370">
        <v>2</v>
      </c>
      <c r="B20" s="308" t="str">
        <f>IF('①見積→契約(出来高報告初回のみ）'!B55="〇","☑","")</f>
        <v/>
      </c>
      <c r="C20" s="408" t="str">
        <f t="shared" si="1"/>
        <v/>
      </c>
      <c r="D20" s="305" t="str">
        <f>IFERROR(IF('①見積→契約(出来高報告初回のみ）'!C55="","",'①見積→契約(出来高報告初回のみ）'!C55),"")</f>
        <v/>
      </c>
      <c r="E20" s="115" t="str">
        <f>IFERROR(IF('①見積→契約(出来高報告初回のみ）'!D55="","",FIXED('①見積→契約(出来高報告初回のみ）'!D55,'①見積→契約(出来高報告初回のみ）'!AG69)),"")</f>
        <v/>
      </c>
      <c r="F20" s="111" t="str">
        <f>IFERROR(IF('①見積→契約(出来高報告初回のみ）'!E55="","",'①見積→契約(出来高報告初回のみ）'!E55),"")</f>
        <v/>
      </c>
      <c r="G20" s="112" t="str">
        <f>IF('①見積→契約(出来高報告初回のみ）'!H55="","",'①見積→契約(出来高報告初回のみ）'!H55)</f>
        <v/>
      </c>
      <c r="H20" s="110" t="str">
        <f t="shared" si="10"/>
        <v/>
      </c>
      <c r="I20" s="114" t="str">
        <f>IFERROR(IF(K20=TRUE,ROUND(G20*'値引・法定福利費自動計算（非表示予定）'!$D$7+M20,0),IF(G20="","",ROUND(G20*L20+M20,0))),"")</f>
        <v/>
      </c>
      <c r="J20" s="125"/>
      <c r="K20" s="458" t="b">
        <v>0</v>
      </c>
      <c r="L20" s="157"/>
      <c r="M20" s="156"/>
      <c r="N20" s="449" t="str">
        <f t="shared" si="2"/>
        <v/>
      </c>
      <c r="O20" s="449" t="str">
        <f>IF($K20=TRUE,'②-1出来高報告書'!$H$42-1%,"")</f>
        <v/>
      </c>
      <c r="P20" s="449" t="str">
        <f>IF($K20=TRUE,'②-1出来高報告書'!$H$42+1%,"")</f>
        <v/>
      </c>
      <c r="Q20" s="460" t="str">
        <f>IF($G20="","",IF($K20=TRUE,
MAX(
MIN(
_xlfn.CEILING.MATH($G20*('②-1出来高報告書'!$H$42-1%),1)-ROUND($G20*'値引・法定福利費自動計算（非表示予定）'!$D$7,0),
_xlfn.CEILING.MATH($G20*('②-1出来高報告書'!$H$42+1%+0.1%),1)-1-ROUND($G20*'値引・法定福利費自動計算（非表示予定）'!$D$7,0)
),
MIN(0,$G20)-ROUND($G20*'値引・法定福利費自動計算（非表示予定）'!$D$7,0),
-99999
),
MAX(
MIN(0,$G20)-ROUND($G20*$L20,0),
-99999
)
))</f>
        <v/>
      </c>
      <c r="R20" s="460" t="str">
        <f>IF($G20="","",IF($K20=TRUE,
MIN(
MAX(
_xlfn.CEILING.MATH($G20*('②-1出来高報告書'!$H$42-1%),1)-ROUND($G20*'値引・法定福利費自動計算（非表示予定）'!$D$7,0),
_xlfn.CEILING.MATH($G20*('②-1出来高報告書'!$H$42+1%+0.1%),1)-1-ROUND($G20*'値引・法定福利費自動計算（非表示予定）'!$D$7,0)
),
MAX(0,$G20)-ROUND($G20*'値引・法定福利費自動計算（非表示予定）'!$D$7,0),
99999
),
MIN(
MAX(0,$G20)-ROUND($G20*$L20,0),
99999
)
))</f>
        <v/>
      </c>
      <c r="S20" s="462" t="str">
        <f t="shared" si="3"/>
        <v>OK</v>
      </c>
      <c r="T20" s="435" t="str">
        <f t="shared" si="4"/>
        <v>OK</v>
      </c>
      <c r="U20" s="435" t="str">
        <f>IF($K20=TRUE,IF(ROUND(ABS($H20-'②-1出来高報告書'!$H$42),4)&lt;=1%,"OK","NG"),"OK")</f>
        <v>OK</v>
      </c>
      <c r="V20" s="435" t="str">
        <f t="shared" si="5"/>
        <v>OK</v>
      </c>
      <c r="W20" s="435" t="str">
        <f t="shared" si="6"/>
        <v>OK</v>
      </c>
      <c r="X20" s="435" t="str">
        <f t="shared" si="7"/>
        <v>OK</v>
      </c>
      <c r="Y20" s="435" t="str">
        <f t="shared" si="8"/>
        <v>OK</v>
      </c>
      <c r="Z20" s="435">
        <f t="shared" si="9"/>
        <v>0</v>
      </c>
      <c r="AA20" s="83">
        <f>'①見積→契約(出来高報告初回のみ）'!I55</f>
        <v>0</v>
      </c>
    </row>
    <row r="21" spans="1:27" ht="18" customHeight="1">
      <c r="A21" s="370">
        <v>2</v>
      </c>
      <c r="B21" s="308" t="str">
        <f>IF('①見積→契約(出来高報告初回のみ）'!B56="〇","☑","")</f>
        <v/>
      </c>
      <c r="C21" s="408" t="str">
        <f t="shared" si="1"/>
        <v/>
      </c>
      <c r="D21" s="305" t="str">
        <f>IFERROR(IF('①見積→契約(出来高報告初回のみ）'!C56="","",'①見積→契約(出来高報告初回のみ）'!C56),"")</f>
        <v/>
      </c>
      <c r="E21" s="115" t="str">
        <f>IFERROR(IF('①見積→契約(出来高報告初回のみ）'!D56="","",FIXED('①見積→契約(出来高報告初回のみ）'!D56,'①見積→契約(出来高報告初回のみ）'!AG70)),"")</f>
        <v/>
      </c>
      <c r="F21" s="111" t="str">
        <f>IFERROR(IF('①見積→契約(出来高報告初回のみ）'!E56="","",'①見積→契約(出来高報告初回のみ）'!E56),"")</f>
        <v/>
      </c>
      <c r="G21" s="112" t="str">
        <f>IF('①見積→契約(出来高報告初回のみ）'!H56="","",'①見積→契約(出来高報告初回のみ）'!H56)</f>
        <v/>
      </c>
      <c r="H21" s="110" t="str">
        <f t="shared" si="10"/>
        <v/>
      </c>
      <c r="I21" s="114" t="str">
        <f>IFERROR(IF(K21=TRUE,ROUND(G21*'値引・法定福利費自動計算（非表示予定）'!$D$7+M21,0),IF(G21="","",ROUND(G21*L21+M21,0))),"")</f>
        <v/>
      </c>
      <c r="J21" s="125"/>
      <c r="K21" s="458" t="b">
        <v>0</v>
      </c>
      <c r="L21" s="157"/>
      <c r="M21" s="156"/>
      <c r="N21" s="449" t="str">
        <f t="shared" si="2"/>
        <v/>
      </c>
      <c r="O21" s="449" t="str">
        <f>IF($K21=TRUE,'②-1出来高報告書'!$H$42-1%,"")</f>
        <v/>
      </c>
      <c r="P21" s="449" t="str">
        <f>IF($K21=TRUE,'②-1出来高報告書'!$H$42+1%,"")</f>
        <v/>
      </c>
      <c r="Q21" s="460" t="str">
        <f>IF($G21="","",IF($K21=TRUE,
MAX(
MIN(
_xlfn.CEILING.MATH($G21*('②-1出来高報告書'!$H$42-1%),1)-ROUND($G21*'値引・法定福利費自動計算（非表示予定）'!$D$7,0),
_xlfn.CEILING.MATH($G21*('②-1出来高報告書'!$H$42+1%+0.1%),1)-1-ROUND($G21*'値引・法定福利費自動計算（非表示予定）'!$D$7,0)
),
MIN(0,$G21)-ROUND($G21*'値引・法定福利費自動計算（非表示予定）'!$D$7,0),
-99999
),
MAX(
MIN(0,$G21)-ROUND($G21*$L21,0),
-99999
)
))</f>
        <v/>
      </c>
      <c r="R21" s="460" t="str">
        <f>IF($G21="","",IF($K21=TRUE,
MIN(
MAX(
_xlfn.CEILING.MATH($G21*('②-1出来高報告書'!$H$42-1%),1)-ROUND($G21*'値引・法定福利費自動計算（非表示予定）'!$D$7,0),
_xlfn.CEILING.MATH($G21*('②-1出来高報告書'!$H$42+1%+0.1%),1)-1-ROUND($G21*'値引・法定福利費自動計算（非表示予定）'!$D$7,0)
),
MAX(0,$G21)-ROUND($G21*'値引・法定福利費自動計算（非表示予定）'!$D$7,0),
99999
),
MIN(
MAX(0,$G21)-ROUND($G21*$L21,0),
99999
)
))</f>
        <v/>
      </c>
      <c r="S21" s="462" t="str">
        <f t="shared" si="3"/>
        <v>OK</v>
      </c>
      <c r="T21" s="435" t="str">
        <f t="shared" si="4"/>
        <v>OK</v>
      </c>
      <c r="U21" s="435" t="str">
        <f>IF($K21=TRUE,IF(ROUND(ABS($H21-'②-1出来高報告書'!$H$42),4)&lt;=1%,"OK","NG"),"OK")</f>
        <v>OK</v>
      </c>
      <c r="V21" s="435" t="str">
        <f t="shared" si="5"/>
        <v>OK</v>
      </c>
      <c r="W21" s="435" t="str">
        <f t="shared" si="6"/>
        <v>OK</v>
      </c>
      <c r="X21" s="435" t="str">
        <f t="shared" si="7"/>
        <v>OK</v>
      </c>
      <c r="Y21" s="435" t="str">
        <f t="shared" si="8"/>
        <v>OK</v>
      </c>
      <c r="Z21" s="435">
        <f t="shared" si="9"/>
        <v>0</v>
      </c>
      <c r="AA21" s="83">
        <f>'①見積→契約(出来高報告初回のみ）'!I56</f>
        <v>0</v>
      </c>
    </row>
    <row r="22" spans="1:27" ht="18" customHeight="1">
      <c r="A22" s="370">
        <v>2</v>
      </c>
      <c r="B22" s="308" t="str">
        <f>IF('①見積→契約(出来高報告初回のみ）'!B57="〇","☑","")</f>
        <v/>
      </c>
      <c r="C22" s="408" t="str">
        <f t="shared" si="1"/>
        <v/>
      </c>
      <c r="D22" s="305" t="str">
        <f>IFERROR(IF('①見積→契約(出来高報告初回のみ）'!C57="","",'①見積→契約(出来高報告初回のみ）'!C57),"")</f>
        <v/>
      </c>
      <c r="E22" s="115" t="str">
        <f>IFERROR(IF('①見積→契約(出来高報告初回のみ）'!D57="","",FIXED('①見積→契約(出来高報告初回のみ）'!D57,'①見積→契約(出来高報告初回のみ）'!AG71)),"")</f>
        <v/>
      </c>
      <c r="F22" s="111" t="str">
        <f>IFERROR(IF('①見積→契約(出来高報告初回のみ）'!E57="","",'①見積→契約(出来高報告初回のみ）'!E57),"")</f>
        <v/>
      </c>
      <c r="G22" s="112" t="str">
        <f>IF('①見積→契約(出来高報告初回のみ）'!H57="","",'①見積→契約(出来高報告初回のみ）'!H57)</f>
        <v/>
      </c>
      <c r="H22" s="110" t="str">
        <f t="shared" si="10"/>
        <v/>
      </c>
      <c r="I22" s="114" t="str">
        <f>IFERROR(IF(K22=TRUE,ROUND(G22*'値引・法定福利費自動計算（非表示予定）'!$D$7+M22,0),IF(G22="","",ROUND(G22*L22+M22,0))),"")</f>
        <v/>
      </c>
      <c r="J22" s="125"/>
      <c r="K22" s="458" t="b">
        <v>0</v>
      </c>
      <c r="L22" s="157"/>
      <c r="M22" s="156"/>
      <c r="N22" s="449" t="str">
        <f t="shared" si="2"/>
        <v/>
      </c>
      <c r="O22" s="449" t="str">
        <f>IF($K22=TRUE,'②-1出来高報告書'!$H$42-1%,"")</f>
        <v/>
      </c>
      <c r="P22" s="449" t="str">
        <f>IF($K22=TRUE,'②-1出来高報告書'!$H$42+1%,"")</f>
        <v/>
      </c>
      <c r="Q22" s="460" t="str">
        <f>IF($G22="","",IF($K22=TRUE,
MAX(
MIN(
_xlfn.CEILING.MATH($G22*('②-1出来高報告書'!$H$42-1%),1)-ROUND($G22*'値引・法定福利費自動計算（非表示予定）'!$D$7,0),
_xlfn.CEILING.MATH($G22*('②-1出来高報告書'!$H$42+1%+0.1%),1)-1-ROUND($G22*'値引・法定福利費自動計算（非表示予定）'!$D$7,0)
),
MIN(0,$G22)-ROUND($G22*'値引・法定福利費自動計算（非表示予定）'!$D$7,0),
-99999
),
MAX(
MIN(0,$G22)-ROUND($G22*$L22,0),
-99999
)
))</f>
        <v/>
      </c>
      <c r="R22" s="460" t="str">
        <f>IF($G22="","",IF($K22=TRUE,
MIN(
MAX(
_xlfn.CEILING.MATH($G22*('②-1出来高報告書'!$H$42-1%),1)-ROUND($G22*'値引・法定福利費自動計算（非表示予定）'!$D$7,0),
_xlfn.CEILING.MATH($G22*('②-1出来高報告書'!$H$42+1%+0.1%),1)-1-ROUND($G22*'値引・法定福利費自動計算（非表示予定）'!$D$7,0)
),
MAX(0,$G22)-ROUND($G22*'値引・法定福利費自動計算（非表示予定）'!$D$7,0),
99999
),
MIN(
MAX(0,$G22)-ROUND($G22*$L22,0),
99999
)
))</f>
        <v/>
      </c>
      <c r="S22" s="462" t="str">
        <f t="shared" si="3"/>
        <v>OK</v>
      </c>
      <c r="T22" s="435" t="str">
        <f t="shared" si="4"/>
        <v>OK</v>
      </c>
      <c r="U22" s="435" t="str">
        <f>IF($K22=TRUE,IF(ROUND(ABS($H22-'②-1出来高報告書'!$H$42),4)&lt;=1%,"OK","NG"),"OK")</f>
        <v>OK</v>
      </c>
      <c r="V22" s="435" t="str">
        <f t="shared" si="5"/>
        <v>OK</v>
      </c>
      <c r="W22" s="435" t="str">
        <f t="shared" si="6"/>
        <v>OK</v>
      </c>
      <c r="X22" s="435" t="str">
        <f t="shared" si="7"/>
        <v>OK</v>
      </c>
      <c r="Y22" s="435" t="str">
        <f t="shared" si="8"/>
        <v>OK</v>
      </c>
      <c r="Z22" s="435">
        <f t="shared" si="9"/>
        <v>0</v>
      </c>
      <c r="AA22" s="83">
        <f>'①見積→契約(出来高報告初回のみ）'!I57</f>
        <v>0</v>
      </c>
    </row>
    <row r="23" spans="1:27" ht="18" customHeight="1">
      <c r="A23" s="370">
        <v>2</v>
      </c>
      <c r="B23" s="308" t="str">
        <f>IF('①見積→契約(出来高報告初回のみ）'!B58="〇","☑","")</f>
        <v/>
      </c>
      <c r="C23" s="408" t="str">
        <f t="shared" si="1"/>
        <v/>
      </c>
      <c r="D23" s="305" t="str">
        <f>IFERROR(IF('①見積→契約(出来高報告初回のみ）'!C58="","",'①見積→契約(出来高報告初回のみ）'!C58),"")</f>
        <v/>
      </c>
      <c r="E23" s="115" t="str">
        <f>IFERROR(IF('①見積→契約(出来高報告初回のみ）'!D58="","",FIXED('①見積→契約(出来高報告初回のみ）'!D58,'①見積→契約(出来高報告初回のみ）'!AG72)),"")</f>
        <v/>
      </c>
      <c r="F23" s="111" t="str">
        <f>IFERROR(IF('①見積→契約(出来高報告初回のみ）'!E58="","",'①見積→契約(出来高報告初回のみ）'!E58),"")</f>
        <v/>
      </c>
      <c r="G23" s="112" t="str">
        <f>IF('①見積→契約(出来高報告初回のみ）'!H58="","",'①見積→契約(出来高報告初回のみ）'!H58)</f>
        <v/>
      </c>
      <c r="H23" s="110" t="str">
        <f t="shared" si="10"/>
        <v/>
      </c>
      <c r="I23" s="114" t="str">
        <f>IFERROR(IF(K23=TRUE,ROUND(G23*'値引・法定福利費自動計算（非表示予定）'!$D$7+M23,0),IF(G23="","",ROUND(G23*L23+M23,0))),"")</f>
        <v/>
      </c>
      <c r="J23" s="125"/>
      <c r="K23" s="458" t="b">
        <v>0</v>
      </c>
      <c r="L23" s="157"/>
      <c r="M23" s="156"/>
      <c r="N23" s="449" t="str">
        <f t="shared" si="2"/>
        <v/>
      </c>
      <c r="O23" s="449" t="str">
        <f>IF($K23=TRUE,'②-1出来高報告書'!$H$42-1%,"")</f>
        <v/>
      </c>
      <c r="P23" s="449" t="str">
        <f>IF($K23=TRUE,'②-1出来高報告書'!$H$42+1%,"")</f>
        <v/>
      </c>
      <c r="Q23" s="460" t="str">
        <f>IF($G23="","",IF($K23=TRUE,
MAX(
MIN(
_xlfn.CEILING.MATH($G23*('②-1出来高報告書'!$H$42-1%),1)-ROUND($G23*'値引・法定福利費自動計算（非表示予定）'!$D$7,0),
_xlfn.CEILING.MATH($G23*('②-1出来高報告書'!$H$42+1%+0.1%),1)-1-ROUND($G23*'値引・法定福利費自動計算（非表示予定）'!$D$7,0)
),
MIN(0,$G23)-ROUND($G23*'値引・法定福利費自動計算（非表示予定）'!$D$7,0),
-99999
),
MAX(
MIN(0,$G23)-ROUND($G23*$L23,0),
-99999
)
))</f>
        <v/>
      </c>
      <c r="R23" s="460" t="str">
        <f>IF($G23="","",IF($K23=TRUE,
MIN(
MAX(
_xlfn.CEILING.MATH($G23*('②-1出来高報告書'!$H$42-1%),1)-ROUND($G23*'値引・法定福利費自動計算（非表示予定）'!$D$7,0),
_xlfn.CEILING.MATH($G23*('②-1出来高報告書'!$H$42+1%+0.1%),1)-1-ROUND($G23*'値引・法定福利費自動計算（非表示予定）'!$D$7,0)
),
MAX(0,$G23)-ROUND($G23*'値引・法定福利費自動計算（非表示予定）'!$D$7,0),
99999
),
MIN(
MAX(0,$G23)-ROUND($G23*$L23,0),
99999
)
))</f>
        <v/>
      </c>
      <c r="S23" s="462" t="str">
        <f t="shared" si="3"/>
        <v>OK</v>
      </c>
      <c r="T23" s="435" t="str">
        <f t="shared" si="4"/>
        <v>OK</v>
      </c>
      <c r="U23" s="435" t="str">
        <f>IF($K23=TRUE,IF(ROUND(ABS($H23-'②-1出来高報告書'!$H$42),4)&lt;=1%,"OK","NG"),"OK")</f>
        <v>OK</v>
      </c>
      <c r="V23" s="435" t="str">
        <f t="shared" si="5"/>
        <v>OK</v>
      </c>
      <c r="W23" s="435" t="str">
        <f t="shared" si="6"/>
        <v>OK</v>
      </c>
      <c r="X23" s="435" t="str">
        <f t="shared" si="7"/>
        <v>OK</v>
      </c>
      <c r="Y23" s="435" t="str">
        <f t="shared" si="8"/>
        <v>OK</v>
      </c>
      <c r="Z23" s="435">
        <f t="shared" si="9"/>
        <v>0</v>
      </c>
      <c r="AA23" s="83">
        <f>'①見積→契約(出来高報告初回のみ）'!I58</f>
        <v>0</v>
      </c>
    </row>
    <row r="24" spans="1:27" ht="18" customHeight="1">
      <c r="A24" s="370">
        <v>2</v>
      </c>
      <c r="B24" s="308" t="str">
        <f>IF('①見積→契約(出来高報告初回のみ）'!B59="〇","☑","")</f>
        <v/>
      </c>
      <c r="C24" s="408" t="str">
        <f t="shared" si="1"/>
        <v/>
      </c>
      <c r="D24" s="305" t="str">
        <f>IFERROR(IF('①見積→契約(出来高報告初回のみ）'!C59="","",'①見積→契約(出来高報告初回のみ）'!C59),"")</f>
        <v/>
      </c>
      <c r="E24" s="115" t="str">
        <f>IFERROR(IF('①見積→契約(出来高報告初回のみ）'!D59="","",FIXED('①見積→契約(出来高報告初回のみ）'!D59,'①見積→契約(出来高報告初回のみ）'!AG73)),"")</f>
        <v/>
      </c>
      <c r="F24" s="111" t="str">
        <f>IFERROR(IF('①見積→契約(出来高報告初回のみ）'!E59="","",'①見積→契約(出来高報告初回のみ）'!E59),"")</f>
        <v/>
      </c>
      <c r="G24" s="112" t="str">
        <f>IF('①見積→契約(出来高報告初回のみ）'!H59="","",'①見積→契約(出来高報告初回のみ）'!H59)</f>
        <v/>
      </c>
      <c r="H24" s="110" t="str">
        <f t="shared" si="10"/>
        <v/>
      </c>
      <c r="I24" s="114" t="str">
        <f>IFERROR(IF(K24=TRUE,ROUND(G24*'値引・法定福利費自動計算（非表示予定）'!$D$7+M24,0),IF(G24="","",ROUND(G24*L24+M24,0))),"")</f>
        <v/>
      </c>
      <c r="J24" s="125"/>
      <c r="K24" s="458" t="b">
        <v>0</v>
      </c>
      <c r="L24" s="157"/>
      <c r="M24" s="156"/>
      <c r="N24" s="449" t="str">
        <f t="shared" si="2"/>
        <v/>
      </c>
      <c r="O24" s="449" t="str">
        <f>IF($K24=TRUE,'②-1出来高報告書'!$H$42-1%,"")</f>
        <v/>
      </c>
      <c r="P24" s="449" t="str">
        <f>IF($K24=TRUE,'②-1出来高報告書'!$H$42+1%,"")</f>
        <v/>
      </c>
      <c r="Q24" s="460" t="str">
        <f>IF($G24="","",IF($K24=TRUE,
MAX(
MIN(
_xlfn.CEILING.MATH($G24*('②-1出来高報告書'!$H$42-1%),1)-ROUND($G24*'値引・法定福利費自動計算（非表示予定）'!$D$7,0),
_xlfn.CEILING.MATH($G24*('②-1出来高報告書'!$H$42+1%+0.1%),1)-1-ROUND($G24*'値引・法定福利費自動計算（非表示予定）'!$D$7,0)
),
MIN(0,$G24)-ROUND($G24*'値引・法定福利費自動計算（非表示予定）'!$D$7,0),
-99999
),
MAX(
MIN(0,$G24)-ROUND($G24*$L24,0),
-99999
)
))</f>
        <v/>
      </c>
      <c r="R24" s="460" t="str">
        <f>IF($G24="","",IF($K24=TRUE,
MIN(
MAX(
_xlfn.CEILING.MATH($G24*('②-1出来高報告書'!$H$42-1%),1)-ROUND($G24*'値引・法定福利費自動計算（非表示予定）'!$D$7,0),
_xlfn.CEILING.MATH($G24*('②-1出来高報告書'!$H$42+1%+0.1%),1)-1-ROUND($G24*'値引・法定福利費自動計算（非表示予定）'!$D$7,0)
),
MAX(0,$G24)-ROUND($G24*'値引・法定福利費自動計算（非表示予定）'!$D$7,0),
99999
),
MIN(
MAX(0,$G24)-ROUND($G24*$L24,0),
99999
)
))</f>
        <v/>
      </c>
      <c r="S24" s="462" t="str">
        <f t="shared" si="3"/>
        <v>OK</v>
      </c>
      <c r="T24" s="435" t="str">
        <f t="shared" si="4"/>
        <v>OK</v>
      </c>
      <c r="U24" s="435" t="str">
        <f>IF($K24=TRUE,IF(ROUND(ABS($H24-'②-1出来高報告書'!$H$42),4)&lt;=1%,"OK","NG"),"OK")</f>
        <v>OK</v>
      </c>
      <c r="V24" s="435" t="str">
        <f t="shared" si="5"/>
        <v>OK</v>
      </c>
      <c r="W24" s="435" t="str">
        <f t="shared" si="6"/>
        <v>OK</v>
      </c>
      <c r="X24" s="435" t="str">
        <f t="shared" si="7"/>
        <v>OK</v>
      </c>
      <c r="Y24" s="435" t="str">
        <f t="shared" si="8"/>
        <v>OK</v>
      </c>
      <c r="Z24" s="435">
        <f t="shared" si="9"/>
        <v>0</v>
      </c>
      <c r="AA24" s="83">
        <f>'①見積→契約(出来高報告初回のみ）'!I59</f>
        <v>0</v>
      </c>
    </row>
    <row r="25" spans="1:27" ht="18" customHeight="1">
      <c r="A25" s="370">
        <v>2</v>
      </c>
      <c r="B25" s="308" t="str">
        <f>IF('①見積→契約(出来高報告初回のみ）'!B60="〇","☑","")</f>
        <v/>
      </c>
      <c r="C25" s="408" t="str">
        <f t="shared" si="1"/>
        <v/>
      </c>
      <c r="D25" s="305" t="str">
        <f>IFERROR(IF('①見積→契約(出来高報告初回のみ）'!C60="","",'①見積→契約(出来高報告初回のみ）'!C60),"")</f>
        <v/>
      </c>
      <c r="E25" s="115" t="str">
        <f>IFERROR(IF('①見積→契約(出来高報告初回のみ）'!D60="","",FIXED('①見積→契約(出来高報告初回のみ）'!D60,'①見積→契約(出来高報告初回のみ）'!AG74)),"")</f>
        <v/>
      </c>
      <c r="F25" s="111" t="str">
        <f>IFERROR(IF('①見積→契約(出来高報告初回のみ）'!E60="","",'①見積→契約(出来高報告初回のみ）'!E60),"")</f>
        <v/>
      </c>
      <c r="G25" s="112" t="str">
        <f>IF('①見積→契約(出来高報告初回のみ）'!H60="","",'①見積→契約(出来高報告初回のみ）'!H60)</f>
        <v/>
      </c>
      <c r="H25" s="110" t="str">
        <f t="shared" si="10"/>
        <v/>
      </c>
      <c r="I25" s="114" t="str">
        <f>IFERROR(IF(K25=TRUE,ROUND(G25*'値引・法定福利費自動計算（非表示予定）'!$D$7+M25,0),IF(G25="","",ROUND(G25*L25+M25,0))),"")</f>
        <v/>
      </c>
      <c r="J25" s="125"/>
      <c r="K25" s="458" t="b">
        <v>0</v>
      </c>
      <c r="L25" s="157"/>
      <c r="M25" s="156"/>
      <c r="N25" s="449" t="str">
        <f t="shared" si="2"/>
        <v/>
      </c>
      <c r="O25" s="449" t="str">
        <f>IF($K25=TRUE,'②-1出来高報告書'!$H$42-1%,"")</f>
        <v/>
      </c>
      <c r="P25" s="449" t="str">
        <f>IF($K25=TRUE,'②-1出来高報告書'!$H$42+1%,"")</f>
        <v/>
      </c>
      <c r="Q25" s="460" t="str">
        <f>IF($G25="","",IF($K25=TRUE,
MAX(
MIN(
_xlfn.CEILING.MATH($G25*('②-1出来高報告書'!$H$42-1%),1)-ROUND($G25*'値引・法定福利費自動計算（非表示予定）'!$D$7,0),
_xlfn.CEILING.MATH($G25*('②-1出来高報告書'!$H$42+1%+0.1%),1)-1-ROUND($G25*'値引・法定福利費自動計算（非表示予定）'!$D$7,0)
),
MIN(0,$G25)-ROUND($G25*'値引・法定福利費自動計算（非表示予定）'!$D$7,0),
-99999
),
MAX(
MIN(0,$G25)-ROUND($G25*$L25,0),
-99999
)
))</f>
        <v/>
      </c>
      <c r="R25" s="460" t="str">
        <f>IF($G25="","",IF($K25=TRUE,
MIN(
MAX(
_xlfn.CEILING.MATH($G25*('②-1出来高報告書'!$H$42-1%),1)-ROUND($G25*'値引・法定福利費自動計算（非表示予定）'!$D$7,0),
_xlfn.CEILING.MATH($G25*('②-1出来高報告書'!$H$42+1%+0.1%),1)-1-ROUND($G25*'値引・法定福利費自動計算（非表示予定）'!$D$7,0)
),
MAX(0,$G25)-ROUND($G25*'値引・法定福利費自動計算（非表示予定）'!$D$7,0),
99999
),
MIN(
MAX(0,$G25)-ROUND($G25*$L25,0),
99999
)
))</f>
        <v/>
      </c>
      <c r="S25" s="462" t="str">
        <f t="shared" si="3"/>
        <v>OK</v>
      </c>
      <c r="T25" s="435" t="str">
        <f t="shared" si="4"/>
        <v>OK</v>
      </c>
      <c r="U25" s="435" t="str">
        <f>IF($K25=TRUE,IF(ROUND(ABS($H25-'②-1出来高報告書'!$H$42),4)&lt;=1%,"OK","NG"),"OK")</f>
        <v>OK</v>
      </c>
      <c r="V25" s="435" t="str">
        <f t="shared" si="5"/>
        <v>OK</v>
      </c>
      <c r="W25" s="435" t="str">
        <f t="shared" si="6"/>
        <v>OK</v>
      </c>
      <c r="X25" s="435" t="str">
        <f t="shared" si="7"/>
        <v>OK</v>
      </c>
      <c r="Y25" s="435" t="str">
        <f t="shared" si="8"/>
        <v>OK</v>
      </c>
      <c r="Z25" s="435">
        <f t="shared" si="9"/>
        <v>0</v>
      </c>
      <c r="AA25" s="83">
        <f>'①見積→契約(出来高報告初回のみ）'!I60</f>
        <v>0</v>
      </c>
    </row>
    <row r="26" spans="1:27" ht="18" customHeight="1">
      <c r="A26" s="370">
        <v>2</v>
      </c>
      <c r="B26" s="308" t="str">
        <f>IF('①見積→契約(出来高報告初回のみ）'!B61="〇","☑","")</f>
        <v/>
      </c>
      <c r="C26" s="408" t="str">
        <f t="shared" si="1"/>
        <v/>
      </c>
      <c r="D26" s="305" t="str">
        <f>IFERROR(IF('①見積→契約(出来高報告初回のみ）'!C61="","",'①見積→契約(出来高報告初回のみ）'!C61),"")</f>
        <v/>
      </c>
      <c r="E26" s="115" t="str">
        <f>IFERROR(IF('①見積→契約(出来高報告初回のみ）'!D61="","",FIXED('①見積→契約(出来高報告初回のみ）'!D61,'①見積→契約(出来高報告初回のみ）'!AG75)),"")</f>
        <v/>
      </c>
      <c r="F26" s="111" t="str">
        <f>IFERROR(IF('①見積→契約(出来高報告初回のみ）'!E61="","",'①見積→契約(出来高報告初回のみ）'!E61),"")</f>
        <v/>
      </c>
      <c r="G26" s="112" t="str">
        <f>IF('①見積→契約(出来高報告初回のみ）'!H61="","",'①見積→契約(出来高報告初回のみ）'!H61)</f>
        <v/>
      </c>
      <c r="H26" s="110" t="str">
        <f t="shared" si="10"/>
        <v/>
      </c>
      <c r="I26" s="114" t="str">
        <f>IFERROR(IF(K26=TRUE,ROUND(G26*'値引・法定福利費自動計算（非表示予定）'!$D$7+M26,0),IF(G26="","",ROUND(G26*L26+M26,0))),"")</f>
        <v/>
      </c>
      <c r="J26" s="125"/>
      <c r="K26" s="458" t="b">
        <v>0</v>
      </c>
      <c r="L26" s="157"/>
      <c r="M26" s="156"/>
      <c r="N26" s="449" t="str">
        <f t="shared" si="2"/>
        <v/>
      </c>
      <c r="O26" s="449" t="str">
        <f>IF($K26=TRUE,'②-1出来高報告書'!$H$42-1%,"")</f>
        <v/>
      </c>
      <c r="P26" s="449" t="str">
        <f>IF($K26=TRUE,'②-1出来高報告書'!$H$42+1%,"")</f>
        <v/>
      </c>
      <c r="Q26" s="460" t="str">
        <f>IF($G26="","",IF($K26=TRUE,
MAX(
MIN(
_xlfn.CEILING.MATH($G26*('②-1出来高報告書'!$H$42-1%),1)-ROUND($G26*'値引・法定福利費自動計算（非表示予定）'!$D$7,0),
_xlfn.CEILING.MATH($G26*('②-1出来高報告書'!$H$42+1%+0.1%),1)-1-ROUND($G26*'値引・法定福利費自動計算（非表示予定）'!$D$7,0)
),
MIN(0,$G26)-ROUND($G26*'値引・法定福利費自動計算（非表示予定）'!$D$7,0),
-99999
),
MAX(
MIN(0,$G26)-ROUND($G26*$L26,0),
-99999
)
))</f>
        <v/>
      </c>
      <c r="R26" s="460" t="str">
        <f>IF($G26="","",IF($K26=TRUE,
MIN(
MAX(
_xlfn.CEILING.MATH($G26*('②-1出来高報告書'!$H$42-1%),1)-ROUND($G26*'値引・法定福利費自動計算（非表示予定）'!$D$7,0),
_xlfn.CEILING.MATH($G26*('②-1出来高報告書'!$H$42+1%+0.1%),1)-1-ROUND($G26*'値引・法定福利費自動計算（非表示予定）'!$D$7,0)
),
MAX(0,$G26)-ROUND($G26*'値引・法定福利費自動計算（非表示予定）'!$D$7,0),
99999
),
MIN(
MAX(0,$G26)-ROUND($G26*$L26,0),
99999
)
))</f>
        <v/>
      </c>
      <c r="S26" s="462" t="str">
        <f t="shared" si="3"/>
        <v>OK</v>
      </c>
      <c r="T26" s="435" t="str">
        <f t="shared" si="4"/>
        <v>OK</v>
      </c>
      <c r="U26" s="435" t="str">
        <f>IF($K26=TRUE,IF(ROUND(ABS($H26-'②-1出来高報告書'!$H$42),4)&lt;=1%,"OK","NG"),"OK")</f>
        <v>OK</v>
      </c>
      <c r="V26" s="435" t="str">
        <f t="shared" si="5"/>
        <v>OK</v>
      </c>
      <c r="W26" s="435" t="str">
        <f t="shared" si="6"/>
        <v>OK</v>
      </c>
      <c r="X26" s="435" t="str">
        <f t="shared" si="7"/>
        <v>OK</v>
      </c>
      <c r="Y26" s="435" t="str">
        <f t="shared" si="8"/>
        <v>OK</v>
      </c>
      <c r="Z26" s="435">
        <f t="shared" si="9"/>
        <v>0</v>
      </c>
      <c r="AA26" s="83">
        <f>'①見積→契約(出来高報告初回のみ）'!I61</f>
        <v>0</v>
      </c>
    </row>
    <row r="27" spans="1:27" ht="18" customHeight="1">
      <c r="A27" s="370">
        <v>2</v>
      </c>
      <c r="B27" s="308" t="str">
        <f>IF('①見積→契約(出来高報告初回のみ）'!B62="〇","☑","")</f>
        <v/>
      </c>
      <c r="C27" s="408" t="str">
        <f t="shared" si="1"/>
        <v/>
      </c>
      <c r="D27" s="305" t="str">
        <f>IFERROR(IF('①見積→契約(出来高報告初回のみ）'!C62="","",'①見積→契約(出来高報告初回のみ）'!C62),"")</f>
        <v/>
      </c>
      <c r="E27" s="115" t="str">
        <f>IFERROR(IF('①見積→契約(出来高報告初回のみ）'!D62="","",FIXED('①見積→契約(出来高報告初回のみ）'!D62,'①見積→契約(出来高報告初回のみ）'!AG76)),"")</f>
        <v/>
      </c>
      <c r="F27" s="111" t="str">
        <f>IFERROR(IF('①見積→契約(出来高報告初回のみ）'!E62="","",'①見積→契約(出来高報告初回のみ）'!E62),"")</f>
        <v/>
      </c>
      <c r="G27" s="112" t="str">
        <f>IF('①見積→契約(出来高報告初回のみ）'!H62="","",'①見積→契約(出来高報告初回のみ）'!H62)</f>
        <v/>
      </c>
      <c r="H27" s="110" t="str">
        <f t="shared" si="10"/>
        <v/>
      </c>
      <c r="I27" s="114" t="str">
        <f>IFERROR(IF(K27=TRUE,ROUND(G27*'値引・法定福利費自動計算（非表示予定）'!$D$7+M27,0),IF(G27="","",ROUND(G27*L27+M27,0))),"")</f>
        <v/>
      </c>
      <c r="J27" s="125"/>
      <c r="K27" s="458" t="b">
        <v>0</v>
      </c>
      <c r="L27" s="157"/>
      <c r="M27" s="156"/>
      <c r="N27" s="449" t="str">
        <f t="shared" si="2"/>
        <v/>
      </c>
      <c r="O27" s="449" t="str">
        <f>IF($K27=TRUE,'②-1出来高報告書'!$H$42-1%,"")</f>
        <v/>
      </c>
      <c r="P27" s="449" t="str">
        <f>IF($K27=TRUE,'②-1出来高報告書'!$H$42+1%,"")</f>
        <v/>
      </c>
      <c r="Q27" s="460" t="str">
        <f>IF($G27="","",IF($K27=TRUE,
MAX(
MIN(
_xlfn.CEILING.MATH($G27*('②-1出来高報告書'!$H$42-1%),1)-ROUND($G27*'値引・法定福利費自動計算（非表示予定）'!$D$7,0),
_xlfn.CEILING.MATH($G27*('②-1出来高報告書'!$H$42+1%+0.1%),1)-1-ROUND($G27*'値引・法定福利費自動計算（非表示予定）'!$D$7,0)
),
MIN(0,$G27)-ROUND($G27*'値引・法定福利費自動計算（非表示予定）'!$D$7,0),
-99999
),
MAX(
MIN(0,$G27)-ROUND($G27*$L27,0),
-99999
)
))</f>
        <v/>
      </c>
      <c r="R27" s="460" t="str">
        <f>IF($G27="","",IF($K27=TRUE,
MIN(
MAX(
_xlfn.CEILING.MATH($G27*('②-1出来高報告書'!$H$42-1%),1)-ROUND($G27*'値引・法定福利費自動計算（非表示予定）'!$D$7,0),
_xlfn.CEILING.MATH($G27*('②-1出来高報告書'!$H$42+1%+0.1%),1)-1-ROUND($G27*'値引・法定福利費自動計算（非表示予定）'!$D$7,0)
),
MAX(0,$G27)-ROUND($G27*'値引・法定福利費自動計算（非表示予定）'!$D$7,0),
99999
),
MIN(
MAX(0,$G27)-ROUND($G27*$L27,0),
99999
)
))</f>
        <v/>
      </c>
      <c r="S27" s="462" t="str">
        <f t="shared" si="3"/>
        <v>OK</v>
      </c>
      <c r="T27" s="435" t="str">
        <f t="shared" si="4"/>
        <v>OK</v>
      </c>
      <c r="U27" s="435" t="str">
        <f>IF($K27=TRUE,IF(ROUND(ABS($H27-'②-1出来高報告書'!$H$42),4)&lt;=1%,"OK","NG"),"OK")</f>
        <v>OK</v>
      </c>
      <c r="V27" s="435" t="str">
        <f t="shared" si="5"/>
        <v>OK</v>
      </c>
      <c r="W27" s="435" t="str">
        <f t="shared" si="6"/>
        <v>OK</v>
      </c>
      <c r="X27" s="435" t="str">
        <f t="shared" si="7"/>
        <v>OK</v>
      </c>
      <c r="Y27" s="435" t="str">
        <f t="shared" si="8"/>
        <v>OK</v>
      </c>
      <c r="Z27" s="435">
        <f t="shared" si="9"/>
        <v>0</v>
      </c>
      <c r="AA27" s="83">
        <f>'①見積→契約(出来高報告初回のみ）'!I62</f>
        <v>0</v>
      </c>
    </row>
    <row r="28" spans="1:27" ht="18" customHeight="1">
      <c r="A28" s="370">
        <v>2</v>
      </c>
      <c r="B28" s="308" t="str">
        <f>IF('①見積→契約(出来高報告初回のみ）'!B63="〇","☑","")</f>
        <v/>
      </c>
      <c r="C28" s="408" t="str">
        <f t="shared" si="1"/>
        <v/>
      </c>
      <c r="D28" s="305" t="str">
        <f>IFERROR(IF('①見積→契約(出来高報告初回のみ）'!C63="","",'①見積→契約(出来高報告初回のみ）'!C63),"")</f>
        <v/>
      </c>
      <c r="E28" s="115" t="str">
        <f>IFERROR(IF('①見積→契約(出来高報告初回のみ）'!D63="","",FIXED('①見積→契約(出来高報告初回のみ）'!D63,'①見積→契約(出来高報告初回のみ）'!AG77)),"")</f>
        <v/>
      </c>
      <c r="F28" s="111" t="str">
        <f>IFERROR(IF('①見積→契約(出来高報告初回のみ）'!E63="","",'①見積→契約(出来高報告初回のみ）'!E63),"")</f>
        <v/>
      </c>
      <c r="G28" s="112" t="str">
        <f>IF('①見積→契約(出来高報告初回のみ）'!H63="","",'①見積→契約(出来高報告初回のみ）'!H63)</f>
        <v/>
      </c>
      <c r="H28" s="110" t="str">
        <f t="shared" si="10"/>
        <v/>
      </c>
      <c r="I28" s="114" t="str">
        <f>IFERROR(IF(K28=TRUE,ROUND(G28*'値引・法定福利費自動計算（非表示予定）'!$D$7+M28,0),IF(G28="","",ROUND(G28*L28+M28,0))),"")</f>
        <v/>
      </c>
      <c r="J28" s="125"/>
      <c r="K28" s="458" t="b">
        <v>0</v>
      </c>
      <c r="L28" s="157"/>
      <c r="M28" s="156"/>
      <c r="N28" s="449" t="str">
        <f t="shared" si="2"/>
        <v/>
      </c>
      <c r="O28" s="449" t="str">
        <f>IF($K28=TRUE,'②-1出来高報告書'!$H$42-1%,"")</f>
        <v/>
      </c>
      <c r="P28" s="449" t="str">
        <f>IF($K28=TRUE,'②-1出来高報告書'!$H$42+1%,"")</f>
        <v/>
      </c>
      <c r="Q28" s="460" t="str">
        <f>IF($G28="","",IF($K28=TRUE,
MAX(
MIN(
_xlfn.CEILING.MATH($G28*('②-1出来高報告書'!$H$42-1%),1)-ROUND($G28*'値引・法定福利費自動計算（非表示予定）'!$D$7,0),
_xlfn.CEILING.MATH($G28*('②-1出来高報告書'!$H$42+1%+0.1%),1)-1-ROUND($G28*'値引・法定福利費自動計算（非表示予定）'!$D$7,0)
),
MIN(0,$G28)-ROUND($G28*'値引・法定福利費自動計算（非表示予定）'!$D$7,0),
-99999
),
MAX(
MIN(0,$G28)-ROUND($G28*$L28,0),
-99999
)
))</f>
        <v/>
      </c>
      <c r="R28" s="460" t="str">
        <f>IF($G28="","",IF($K28=TRUE,
MIN(
MAX(
_xlfn.CEILING.MATH($G28*('②-1出来高報告書'!$H$42-1%),1)-ROUND($G28*'値引・法定福利費自動計算（非表示予定）'!$D$7,0),
_xlfn.CEILING.MATH($G28*('②-1出来高報告書'!$H$42+1%+0.1%),1)-1-ROUND($G28*'値引・法定福利費自動計算（非表示予定）'!$D$7,0)
),
MAX(0,$G28)-ROUND($G28*'値引・法定福利費自動計算（非表示予定）'!$D$7,0),
99999
),
MIN(
MAX(0,$G28)-ROUND($G28*$L28,0),
99999
)
))</f>
        <v/>
      </c>
      <c r="S28" s="462" t="str">
        <f t="shared" si="3"/>
        <v>OK</v>
      </c>
      <c r="T28" s="435" t="str">
        <f t="shared" si="4"/>
        <v>OK</v>
      </c>
      <c r="U28" s="435" t="str">
        <f>IF($K28=TRUE,IF(ROUND(ABS($H28-'②-1出来高報告書'!$H$42),4)&lt;=1%,"OK","NG"),"OK")</f>
        <v>OK</v>
      </c>
      <c r="V28" s="435" t="str">
        <f t="shared" si="5"/>
        <v>OK</v>
      </c>
      <c r="W28" s="435" t="str">
        <f t="shared" si="6"/>
        <v>OK</v>
      </c>
      <c r="X28" s="435" t="str">
        <f t="shared" si="7"/>
        <v>OK</v>
      </c>
      <c r="Y28" s="435" t="str">
        <f t="shared" si="8"/>
        <v>OK</v>
      </c>
      <c r="Z28" s="435">
        <f t="shared" si="9"/>
        <v>0</v>
      </c>
      <c r="AA28" s="83">
        <f>'①見積→契約(出来高報告初回のみ）'!I63</f>
        <v>0</v>
      </c>
    </row>
    <row r="29" spans="1:27" ht="18" customHeight="1">
      <c r="A29" s="370">
        <v>2</v>
      </c>
      <c r="B29" s="308" t="str">
        <f>IF('①見積→契約(出来高報告初回のみ）'!B64="〇","☑","")</f>
        <v/>
      </c>
      <c r="C29" s="408" t="str">
        <f t="shared" si="1"/>
        <v/>
      </c>
      <c r="D29" s="305" t="str">
        <f>IFERROR(IF('①見積→契約(出来高報告初回のみ）'!C64="","",'①見積→契約(出来高報告初回のみ）'!C64),"")</f>
        <v/>
      </c>
      <c r="E29" s="115" t="str">
        <f>IFERROR(IF('①見積→契約(出来高報告初回のみ）'!D64="","",FIXED('①見積→契約(出来高報告初回のみ）'!D64,'①見積→契約(出来高報告初回のみ）'!AG78)),"")</f>
        <v/>
      </c>
      <c r="F29" s="111" t="str">
        <f>IFERROR(IF('①見積→契約(出来高報告初回のみ）'!E64="","",'①見積→契約(出来高報告初回のみ）'!E64),"")</f>
        <v/>
      </c>
      <c r="G29" s="112" t="str">
        <f>IF('①見積→契約(出来高報告初回のみ）'!H64="","",'①見積→契約(出来高報告初回のみ）'!H64)</f>
        <v/>
      </c>
      <c r="H29" s="110" t="str">
        <f t="shared" si="10"/>
        <v/>
      </c>
      <c r="I29" s="114" t="str">
        <f>IFERROR(IF(K29=TRUE,ROUND(G29*'値引・法定福利費自動計算（非表示予定）'!$D$7+M29,0),IF(G29="","",ROUND(G29*L29+M29,0))),"")</f>
        <v/>
      </c>
      <c r="J29" s="125"/>
      <c r="K29" s="458" t="b">
        <v>0</v>
      </c>
      <c r="L29" s="157"/>
      <c r="M29" s="156"/>
      <c r="N29" s="449" t="str">
        <f t="shared" si="2"/>
        <v/>
      </c>
      <c r="O29" s="449" t="str">
        <f>IF($K29=TRUE,'②-1出来高報告書'!$H$42-1%,"")</f>
        <v/>
      </c>
      <c r="P29" s="449" t="str">
        <f>IF($K29=TRUE,'②-1出来高報告書'!$H$42+1%,"")</f>
        <v/>
      </c>
      <c r="Q29" s="460" t="str">
        <f>IF($G29="","",IF($K29=TRUE,
MAX(
MIN(
_xlfn.CEILING.MATH($G29*('②-1出来高報告書'!$H$42-1%),1)-ROUND($G29*'値引・法定福利費自動計算（非表示予定）'!$D$7,0),
_xlfn.CEILING.MATH($G29*('②-1出来高報告書'!$H$42+1%+0.1%),1)-1-ROUND($G29*'値引・法定福利費自動計算（非表示予定）'!$D$7,0)
),
MIN(0,$G29)-ROUND($G29*'値引・法定福利費自動計算（非表示予定）'!$D$7,0),
-99999
),
MAX(
MIN(0,$G29)-ROUND($G29*$L29,0),
-99999
)
))</f>
        <v/>
      </c>
      <c r="R29" s="460" t="str">
        <f>IF($G29="","",IF($K29=TRUE,
MIN(
MAX(
_xlfn.CEILING.MATH($G29*('②-1出来高報告書'!$H$42-1%),1)-ROUND($G29*'値引・法定福利費自動計算（非表示予定）'!$D$7,0),
_xlfn.CEILING.MATH($G29*('②-1出来高報告書'!$H$42+1%+0.1%),1)-1-ROUND($G29*'値引・法定福利費自動計算（非表示予定）'!$D$7,0)
),
MAX(0,$G29)-ROUND($G29*'値引・法定福利費自動計算（非表示予定）'!$D$7,0),
99999
),
MIN(
MAX(0,$G29)-ROUND($G29*$L29,0),
99999
)
))</f>
        <v/>
      </c>
      <c r="S29" s="462" t="str">
        <f t="shared" si="3"/>
        <v>OK</v>
      </c>
      <c r="T29" s="435" t="str">
        <f t="shared" si="4"/>
        <v>OK</v>
      </c>
      <c r="U29" s="435" t="str">
        <f>IF($K29=TRUE,IF(ROUND(ABS($H29-'②-1出来高報告書'!$H$42),4)&lt;=1%,"OK","NG"),"OK")</f>
        <v>OK</v>
      </c>
      <c r="V29" s="435" t="str">
        <f t="shared" si="5"/>
        <v>OK</v>
      </c>
      <c r="W29" s="435" t="str">
        <f t="shared" si="6"/>
        <v>OK</v>
      </c>
      <c r="X29" s="435" t="str">
        <f t="shared" si="7"/>
        <v>OK</v>
      </c>
      <c r="Y29" s="435" t="str">
        <f t="shared" si="8"/>
        <v>OK</v>
      </c>
      <c r="Z29" s="435">
        <f t="shared" si="9"/>
        <v>0</v>
      </c>
      <c r="AA29" s="83">
        <f>'①見積→契約(出来高報告初回のみ）'!I64</f>
        <v>0</v>
      </c>
    </row>
    <row r="30" spans="1:27" ht="18" customHeight="1">
      <c r="A30" s="370">
        <v>2</v>
      </c>
      <c r="B30" s="308" t="str">
        <f>IF('①見積→契約(出来高報告初回のみ）'!B65="〇","☑","")</f>
        <v/>
      </c>
      <c r="C30" s="408" t="str">
        <f t="shared" si="1"/>
        <v/>
      </c>
      <c r="D30" s="305" t="str">
        <f>IFERROR(IF('①見積→契約(出来高報告初回のみ）'!C65="","",'①見積→契約(出来高報告初回のみ）'!C65),"")</f>
        <v/>
      </c>
      <c r="E30" s="115" t="str">
        <f>IFERROR(IF('①見積→契約(出来高報告初回のみ）'!D65="","",FIXED('①見積→契約(出来高報告初回のみ）'!D65,'①見積→契約(出来高報告初回のみ）'!AG79)),"")</f>
        <v/>
      </c>
      <c r="F30" s="111" t="str">
        <f>IFERROR(IF('①見積→契約(出来高報告初回のみ）'!E65="","",'①見積→契約(出来高報告初回のみ）'!E65),"")</f>
        <v/>
      </c>
      <c r="G30" s="112" t="str">
        <f>IF('①見積→契約(出来高報告初回のみ）'!H65="","",'①見積→契約(出来高報告初回のみ）'!H65)</f>
        <v/>
      </c>
      <c r="H30" s="110" t="str">
        <f t="shared" si="10"/>
        <v/>
      </c>
      <c r="I30" s="114" t="str">
        <f>IFERROR(IF(K30=TRUE,ROUND(G30*'値引・法定福利費自動計算（非表示予定）'!$D$7+M30,0),IF(G30="","",ROUND(G30*L30+M30,0))),"")</f>
        <v/>
      </c>
      <c r="J30" s="125"/>
      <c r="K30" s="458" t="b">
        <v>0</v>
      </c>
      <c r="L30" s="157"/>
      <c r="M30" s="156"/>
      <c r="N30" s="449" t="str">
        <f t="shared" si="2"/>
        <v/>
      </c>
      <c r="O30" s="449" t="str">
        <f>IF($K30=TRUE,'②-1出来高報告書'!$H$42-1%,"")</f>
        <v/>
      </c>
      <c r="P30" s="449" t="str">
        <f>IF($K30=TRUE,'②-1出来高報告書'!$H$42+1%,"")</f>
        <v/>
      </c>
      <c r="Q30" s="460" t="str">
        <f>IF($G30="","",IF($K30=TRUE,
MAX(
MIN(
_xlfn.CEILING.MATH($G30*('②-1出来高報告書'!$H$42-1%),1)-ROUND($G30*'値引・法定福利費自動計算（非表示予定）'!$D$7,0),
_xlfn.CEILING.MATH($G30*('②-1出来高報告書'!$H$42+1%+0.1%),1)-1-ROUND($G30*'値引・法定福利費自動計算（非表示予定）'!$D$7,0)
),
MIN(0,$G30)-ROUND($G30*'値引・法定福利費自動計算（非表示予定）'!$D$7,0),
-99999
),
MAX(
MIN(0,$G30)-ROUND($G30*$L30,0),
-99999
)
))</f>
        <v/>
      </c>
      <c r="R30" s="460" t="str">
        <f>IF($G30="","",IF($K30=TRUE,
MIN(
MAX(
_xlfn.CEILING.MATH($G30*('②-1出来高報告書'!$H$42-1%),1)-ROUND($G30*'値引・法定福利費自動計算（非表示予定）'!$D$7,0),
_xlfn.CEILING.MATH($G30*('②-1出来高報告書'!$H$42+1%+0.1%),1)-1-ROUND($G30*'値引・法定福利費自動計算（非表示予定）'!$D$7,0)
),
MAX(0,$G30)-ROUND($G30*'値引・法定福利費自動計算（非表示予定）'!$D$7,0),
99999
),
MIN(
MAX(0,$G30)-ROUND($G30*$L30,0),
99999
)
))</f>
        <v/>
      </c>
      <c r="S30" s="462" t="str">
        <f t="shared" si="3"/>
        <v>OK</v>
      </c>
      <c r="T30" s="435" t="str">
        <f t="shared" si="4"/>
        <v>OK</v>
      </c>
      <c r="U30" s="435" t="str">
        <f>IF($K30=TRUE,IF(ROUND(ABS($H30-'②-1出来高報告書'!$H$42),4)&lt;=1%,"OK","NG"),"OK")</f>
        <v>OK</v>
      </c>
      <c r="V30" s="435" t="str">
        <f t="shared" si="5"/>
        <v>OK</v>
      </c>
      <c r="W30" s="435" t="str">
        <f t="shared" si="6"/>
        <v>OK</v>
      </c>
      <c r="X30" s="435" t="str">
        <f t="shared" si="7"/>
        <v>OK</v>
      </c>
      <c r="Y30" s="435" t="str">
        <f t="shared" si="8"/>
        <v>OK</v>
      </c>
      <c r="Z30" s="435">
        <f t="shared" si="9"/>
        <v>0</v>
      </c>
      <c r="AA30" s="83">
        <f>'①見積→契約(出来高報告初回のみ）'!I65</f>
        <v>0</v>
      </c>
    </row>
    <row r="31" spans="1:27" ht="18" customHeight="1">
      <c r="A31" s="370">
        <v>2</v>
      </c>
      <c r="B31" s="308" t="str">
        <f>IF('①見積→契約(出来高報告初回のみ）'!B66="〇","☑","")</f>
        <v/>
      </c>
      <c r="C31" s="408" t="str">
        <f t="shared" si="1"/>
        <v/>
      </c>
      <c r="D31" s="305" t="str">
        <f>IFERROR(IF('①見積→契約(出来高報告初回のみ）'!C66="","",'①見積→契約(出来高報告初回のみ）'!C66),"")</f>
        <v/>
      </c>
      <c r="E31" s="115" t="str">
        <f>IFERROR(IF('①見積→契約(出来高報告初回のみ）'!D66="","",FIXED('①見積→契約(出来高報告初回のみ）'!D66,'①見積→契約(出来高報告初回のみ）'!AG80)),"")</f>
        <v/>
      </c>
      <c r="F31" s="111" t="str">
        <f>IFERROR(IF('①見積→契約(出来高報告初回のみ）'!E66="","",'①見積→契約(出来高報告初回のみ）'!E66),"")</f>
        <v/>
      </c>
      <c r="G31" s="112" t="str">
        <f>IF('①見積→契約(出来高報告初回のみ）'!H66="","",'①見積→契約(出来高報告初回のみ）'!H66)</f>
        <v/>
      </c>
      <c r="H31" s="110" t="str">
        <f t="shared" si="10"/>
        <v/>
      </c>
      <c r="I31" s="114" t="str">
        <f>IFERROR(IF(K31=TRUE,ROUND(G31*'値引・法定福利費自動計算（非表示予定）'!$D$7+M31,0),IF(G31="","",ROUND(G31*L31+M31,0))),"")</f>
        <v/>
      </c>
      <c r="J31" s="125"/>
      <c r="K31" s="458" t="b">
        <v>0</v>
      </c>
      <c r="L31" s="157"/>
      <c r="M31" s="156"/>
      <c r="N31" s="449" t="str">
        <f t="shared" si="2"/>
        <v/>
      </c>
      <c r="O31" s="449" t="str">
        <f>IF($K31=TRUE,'②-1出来高報告書'!$H$42-1%,"")</f>
        <v/>
      </c>
      <c r="P31" s="449" t="str">
        <f>IF($K31=TRUE,'②-1出来高報告書'!$H$42+1%,"")</f>
        <v/>
      </c>
      <c r="Q31" s="460" t="str">
        <f>IF($G31="","",IF($K31=TRUE,
MAX(
MIN(
_xlfn.CEILING.MATH($G31*('②-1出来高報告書'!$H$42-1%),1)-ROUND($G31*'値引・法定福利費自動計算（非表示予定）'!$D$7,0),
_xlfn.CEILING.MATH($G31*('②-1出来高報告書'!$H$42+1%+0.1%),1)-1-ROUND($G31*'値引・法定福利費自動計算（非表示予定）'!$D$7,0)
),
MIN(0,$G31)-ROUND($G31*'値引・法定福利費自動計算（非表示予定）'!$D$7,0),
-99999
),
MAX(
MIN(0,$G31)-ROUND($G31*$L31,0),
-99999
)
))</f>
        <v/>
      </c>
      <c r="R31" s="460" t="str">
        <f>IF($G31="","",IF($K31=TRUE,
MIN(
MAX(
_xlfn.CEILING.MATH($G31*('②-1出来高報告書'!$H$42-1%),1)-ROUND($G31*'値引・法定福利費自動計算（非表示予定）'!$D$7,0),
_xlfn.CEILING.MATH($G31*('②-1出来高報告書'!$H$42+1%+0.1%),1)-1-ROUND($G31*'値引・法定福利費自動計算（非表示予定）'!$D$7,0)
),
MAX(0,$G31)-ROUND($G31*'値引・法定福利費自動計算（非表示予定）'!$D$7,0),
99999
),
MIN(
MAX(0,$G31)-ROUND($G31*$L31,0),
99999
)
))</f>
        <v/>
      </c>
      <c r="S31" s="462" t="str">
        <f t="shared" si="3"/>
        <v>OK</v>
      </c>
      <c r="T31" s="435" t="str">
        <f t="shared" si="4"/>
        <v>OK</v>
      </c>
      <c r="U31" s="435" t="str">
        <f>IF($K31=TRUE,IF(ROUND(ABS($H31-'②-1出来高報告書'!$H$42),4)&lt;=1%,"OK","NG"),"OK")</f>
        <v>OK</v>
      </c>
      <c r="V31" s="435" t="str">
        <f t="shared" si="5"/>
        <v>OK</v>
      </c>
      <c r="W31" s="435" t="str">
        <f t="shared" si="6"/>
        <v>OK</v>
      </c>
      <c r="X31" s="435" t="str">
        <f t="shared" si="7"/>
        <v>OK</v>
      </c>
      <c r="Y31" s="435" t="str">
        <f t="shared" si="8"/>
        <v>OK</v>
      </c>
      <c r="Z31" s="435">
        <f t="shared" si="9"/>
        <v>0</v>
      </c>
      <c r="AA31" s="83">
        <f>'①見積→契約(出来高報告初回のみ）'!I66</f>
        <v>0</v>
      </c>
    </row>
    <row r="32" spans="1:27" ht="18" customHeight="1">
      <c r="A32" s="370">
        <v>2</v>
      </c>
      <c r="B32" s="308" t="str">
        <f>IF('①見積→契約(出来高報告初回のみ）'!B67="〇","☑","")</f>
        <v/>
      </c>
      <c r="C32" s="408" t="str">
        <f t="shared" si="1"/>
        <v/>
      </c>
      <c r="D32" s="305" t="str">
        <f>IFERROR(IF('①見積→契約(出来高報告初回のみ）'!C67="","",'①見積→契約(出来高報告初回のみ）'!C67),"")</f>
        <v/>
      </c>
      <c r="E32" s="115" t="str">
        <f>IFERROR(IF('①見積→契約(出来高報告初回のみ）'!D67="","",FIXED('①見積→契約(出来高報告初回のみ）'!D67,'①見積→契約(出来高報告初回のみ）'!AG81)),"")</f>
        <v/>
      </c>
      <c r="F32" s="111" t="str">
        <f>IFERROR(IF('①見積→契約(出来高報告初回のみ）'!E67="","",'①見積→契約(出来高報告初回のみ）'!E67),"")</f>
        <v/>
      </c>
      <c r="G32" s="112" t="str">
        <f>IF('①見積→契約(出来高報告初回のみ）'!H67="","",'①見積→契約(出来高報告初回のみ）'!H67)</f>
        <v/>
      </c>
      <c r="H32" s="110" t="str">
        <f t="shared" si="10"/>
        <v/>
      </c>
      <c r="I32" s="114" t="str">
        <f>IFERROR(IF(K32=TRUE,ROUND(G32*'値引・法定福利費自動計算（非表示予定）'!$D$7+M32,0),IF(G32="","",ROUND(G32*L32+M32,0))),"")</f>
        <v/>
      </c>
      <c r="J32" s="125"/>
      <c r="K32" s="458" t="b">
        <v>0</v>
      </c>
      <c r="L32" s="157"/>
      <c r="M32" s="156"/>
      <c r="N32" s="449" t="str">
        <f t="shared" si="2"/>
        <v/>
      </c>
      <c r="O32" s="449" t="str">
        <f>IF($K32=TRUE,'②-1出来高報告書'!$H$42-1%,"")</f>
        <v/>
      </c>
      <c r="P32" s="449" t="str">
        <f>IF($K32=TRUE,'②-1出来高報告書'!$H$42+1%,"")</f>
        <v/>
      </c>
      <c r="Q32" s="460" t="str">
        <f>IF($G32="","",IF($K32=TRUE,
MAX(
MIN(
_xlfn.CEILING.MATH($G32*('②-1出来高報告書'!$H$42-1%),1)-ROUND($G32*'値引・法定福利費自動計算（非表示予定）'!$D$7,0),
_xlfn.CEILING.MATH($G32*('②-1出来高報告書'!$H$42+1%+0.1%),1)-1-ROUND($G32*'値引・法定福利費自動計算（非表示予定）'!$D$7,0)
),
MIN(0,$G32)-ROUND($G32*'値引・法定福利費自動計算（非表示予定）'!$D$7,0),
-99999
),
MAX(
MIN(0,$G32)-ROUND($G32*$L32,0),
-99999
)
))</f>
        <v/>
      </c>
      <c r="R32" s="460" t="str">
        <f>IF($G32="","",IF($K32=TRUE,
MIN(
MAX(
_xlfn.CEILING.MATH($G32*('②-1出来高報告書'!$H$42-1%),1)-ROUND($G32*'値引・法定福利費自動計算（非表示予定）'!$D$7,0),
_xlfn.CEILING.MATH($G32*('②-1出来高報告書'!$H$42+1%+0.1%),1)-1-ROUND($G32*'値引・法定福利費自動計算（非表示予定）'!$D$7,0)
),
MAX(0,$G32)-ROUND($G32*'値引・法定福利費自動計算（非表示予定）'!$D$7,0),
99999
),
MIN(
MAX(0,$G32)-ROUND($G32*$L32,0),
99999
)
))</f>
        <v/>
      </c>
      <c r="S32" s="462" t="str">
        <f t="shared" si="3"/>
        <v>OK</v>
      </c>
      <c r="T32" s="435" t="str">
        <f t="shared" si="4"/>
        <v>OK</v>
      </c>
      <c r="U32" s="435" t="str">
        <f>IF($K32=TRUE,IF(ROUND(ABS($H32-'②-1出来高報告書'!$H$42),4)&lt;=1%,"OK","NG"),"OK")</f>
        <v>OK</v>
      </c>
      <c r="V32" s="435" t="str">
        <f t="shared" si="5"/>
        <v>OK</v>
      </c>
      <c r="W32" s="435" t="str">
        <f t="shared" si="6"/>
        <v>OK</v>
      </c>
      <c r="X32" s="435" t="str">
        <f t="shared" si="7"/>
        <v>OK</v>
      </c>
      <c r="Y32" s="435" t="str">
        <f t="shared" si="8"/>
        <v>OK</v>
      </c>
      <c r="Z32" s="435">
        <f t="shared" si="9"/>
        <v>0</v>
      </c>
      <c r="AA32" s="83">
        <f>'①見積→契約(出来高報告初回のみ）'!I67</f>
        <v>0</v>
      </c>
    </row>
    <row r="33" spans="1:27" ht="18" customHeight="1">
      <c r="A33" s="370">
        <v>2</v>
      </c>
      <c r="B33" s="308" t="str">
        <f>IF('①見積→契約(出来高報告初回のみ）'!B68="〇","☑","")</f>
        <v/>
      </c>
      <c r="C33" s="408" t="str">
        <f t="shared" si="1"/>
        <v/>
      </c>
      <c r="D33" s="305" t="str">
        <f>IFERROR(IF('①見積→契約(出来高報告初回のみ）'!C68="","",'①見積→契約(出来高報告初回のみ）'!C68),"")</f>
        <v/>
      </c>
      <c r="E33" s="115" t="str">
        <f>IFERROR(IF('①見積→契約(出来高報告初回のみ）'!D68="","",FIXED('①見積→契約(出来高報告初回のみ）'!D68,'①見積→契約(出来高報告初回のみ）'!AG82)),"")</f>
        <v/>
      </c>
      <c r="F33" s="111" t="str">
        <f>IFERROR(IF('①見積→契約(出来高報告初回のみ）'!E68="","",'①見積→契約(出来高報告初回のみ）'!E68),"")</f>
        <v/>
      </c>
      <c r="G33" s="112" t="str">
        <f>IF('①見積→契約(出来高報告初回のみ）'!H68="","",'①見積→契約(出来高報告初回のみ）'!H68)</f>
        <v/>
      </c>
      <c r="H33" s="110" t="str">
        <f t="shared" si="10"/>
        <v/>
      </c>
      <c r="I33" s="114" t="str">
        <f>IFERROR(IF(K33=TRUE,ROUND(G33*'値引・法定福利費自動計算（非表示予定）'!$D$7+M33,0),IF(G33="","",ROUND(G33*L33+M33,0))),"")</f>
        <v/>
      </c>
      <c r="J33" s="125"/>
      <c r="K33" s="458" t="b">
        <v>0</v>
      </c>
      <c r="L33" s="157"/>
      <c r="M33" s="156"/>
      <c r="N33" s="449" t="str">
        <f t="shared" si="2"/>
        <v/>
      </c>
      <c r="O33" s="449" t="str">
        <f>IF($K33=TRUE,'②-1出来高報告書'!$H$42-1%,"")</f>
        <v/>
      </c>
      <c r="P33" s="449" t="str">
        <f>IF($K33=TRUE,'②-1出来高報告書'!$H$42+1%,"")</f>
        <v/>
      </c>
      <c r="Q33" s="460" t="str">
        <f>IF($G33="","",IF($K33=TRUE,
MAX(
MIN(
_xlfn.CEILING.MATH($G33*('②-1出来高報告書'!$H$42-1%),1)-ROUND($G33*'値引・法定福利費自動計算（非表示予定）'!$D$7,0),
_xlfn.CEILING.MATH($G33*('②-1出来高報告書'!$H$42+1%+0.1%),1)-1-ROUND($G33*'値引・法定福利費自動計算（非表示予定）'!$D$7,0)
),
MIN(0,$G33)-ROUND($G33*'値引・法定福利費自動計算（非表示予定）'!$D$7,0),
-99999
),
MAX(
MIN(0,$G33)-ROUND($G33*$L33,0),
-99999
)
))</f>
        <v/>
      </c>
      <c r="R33" s="460" t="str">
        <f>IF($G33="","",IF($K33=TRUE,
MIN(
MAX(
_xlfn.CEILING.MATH($G33*('②-1出来高報告書'!$H$42-1%),1)-ROUND($G33*'値引・法定福利費自動計算（非表示予定）'!$D$7,0),
_xlfn.CEILING.MATH($G33*('②-1出来高報告書'!$H$42+1%+0.1%),1)-1-ROUND($G33*'値引・法定福利費自動計算（非表示予定）'!$D$7,0)
),
MAX(0,$G33)-ROUND($G33*'値引・法定福利費自動計算（非表示予定）'!$D$7,0),
99999
),
MIN(
MAX(0,$G33)-ROUND($G33*$L33,0),
99999
)
))</f>
        <v/>
      </c>
      <c r="S33" s="462" t="str">
        <f t="shared" si="3"/>
        <v>OK</v>
      </c>
      <c r="T33" s="435" t="str">
        <f t="shared" si="4"/>
        <v>OK</v>
      </c>
      <c r="U33" s="435" t="str">
        <f>IF($K33=TRUE,IF(ROUND(ABS($H33-'②-1出来高報告書'!$H$42),4)&lt;=1%,"OK","NG"),"OK")</f>
        <v>OK</v>
      </c>
      <c r="V33" s="435" t="str">
        <f t="shared" si="5"/>
        <v>OK</v>
      </c>
      <c r="W33" s="435" t="str">
        <f t="shared" si="6"/>
        <v>OK</v>
      </c>
      <c r="X33" s="435" t="str">
        <f t="shared" si="7"/>
        <v>OK</v>
      </c>
      <c r="Y33" s="435" t="str">
        <f t="shared" si="8"/>
        <v>OK</v>
      </c>
      <c r="Z33" s="435">
        <f t="shared" si="9"/>
        <v>0</v>
      </c>
      <c r="AA33" s="83">
        <f>'①見積→契約(出来高報告初回のみ）'!I68</f>
        <v>0</v>
      </c>
    </row>
    <row r="34" spans="1:27" ht="18" customHeight="1">
      <c r="A34" s="370">
        <v>2</v>
      </c>
      <c r="B34" s="308" t="str">
        <f>IF('①見積→契約(出来高報告初回のみ）'!B69="〇","☑","")</f>
        <v/>
      </c>
      <c r="C34" s="408" t="str">
        <f t="shared" si="1"/>
        <v/>
      </c>
      <c r="D34" s="305" t="str">
        <f>IFERROR(IF('①見積→契約(出来高報告初回のみ）'!C69="","",'①見積→契約(出来高報告初回のみ）'!C69),"")</f>
        <v/>
      </c>
      <c r="E34" s="115" t="str">
        <f>IFERROR(IF('①見積→契約(出来高報告初回のみ）'!D69="","",FIXED('①見積→契約(出来高報告初回のみ）'!D69,'①見積→契約(出来高報告初回のみ）'!AG83)),"")</f>
        <v/>
      </c>
      <c r="F34" s="111" t="str">
        <f>IFERROR(IF('①見積→契約(出来高報告初回のみ）'!E69="","",'①見積→契約(出来高報告初回のみ）'!E69),"")</f>
        <v/>
      </c>
      <c r="G34" s="112" t="str">
        <f>IF('①見積→契約(出来高報告初回のみ）'!H69="","",'①見積→契約(出来高報告初回のみ）'!H69)</f>
        <v/>
      </c>
      <c r="H34" s="110" t="str">
        <f t="shared" si="10"/>
        <v/>
      </c>
      <c r="I34" s="114" t="str">
        <f>IFERROR(IF(K34=TRUE,ROUND(G34*'値引・法定福利費自動計算（非表示予定）'!$D$7+M34,0),IF(G34="","",ROUND(G34*L34+M34,0))),"")</f>
        <v/>
      </c>
      <c r="J34" s="125"/>
      <c r="K34" s="458" t="b">
        <v>0</v>
      </c>
      <c r="L34" s="157"/>
      <c r="M34" s="156"/>
      <c r="N34" s="449" t="str">
        <f t="shared" si="2"/>
        <v/>
      </c>
      <c r="O34" s="449" t="str">
        <f>IF($K34=TRUE,'②-1出来高報告書'!$H$42-1%,"")</f>
        <v/>
      </c>
      <c r="P34" s="449" t="str">
        <f>IF($K34=TRUE,'②-1出来高報告書'!$H$42+1%,"")</f>
        <v/>
      </c>
      <c r="Q34" s="460" t="str">
        <f>IF($G34="","",IF($K34=TRUE,
MAX(
MIN(
_xlfn.CEILING.MATH($G34*('②-1出来高報告書'!$H$42-1%),1)-ROUND($G34*'値引・法定福利費自動計算（非表示予定）'!$D$7,0),
_xlfn.CEILING.MATH($G34*('②-1出来高報告書'!$H$42+1%+0.1%),1)-1-ROUND($G34*'値引・法定福利費自動計算（非表示予定）'!$D$7,0)
),
MIN(0,$G34)-ROUND($G34*'値引・法定福利費自動計算（非表示予定）'!$D$7,0),
-99999
),
MAX(
MIN(0,$G34)-ROUND($G34*$L34,0),
-99999
)
))</f>
        <v/>
      </c>
      <c r="R34" s="460" t="str">
        <f>IF($G34="","",IF($K34=TRUE,
MIN(
MAX(
_xlfn.CEILING.MATH($G34*('②-1出来高報告書'!$H$42-1%),1)-ROUND($G34*'値引・法定福利費自動計算（非表示予定）'!$D$7,0),
_xlfn.CEILING.MATH($G34*('②-1出来高報告書'!$H$42+1%+0.1%),1)-1-ROUND($G34*'値引・法定福利費自動計算（非表示予定）'!$D$7,0)
),
MAX(0,$G34)-ROUND($G34*'値引・法定福利費自動計算（非表示予定）'!$D$7,0),
99999
),
MIN(
MAX(0,$G34)-ROUND($G34*$L34,0),
99999
)
))</f>
        <v/>
      </c>
      <c r="S34" s="462" t="str">
        <f t="shared" si="3"/>
        <v>OK</v>
      </c>
      <c r="T34" s="435" t="str">
        <f t="shared" si="4"/>
        <v>OK</v>
      </c>
      <c r="U34" s="435" t="str">
        <f>IF($K34=TRUE,IF(ROUND(ABS($H34-'②-1出来高報告書'!$H$42),4)&lt;=1%,"OK","NG"),"OK")</f>
        <v>OK</v>
      </c>
      <c r="V34" s="435" t="str">
        <f t="shared" si="5"/>
        <v>OK</v>
      </c>
      <c r="W34" s="435" t="str">
        <f t="shared" si="6"/>
        <v>OK</v>
      </c>
      <c r="X34" s="435" t="str">
        <f t="shared" si="7"/>
        <v>OK</v>
      </c>
      <c r="Y34" s="435" t="str">
        <f t="shared" si="8"/>
        <v>OK</v>
      </c>
      <c r="Z34" s="435">
        <f t="shared" si="9"/>
        <v>0</v>
      </c>
      <c r="AA34" s="83">
        <f>'①見積→契約(出来高報告初回のみ）'!I69</f>
        <v>0</v>
      </c>
    </row>
    <row r="35" spans="1:27" ht="18" customHeight="1">
      <c r="A35" s="370">
        <v>2</v>
      </c>
      <c r="B35" s="308" t="str">
        <f>IF('①見積→契約(出来高報告初回のみ）'!B70="〇","☑","")</f>
        <v/>
      </c>
      <c r="C35" s="408" t="str">
        <f t="shared" si="1"/>
        <v/>
      </c>
      <c r="D35" s="305" t="str">
        <f>IFERROR(IF('①見積→契約(出来高報告初回のみ）'!C70="","",'①見積→契約(出来高報告初回のみ）'!C70),"")</f>
        <v/>
      </c>
      <c r="E35" s="115" t="str">
        <f>IFERROR(IF('①見積→契約(出来高報告初回のみ）'!D70="","",FIXED('①見積→契約(出来高報告初回のみ）'!D70,'①見積→契約(出来高報告初回のみ）'!AG84)),"")</f>
        <v/>
      </c>
      <c r="F35" s="111" t="str">
        <f>IFERROR(IF('①見積→契約(出来高報告初回のみ）'!E70="","",'①見積→契約(出来高報告初回のみ）'!E70),"")</f>
        <v/>
      </c>
      <c r="G35" s="112" t="str">
        <f>IF('①見積→契約(出来高報告初回のみ）'!H70="","",'①見積→契約(出来高報告初回のみ）'!H70)</f>
        <v/>
      </c>
      <c r="H35" s="110" t="str">
        <f t="shared" si="10"/>
        <v/>
      </c>
      <c r="I35" s="114" t="str">
        <f>IFERROR(IF(K35=TRUE,ROUND(G35*'値引・法定福利費自動計算（非表示予定）'!$D$7+M35,0),IF(G35="","",ROUND(G35*L35+M35,0))),"")</f>
        <v/>
      </c>
      <c r="J35" s="125"/>
      <c r="K35" s="458" t="b">
        <v>0</v>
      </c>
      <c r="L35" s="157"/>
      <c r="M35" s="156"/>
      <c r="N35" s="449" t="str">
        <f t="shared" si="2"/>
        <v/>
      </c>
      <c r="O35" s="449" t="str">
        <f>IF($K35=TRUE,'②-1出来高報告書'!$H$42-1%,"")</f>
        <v/>
      </c>
      <c r="P35" s="449" t="str">
        <f>IF($K35=TRUE,'②-1出来高報告書'!$H$42+1%,"")</f>
        <v/>
      </c>
      <c r="Q35" s="460" t="str">
        <f>IF($G35="","",IF($K35=TRUE,
MAX(
MIN(
_xlfn.CEILING.MATH($G35*('②-1出来高報告書'!$H$42-1%),1)-ROUND($G35*'値引・法定福利費自動計算（非表示予定）'!$D$7,0),
_xlfn.CEILING.MATH($G35*('②-1出来高報告書'!$H$42+1%+0.1%),1)-1-ROUND($G35*'値引・法定福利費自動計算（非表示予定）'!$D$7,0)
),
MIN(0,$G35)-ROUND($G35*'値引・法定福利費自動計算（非表示予定）'!$D$7,0),
-99999
),
MAX(
MIN(0,$G35)-ROUND($G35*$L35,0),
-99999
)
))</f>
        <v/>
      </c>
      <c r="R35" s="460" t="str">
        <f>IF($G35="","",IF($K35=TRUE,
MIN(
MAX(
_xlfn.CEILING.MATH($G35*('②-1出来高報告書'!$H$42-1%),1)-ROUND($G35*'値引・法定福利費自動計算（非表示予定）'!$D$7,0),
_xlfn.CEILING.MATH($G35*('②-1出来高報告書'!$H$42+1%+0.1%),1)-1-ROUND($G35*'値引・法定福利費自動計算（非表示予定）'!$D$7,0)
),
MAX(0,$G35)-ROUND($G35*'値引・法定福利費自動計算（非表示予定）'!$D$7,0),
99999
),
MIN(
MAX(0,$G35)-ROUND($G35*$L35,0),
99999
)
))</f>
        <v/>
      </c>
      <c r="S35" s="462" t="str">
        <f t="shared" si="3"/>
        <v>OK</v>
      </c>
      <c r="T35" s="435" t="str">
        <f t="shared" si="4"/>
        <v>OK</v>
      </c>
      <c r="U35" s="435" t="str">
        <f>IF($K35=TRUE,IF(ROUND(ABS($H35-'②-1出来高報告書'!$H$42),4)&lt;=1%,"OK","NG"),"OK")</f>
        <v>OK</v>
      </c>
      <c r="V35" s="435" t="str">
        <f t="shared" si="5"/>
        <v>OK</v>
      </c>
      <c r="W35" s="435" t="str">
        <f t="shared" si="6"/>
        <v>OK</v>
      </c>
      <c r="X35" s="435" t="str">
        <f t="shared" si="7"/>
        <v>OK</v>
      </c>
      <c r="Y35" s="435" t="str">
        <f t="shared" si="8"/>
        <v>OK</v>
      </c>
      <c r="Z35" s="435">
        <f t="shared" si="9"/>
        <v>0</v>
      </c>
      <c r="AA35" s="83">
        <f>'①見積→契約(出来高報告初回のみ）'!I70</f>
        <v>0</v>
      </c>
    </row>
    <row r="36" spans="1:27" ht="18" customHeight="1">
      <c r="A36" s="370">
        <v>2</v>
      </c>
      <c r="B36" s="308" t="str">
        <f>IF('①見積→契約(出来高報告初回のみ）'!B71="〇","☑","")</f>
        <v/>
      </c>
      <c r="C36" s="408" t="str">
        <f t="shared" si="1"/>
        <v/>
      </c>
      <c r="D36" s="305" t="str">
        <f>IFERROR(IF('①見積→契約(出来高報告初回のみ）'!C71="","",'①見積→契約(出来高報告初回のみ）'!C71),"")</f>
        <v/>
      </c>
      <c r="E36" s="115" t="str">
        <f>IFERROR(IF('①見積→契約(出来高報告初回のみ）'!D71="","",FIXED('①見積→契約(出来高報告初回のみ）'!D71,'①見積→契約(出来高報告初回のみ）'!AG85)),"")</f>
        <v/>
      </c>
      <c r="F36" s="111" t="str">
        <f>IFERROR(IF('①見積→契約(出来高報告初回のみ）'!E71="","",'①見積→契約(出来高報告初回のみ）'!E71),"")</f>
        <v/>
      </c>
      <c r="G36" s="112" t="str">
        <f>IF('①見積→契約(出来高報告初回のみ）'!H71="","",'①見積→契約(出来高報告初回のみ）'!H71)</f>
        <v/>
      </c>
      <c r="H36" s="110" t="str">
        <f t="shared" si="10"/>
        <v/>
      </c>
      <c r="I36" s="114" t="str">
        <f>IFERROR(IF(K36=TRUE,ROUND(G36*'値引・法定福利費自動計算（非表示予定）'!$D$7+M36,0),IF(G36="","",ROUND(G36*L36+M36,0))),"")</f>
        <v/>
      </c>
      <c r="J36" s="125"/>
      <c r="K36" s="458" t="b">
        <v>0</v>
      </c>
      <c r="L36" s="157"/>
      <c r="M36" s="156"/>
      <c r="N36" s="449" t="str">
        <f t="shared" si="2"/>
        <v/>
      </c>
      <c r="O36" s="449" t="str">
        <f>IF($K36=TRUE,'②-1出来高報告書'!$H$42-1%,"")</f>
        <v/>
      </c>
      <c r="P36" s="449" t="str">
        <f>IF($K36=TRUE,'②-1出来高報告書'!$H$42+1%,"")</f>
        <v/>
      </c>
      <c r="Q36" s="460" t="str">
        <f>IF($G36="","",IF($K36=TRUE,
MAX(
MIN(
_xlfn.CEILING.MATH($G36*('②-1出来高報告書'!$H$42-1%),1)-ROUND($G36*'値引・法定福利費自動計算（非表示予定）'!$D$7,0),
_xlfn.CEILING.MATH($G36*('②-1出来高報告書'!$H$42+1%+0.1%),1)-1-ROUND($G36*'値引・法定福利費自動計算（非表示予定）'!$D$7,0)
),
MIN(0,$G36)-ROUND($G36*'値引・法定福利費自動計算（非表示予定）'!$D$7,0),
-99999
),
MAX(
MIN(0,$G36)-ROUND($G36*$L36,0),
-99999
)
))</f>
        <v/>
      </c>
      <c r="R36" s="460" t="str">
        <f>IF($G36="","",IF($K36=TRUE,
MIN(
MAX(
_xlfn.CEILING.MATH($G36*('②-1出来高報告書'!$H$42-1%),1)-ROUND($G36*'値引・法定福利費自動計算（非表示予定）'!$D$7,0),
_xlfn.CEILING.MATH($G36*('②-1出来高報告書'!$H$42+1%+0.1%),1)-1-ROUND($G36*'値引・法定福利費自動計算（非表示予定）'!$D$7,0)
),
MAX(0,$G36)-ROUND($G36*'値引・法定福利費自動計算（非表示予定）'!$D$7,0),
99999
),
MIN(
MAX(0,$G36)-ROUND($G36*$L36,0),
99999
)
))</f>
        <v/>
      </c>
      <c r="S36" s="462" t="str">
        <f t="shared" si="3"/>
        <v>OK</v>
      </c>
      <c r="T36" s="435" t="str">
        <f t="shared" si="4"/>
        <v>OK</v>
      </c>
      <c r="U36" s="435" t="str">
        <f>IF($K36=TRUE,IF(ROUND(ABS($H36-'②-1出来高報告書'!$H$42),4)&lt;=1%,"OK","NG"),"OK")</f>
        <v>OK</v>
      </c>
      <c r="V36" s="435" t="str">
        <f t="shared" si="5"/>
        <v>OK</v>
      </c>
      <c r="W36" s="435" t="str">
        <f t="shared" si="6"/>
        <v>OK</v>
      </c>
      <c r="X36" s="435" t="str">
        <f t="shared" si="7"/>
        <v>OK</v>
      </c>
      <c r="Y36" s="435" t="str">
        <f t="shared" si="8"/>
        <v>OK</v>
      </c>
      <c r="Z36" s="435">
        <f t="shared" si="9"/>
        <v>0</v>
      </c>
      <c r="AA36" s="83">
        <f>'①見積→契約(出来高報告初回のみ）'!I71</f>
        <v>0</v>
      </c>
    </row>
    <row r="37" spans="1:27" ht="18" customHeight="1">
      <c r="A37" s="370">
        <v>2</v>
      </c>
      <c r="B37" s="308" t="str">
        <f>IF('①見積→契約(出来高報告初回のみ）'!B72="〇","☑","")</f>
        <v/>
      </c>
      <c r="C37" s="408" t="str">
        <f t="shared" si="1"/>
        <v/>
      </c>
      <c r="D37" s="305" t="str">
        <f>IFERROR(IF('①見積→契約(出来高報告初回のみ）'!C72="","",'①見積→契約(出来高報告初回のみ）'!C72),"")</f>
        <v/>
      </c>
      <c r="E37" s="115" t="str">
        <f>IFERROR(IF('①見積→契約(出来高報告初回のみ）'!D72="","",FIXED('①見積→契約(出来高報告初回のみ）'!D72,'①見積→契約(出来高報告初回のみ）'!AG86)),"")</f>
        <v/>
      </c>
      <c r="F37" s="111" t="str">
        <f>IFERROR(IF('①見積→契約(出来高報告初回のみ）'!E72="","",'①見積→契約(出来高報告初回のみ）'!E72),"")</f>
        <v/>
      </c>
      <c r="G37" s="112" t="str">
        <f>IF('①見積→契約(出来高報告初回のみ）'!H72="","",'①見積→契約(出来高報告初回のみ）'!H72)</f>
        <v/>
      </c>
      <c r="H37" s="110" t="str">
        <f t="shared" si="10"/>
        <v/>
      </c>
      <c r="I37" s="114" t="str">
        <f>IFERROR(IF(K37=TRUE,ROUND(G37*'値引・法定福利費自動計算（非表示予定）'!$D$7+M37,0),IF(G37="","",ROUND(G37*L37+M37,0))),"")</f>
        <v/>
      </c>
      <c r="J37" s="125"/>
      <c r="K37" s="458" t="b">
        <v>0</v>
      </c>
      <c r="L37" s="157"/>
      <c r="M37" s="156"/>
      <c r="N37" s="449" t="str">
        <f t="shared" si="2"/>
        <v/>
      </c>
      <c r="O37" s="449" t="str">
        <f>IF($K37=TRUE,'②-1出来高報告書'!$H$42-1%,"")</f>
        <v/>
      </c>
      <c r="P37" s="449" t="str">
        <f>IF($K37=TRUE,'②-1出来高報告書'!$H$42+1%,"")</f>
        <v/>
      </c>
      <c r="Q37" s="460" t="str">
        <f>IF($G37="","",IF($K37=TRUE,
MAX(
MIN(
_xlfn.CEILING.MATH($G37*('②-1出来高報告書'!$H$42-1%),1)-ROUND($G37*'値引・法定福利費自動計算（非表示予定）'!$D$7,0),
_xlfn.CEILING.MATH($G37*('②-1出来高報告書'!$H$42+1%+0.1%),1)-1-ROUND($G37*'値引・法定福利費自動計算（非表示予定）'!$D$7,0)
),
MIN(0,$G37)-ROUND($G37*'値引・法定福利費自動計算（非表示予定）'!$D$7,0),
-99999
),
MAX(
MIN(0,$G37)-ROUND($G37*$L37,0),
-99999
)
))</f>
        <v/>
      </c>
      <c r="R37" s="460" t="str">
        <f>IF($G37="","",IF($K37=TRUE,
MIN(
MAX(
_xlfn.CEILING.MATH($G37*('②-1出来高報告書'!$H$42-1%),1)-ROUND($G37*'値引・法定福利費自動計算（非表示予定）'!$D$7,0),
_xlfn.CEILING.MATH($G37*('②-1出来高報告書'!$H$42+1%+0.1%),1)-1-ROUND($G37*'値引・法定福利費自動計算（非表示予定）'!$D$7,0)
),
MAX(0,$G37)-ROUND($G37*'値引・法定福利費自動計算（非表示予定）'!$D$7,0),
99999
),
MIN(
MAX(0,$G37)-ROUND($G37*$L37,0),
99999
)
))</f>
        <v/>
      </c>
      <c r="S37" s="462" t="str">
        <f t="shared" si="3"/>
        <v>OK</v>
      </c>
      <c r="T37" s="435" t="str">
        <f t="shared" si="4"/>
        <v>OK</v>
      </c>
      <c r="U37" s="435" t="str">
        <f>IF($K37=TRUE,IF(ROUND(ABS($H37-'②-1出来高報告書'!$H$42),4)&lt;=1%,"OK","NG"),"OK")</f>
        <v>OK</v>
      </c>
      <c r="V37" s="435" t="str">
        <f t="shared" si="5"/>
        <v>OK</v>
      </c>
      <c r="W37" s="435" t="str">
        <f t="shared" si="6"/>
        <v>OK</v>
      </c>
      <c r="X37" s="435" t="str">
        <f t="shared" si="7"/>
        <v>OK</v>
      </c>
      <c r="Y37" s="435" t="str">
        <f t="shared" si="8"/>
        <v>OK</v>
      </c>
      <c r="Z37" s="435">
        <f t="shared" si="9"/>
        <v>0</v>
      </c>
      <c r="AA37" s="83">
        <f>'①見積→契約(出来高報告初回のみ）'!I72</f>
        <v>0</v>
      </c>
    </row>
    <row r="38" spans="1:27" ht="18" customHeight="1">
      <c r="A38" s="370">
        <v>2</v>
      </c>
      <c r="B38" s="308" t="str">
        <f>IF('①見積→契約(出来高報告初回のみ）'!B73="〇","☑","")</f>
        <v/>
      </c>
      <c r="C38" s="408" t="str">
        <f t="shared" si="1"/>
        <v/>
      </c>
      <c r="D38" s="305" t="str">
        <f>IFERROR(IF('①見積→契約(出来高報告初回のみ）'!C73="","",'①見積→契約(出来高報告初回のみ）'!C73),"")</f>
        <v/>
      </c>
      <c r="E38" s="115" t="str">
        <f>IFERROR(IF('①見積→契約(出来高報告初回のみ）'!D73="","",FIXED('①見積→契約(出来高報告初回のみ）'!D73,'①見積→契約(出来高報告初回のみ）'!AG87)),"")</f>
        <v/>
      </c>
      <c r="F38" s="111" t="str">
        <f>IFERROR(IF('①見積→契約(出来高報告初回のみ）'!E73="","",'①見積→契約(出来高報告初回のみ）'!E73),"")</f>
        <v/>
      </c>
      <c r="G38" s="112" t="str">
        <f>IF('①見積→契約(出来高報告初回のみ）'!H73="","",'①見積→契約(出来高報告初回のみ）'!H73)</f>
        <v/>
      </c>
      <c r="H38" s="110" t="str">
        <f t="shared" si="10"/>
        <v/>
      </c>
      <c r="I38" s="114" t="str">
        <f>IFERROR(IF(K38=TRUE,ROUND(G38*'値引・法定福利費自動計算（非表示予定）'!$D$7+M38,0),IF(G38="","",ROUND(G38*L38+M38,0))),"")</f>
        <v/>
      </c>
      <c r="J38" s="125"/>
      <c r="K38" s="458" t="b">
        <v>0</v>
      </c>
      <c r="L38" s="157"/>
      <c r="M38" s="156"/>
      <c r="N38" s="449" t="str">
        <f t="shared" si="2"/>
        <v/>
      </c>
      <c r="O38" s="449" t="str">
        <f>IF($K38=TRUE,'②-1出来高報告書'!$H$42-1%,"")</f>
        <v/>
      </c>
      <c r="P38" s="449" t="str">
        <f>IF($K38=TRUE,'②-1出来高報告書'!$H$42+1%,"")</f>
        <v/>
      </c>
      <c r="Q38" s="460" t="str">
        <f>IF($G38="","",IF($K38=TRUE,
MAX(
MIN(
_xlfn.CEILING.MATH($G38*('②-1出来高報告書'!$H$42-1%),1)-ROUND($G38*'値引・法定福利費自動計算（非表示予定）'!$D$7,0),
_xlfn.CEILING.MATH($G38*('②-1出来高報告書'!$H$42+1%+0.1%),1)-1-ROUND($G38*'値引・法定福利費自動計算（非表示予定）'!$D$7,0)
),
MIN(0,$G38)-ROUND($G38*'値引・法定福利費自動計算（非表示予定）'!$D$7,0),
-99999
),
MAX(
MIN(0,$G38)-ROUND($G38*$L38,0),
-99999
)
))</f>
        <v/>
      </c>
      <c r="R38" s="460" t="str">
        <f>IF($G38="","",IF($K38=TRUE,
MIN(
MAX(
_xlfn.CEILING.MATH($G38*('②-1出来高報告書'!$H$42-1%),1)-ROUND($G38*'値引・法定福利費自動計算（非表示予定）'!$D$7,0),
_xlfn.CEILING.MATH($G38*('②-1出来高報告書'!$H$42+1%+0.1%),1)-1-ROUND($G38*'値引・法定福利費自動計算（非表示予定）'!$D$7,0)
),
MAX(0,$G38)-ROUND($G38*'値引・法定福利費自動計算（非表示予定）'!$D$7,0),
99999
),
MIN(
MAX(0,$G38)-ROUND($G38*$L38,0),
99999
)
))</f>
        <v/>
      </c>
      <c r="S38" s="462" t="str">
        <f t="shared" si="3"/>
        <v>OK</v>
      </c>
      <c r="T38" s="435" t="str">
        <f t="shared" si="4"/>
        <v>OK</v>
      </c>
      <c r="U38" s="435" t="str">
        <f>IF($K38=TRUE,IF(ROUND(ABS($H38-'②-1出来高報告書'!$H$42),4)&lt;=1%,"OK","NG"),"OK")</f>
        <v>OK</v>
      </c>
      <c r="V38" s="435" t="str">
        <f t="shared" si="5"/>
        <v>OK</v>
      </c>
      <c r="W38" s="435" t="str">
        <f t="shared" si="6"/>
        <v>OK</v>
      </c>
      <c r="X38" s="435" t="str">
        <f t="shared" si="7"/>
        <v>OK</v>
      </c>
      <c r="Y38" s="435" t="str">
        <f t="shared" si="8"/>
        <v>OK</v>
      </c>
      <c r="Z38" s="435">
        <f t="shared" si="9"/>
        <v>0</v>
      </c>
      <c r="AA38" s="83">
        <f>'①見積→契約(出来高報告初回のみ）'!I73</f>
        <v>0</v>
      </c>
    </row>
    <row r="39" spans="1:27" ht="18" customHeight="1">
      <c r="A39" s="370">
        <v>2</v>
      </c>
      <c r="B39" s="308" t="str">
        <f>IF('①見積→契約(出来高報告初回のみ）'!B74="〇","☑","")</f>
        <v/>
      </c>
      <c r="C39" s="408" t="str">
        <f t="shared" si="1"/>
        <v/>
      </c>
      <c r="D39" s="305" t="str">
        <f>IFERROR(IF('①見積→契約(出来高報告初回のみ）'!C74="","",'①見積→契約(出来高報告初回のみ）'!C74),"")</f>
        <v/>
      </c>
      <c r="E39" s="115" t="str">
        <f>IFERROR(IF('①見積→契約(出来高報告初回のみ）'!D74="","",FIXED('①見積→契約(出来高報告初回のみ）'!D74,'①見積→契約(出来高報告初回のみ）'!AG88)),"")</f>
        <v/>
      </c>
      <c r="F39" s="111" t="str">
        <f>IFERROR(IF('①見積→契約(出来高報告初回のみ）'!E74="","",'①見積→契約(出来高報告初回のみ）'!E74),"")</f>
        <v/>
      </c>
      <c r="G39" s="112" t="str">
        <f>IF('①見積→契約(出来高報告初回のみ）'!H74="","",'①見積→契約(出来高報告初回のみ）'!H74)</f>
        <v/>
      </c>
      <c r="H39" s="110" t="str">
        <f t="shared" si="10"/>
        <v/>
      </c>
      <c r="I39" s="114" t="str">
        <f>IFERROR(IF(K39=TRUE,ROUND(G39*'値引・法定福利費自動計算（非表示予定）'!$D$7+M39,0),IF(G39="","",ROUND(G39*L39+M39,0))),"")</f>
        <v/>
      </c>
      <c r="J39" s="125"/>
      <c r="K39" s="458" t="b">
        <v>0</v>
      </c>
      <c r="L39" s="157"/>
      <c r="M39" s="156"/>
      <c r="N39" s="449" t="str">
        <f t="shared" si="2"/>
        <v/>
      </c>
      <c r="O39" s="449" t="str">
        <f>IF($K39=TRUE,'②-1出来高報告書'!$H$42-1%,"")</f>
        <v/>
      </c>
      <c r="P39" s="449" t="str">
        <f>IF($K39=TRUE,'②-1出来高報告書'!$H$42+1%,"")</f>
        <v/>
      </c>
      <c r="Q39" s="460" t="str">
        <f>IF($G39="","",IF($K39=TRUE,
MAX(
MIN(
_xlfn.CEILING.MATH($G39*('②-1出来高報告書'!$H$42-1%),1)-ROUND($G39*'値引・法定福利費自動計算（非表示予定）'!$D$7,0),
_xlfn.CEILING.MATH($G39*('②-1出来高報告書'!$H$42+1%+0.1%),1)-1-ROUND($G39*'値引・法定福利費自動計算（非表示予定）'!$D$7,0)
),
MIN(0,$G39)-ROUND($G39*'値引・法定福利費自動計算（非表示予定）'!$D$7,0),
-99999
),
MAX(
MIN(0,$G39)-ROUND($G39*$L39,0),
-99999
)
))</f>
        <v/>
      </c>
      <c r="R39" s="460" t="str">
        <f>IF($G39="","",IF($K39=TRUE,
MIN(
MAX(
_xlfn.CEILING.MATH($G39*('②-1出来高報告書'!$H$42-1%),1)-ROUND($G39*'値引・法定福利費自動計算（非表示予定）'!$D$7,0),
_xlfn.CEILING.MATH($G39*('②-1出来高報告書'!$H$42+1%+0.1%),1)-1-ROUND($G39*'値引・法定福利費自動計算（非表示予定）'!$D$7,0)
),
MAX(0,$G39)-ROUND($G39*'値引・法定福利費自動計算（非表示予定）'!$D$7,0),
99999
),
MIN(
MAX(0,$G39)-ROUND($G39*$L39,0),
99999
)
))</f>
        <v/>
      </c>
      <c r="S39" s="462" t="str">
        <f t="shared" si="3"/>
        <v>OK</v>
      </c>
      <c r="T39" s="435" t="str">
        <f t="shared" si="4"/>
        <v>OK</v>
      </c>
      <c r="U39" s="435" t="str">
        <f>IF($K39=TRUE,IF(ROUND(ABS($H39-'②-1出来高報告書'!$H$42),4)&lt;=1%,"OK","NG"),"OK")</f>
        <v>OK</v>
      </c>
      <c r="V39" s="435" t="str">
        <f t="shared" si="5"/>
        <v>OK</v>
      </c>
      <c r="W39" s="435" t="str">
        <f t="shared" si="6"/>
        <v>OK</v>
      </c>
      <c r="X39" s="435" t="str">
        <f t="shared" si="7"/>
        <v>OK</v>
      </c>
      <c r="Y39" s="435" t="str">
        <f t="shared" si="8"/>
        <v>OK</v>
      </c>
      <c r="Z39" s="435">
        <f t="shared" si="9"/>
        <v>0</v>
      </c>
      <c r="AA39" s="83">
        <f>'①見積→契約(出来高報告初回のみ）'!I74</f>
        <v>0</v>
      </c>
    </row>
    <row r="40" spans="1:27" ht="18" customHeight="1">
      <c r="A40" s="370">
        <v>2</v>
      </c>
      <c r="B40" s="308" t="str">
        <f>IF('①見積→契約(出来高報告初回のみ）'!B75="〇","☑","")</f>
        <v/>
      </c>
      <c r="C40" s="408" t="str">
        <f t="shared" si="1"/>
        <v/>
      </c>
      <c r="D40" s="305" t="str">
        <f>IFERROR(IF('①見積→契約(出来高報告初回のみ）'!C75="","",'①見積→契約(出来高報告初回のみ）'!C75),"")</f>
        <v/>
      </c>
      <c r="E40" s="115" t="str">
        <f>IFERROR(IF('①見積→契約(出来高報告初回のみ）'!D75="","",FIXED('①見積→契約(出来高報告初回のみ）'!D75,'①見積→契約(出来高報告初回のみ）'!AG89)),"")</f>
        <v/>
      </c>
      <c r="F40" s="111" t="str">
        <f>IFERROR(IF('①見積→契約(出来高報告初回のみ）'!E75="","",'①見積→契約(出来高報告初回のみ）'!E75),"")</f>
        <v/>
      </c>
      <c r="G40" s="112" t="str">
        <f>IF('①見積→契約(出来高報告初回のみ）'!H75="","",'①見積→契約(出来高報告初回のみ）'!H75)</f>
        <v/>
      </c>
      <c r="H40" s="110" t="str">
        <f t="shared" si="10"/>
        <v/>
      </c>
      <c r="I40" s="114" t="str">
        <f>IFERROR(IF(K40=TRUE,ROUND(G40*'値引・法定福利費自動計算（非表示予定）'!$D$7+M40,0),IF(G40="","",ROUND(G40*L40+M40,0))),"")</f>
        <v/>
      </c>
      <c r="J40" s="125"/>
      <c r="K40" s="458" t="b">
        <v>0</v>
      </c>
      <c r="L40" s="157"/>
      <c r="M40" s="156"/>
      <c r="N40" s="449" t="str">
        <f t="shared" si="2"/>
        <v/>
      </c>
      <c r="O40" s="449" t="str">
        <f>IF($K40=TRUE,'②-1出来高報告書'!$H$42-1%,"")</f>
        <v/>
      </c>
      <c r="P40" s="449" t="str">
        <f>IF($K40=TRUE,'②-1出来高報告書'!$H$42+1%,"")</f>
        <v/>
      </c>
      <c r="Q40" s="460" t="str">
        <f>IF($G40="","",IF($K40=TRUE,
MAX(
MIN(
_xlfn.CEILING.MATH($G40*('②-1出来高報告書'!$H$42-1%),1)-ROUND($G40*'値引・法定福利費自動計算（非表示予定）'!$D$7,0),
_xlfn.CEILING.MATH($G40*('②-1出来高報告書'!$H$42+1%+0.1%),1)-1-ROUND($G40*'値引・法定福利費自動計算（非表示予定）'!$D$7,0)
),
MIN(0,$G40)-ROUND($G40*'値引・法定福利費自動計算（非表示予定）'!$D$7,0),
-99999
),
MAX(
MIN(0,$G40)-ROUND($G40*$L40,0),
-99999
)
))</f>
        <v/>
      </c>
      <c r="R40" s="460" t="str">
        <f>IF($G40="","",IF($K40=TRUE,
MIN(
MAX(
_xlfn.CEILING.MATH($G40*('②-1出来高報告書'!$H$42-1%),1)-ROUND($G40*'値引・法定福利費自動計算（非表示予定）'!$D$7,0),
_xlfn.CEILING.MATH($G40*('②-1出来高報告書'!$H$42+1%+0.1%),1)-1-ROUND($G40*'値引・法定福利費自動計算（非表示予定）'!$D$7,0)
),
MAX(0,$G40)-ROUND($G40*'値引・法定福利費自動計算（非表示予定）'!$D$7,0),
99999
),
MIN(
MAX(0,$G40)-ROUND($G40*$L40,0),
99999
)
))</f>
        <v/>
      </c>
      <c r="S40" s="462" t="str">
        <f t="shared" si="3"/>
        <v>OK</v>
      </c>
      <c r="T40" s="435" t="str">
        <f t="shared" si="4"/>
        <v>OK</v>
      </c>
      <c r="U40" s="435" t="str">
        <f>IF($K40=TRUE,IF(ROUND(ABS($H40-'②-1出来高報告書'!$H$42),4)&lt;=1%,"OK","NG"),"OK")</f>
        <v>OK</v>
      </c>
      <c r="V40" s="435" t="str">
        <f t="shared" si="5"/>
        <v>OK</v>
      </c>
      <c r="W40" s="435" t="str">
        <f t="shared" si="6"/>
        <v>OK</v>
      </c>
      <c r="X40" s="435" t="str">
        <f t="shared" si="7"/>
        <v>OK</v>
      </c>
      <c r="Y40" s="435" t="str">
        <f t="shared" si="8"/>
        <v>OK</v>
      </c>
      <c r="Z40" s="435">
        <f t="shared" si="9"/>
        <v>0</v>
      </c>
      <c r="AA40" s="83">
        <f>'①見積→契約(出来高報告初回のみ）'!I75</f>
        <v>0</v>
      </c>
    </row>
    <row r="41" spans="1:27" ht="18" customHeight="1">
      <c r="A41" s="370">
        <v>2</v>
      </c>
      <c r="B41" s="308" t="str">
        <f>IF('①見積→契約(出来高報告初回のみ）'!B76="〇","☑","")</f>
        <v/>
      </c>
      <c r="C41" s="408" t="str">
        <f t="shared" si="1"/>
        <v/>
      </c>
      <c r="D41" s="305" t="str">
        <f>IFERROR(IF('①見積→契約(出来高報告初回のみ）'!C76="","",'①見積→契約(出来高報告初回のみ）'!C76),"")</f>
        <v/>
      </c>
      <c r="E41" s="115" t="str">
        <f>IFERROR(IF('①見積→契約(出来高報告初回のみ）'!D76="","",FIXED('①見積→契約(出来高報告初回のみ）'!D76,'①見積→契約(出来高報告初回のみ）'!AG90)),"")</f>
        <v/>
      </c>
      <c r="F41" s="111" t="str">
        <f>IFERROR(IF('①見積→契約(出来高報告初回のみ）'!E76="","",'①見積→契約(出来高報告初回のみ）'!E76),"")</f>
        <v/>
      </c>
      <c r="G41" s="112" t="str">
        <f>IF('①見積→契約(出来高報告初回のみ）'!H76="","",'①見積→契約(出来高報告初回のみ）'!H76)</f>
        <v/>
      </c>
      <c r="H41" s="110" t="str">
        <f t="shared" si="10"/>
        <v/>
      </c>
      <c r="I41" s="114" t="str">
        <f>IFERROR(IF(K41=TRUE,ROUND(G41*'値引・法定福利費自動計算（非表示予定）'!$D$7+M41,0),IF(G41="","",ROUND(G41*L41+M41,0))),"")</f>
        <v/>
      </c>
      <c r="J41" s="125"/>
      <c r="K41" s="458" t="b">
        <v>0</v>
      </c>
      <c r="L41" s="157"/>
      <c r="M41" s="156"/>
      <c r="N41" s="449" t="str">
        <f t="shared" si="2"/>
        <v/>
      </c>
      <c r="O41" s="449" t="str">
        <f>IF($K41=TRUE,'②-1出来高報告書'!$H$42-1%,"")</f>
        <v/>
      </c>
      <c r="P41" s="449" t="str">
        <f>IF($K41=TRUE,'②-1出来高報告書'!$H$42+1%,"")</f>
        <v/>
      </c>
      <c r="Q41" s="460" t="str">
        <f>IF($G41="","",IF($K41=TRUE,
MAX(
MIN(
_xlfn.CEILING.MATH($G41*('②-1出来高報告書'!$H$42-1%),1)-ROUND($G41*'値引・法定福利費自動計算（非表示予定）'!$D$7,0),
_xlfn.CEILING.MATH($G41*('②-1出来高報告書'!$H$42+1%+0.1%),1)-1-ROUND($G41*'値引・法定福利費自動計算（非表示予定）'!$D$7,0)
),
MIN(0,$G41)-ROUND($G41*'値引・法定福利費自動計算（非表示予定）'!$D$7,0),
-99999
),
MAX(
MIN(0,$G41)-ROUND($G41*$L41,0),
-99999
)
))</f>
        <v/>
      </c>
      <c r="R41" s="460" t="str">
        <f>IF($G41="","",IF($K41=TRUE,
MIN(
MAX(
_xlfn.CEILING.MATH($G41*('②-1出来高報告書'!$H$42-1%),1)-ROUND($G41*'値引・法定福利費自動計算（非表示予定）'!$D$7,0),
_xlfn.CEILING.MATH($G41*('②-1出来高報告書'!$H$42+1%+0.1%),1)-1-ROUND($G41*'値引・法定福利費自動計算（非表示予定）'!$D$7,0)
),
MAX(0,$G41)-ROUND($G41*'値引・法定福利費自動計算（非表示予定）'!$D$7,0),
99999
),
MIN(
MAX(0,$G41)-ROUND($G41*$L41,0),
99999
)
))</f>
        <v/>
      </c>
      <c r="S41" s="462" t="str">
        <f t="shared" si="3"/>
        <v>OK</v>
      </c>
      <c r="T41" s="435" t="str">
        <f t="shared" si="4"/>
        <v>OK</v>
      </c>
      <c r="U41" s="435" t="str">
        <f>IF($K41=TRUE,IF(ROUND(ABS($H41-'②-1出来高報告書'!$H$42),4)&lt;=1%,"OK","NG"),"OK")</f>
        <v>OK</v>
      </c>
      <c r="V41" s="435" t="str">
        <f t="shared" si="5"/>
        <v>OK</v>
      </c>
      <c r="W41" s="435" t="str">
        <f t="shared" si="6"/>
        <v>OK</v>
      </c>
      <c r="X41" s="435" t="str">
        <f t="shared" si="7"/>
        <v>OK</v>
      </c>
      <c r="Y41" s="435" t="str">
        <f t="shared" si="8"/>
        <v>OK</v>
      </c>
      <c r="Z41" s="435">
        <f t="shared" si="9"/>
        <v>0</v>
      </c>
      <c r="AA41" s="83">
        <f>'①見積→契約(出来高報告初回のみ）'!I76</f>
        <v>0</v>
      </c>
    </row>
    <row r="42" spans="1:27" ht="18" customHeight="1">
      <c r="A42" s="370">
        <v>2</v>
      </c>
      <c r="B42" s="308" t="str">
        <f>IF('①見積→契約(出来高報告初回のみ）'!B77="〇","☑","")</f>
        <v/>
      </c>
      <c r="C42" s="408" t="str">
        <f t="shared" si="1"/>
        <v/>
      </c>
      <c r="D42" s="305" t="str">
        <f>IFERROR(IF('①見積→契約(出来高報告初回のみ）'!C77="","",'①見積→契約(出来高報告初回のみ）'!C77),"")</f>
        <v/>
      </c>
      <c r="E42" s="115" t="str">
        <f>IFERROR(IF('①見積→契約(出来高報告初回のみ）'!D77="","",FIXED('①見積→契約(出来高報告初回のみ）'!D77,'①見積→契約(出来高報告初回のみ）'!AG91)),"")</f>
        <v/>
      </c>
      <c r="F42" s="111" t="str">
        <f>IFERROR(IF('①見積→契約(出来高報告初回のみ）'!E77="","",'①見積→契約(出来高報告初回のみ）'!E77),"")</f>
        <v/>
      </c>
      <c r="G42" s="112" t="str">
        <f>IF('①見積→契約(出来高報告初回のみ）'!H77="","",'①見積→契約(出来高報告初回のみ）'!H77)</f>
        <v/>
      </c>
      <c r="H42" s="110" t="str">
        <f t="shared" si="10"/>
        <v/>
      </c>
      <c r="I42" s="114" t="str">
        <f>IFERROR(IF(K42=TRUE,ROUND(G42*'値引・法定福利費自動計算（非表示予定）'!$D$7+M42,0),IF(G42="","",ROUND(G42*L42+M42,0))),"")</f>
        <v/>
      </c>
      <c r="J42" s="125"/>
      <c r="K42" s="458" t="b">
        <v>0</v>
      </c>
      <c r="L42" s="157"/>
      <c r="M42" s="156"/>
      <c r="N42" s="449" t="str">
        <f t="shared" si="2"/>
        <v/>
      </c>
      <c r="O42" s="449" t="str">
        <f>IF($K42=TRUE,'②-1出来高報告書'!$H$42-1%,"")</f>
        <v/>
      </c>
      <c r="P42" s="449" t="str">
        <f>IF($K42=TRUE,'②-1出来高報告書'!$H$42+1%,"")</f>
        <v/>
      </c>
      <c r="Q42" s="460" t="str">
        <f>IF($G42="","",IF($K42=TRUE,
MAX(
MIN(
_xlfn.CEILING.MATH($G42*('②-1出来高報告書'!$H$42-1%),1)-ROUND($G42*'値引・法定福利費自動計算（非表示予定）'!$D$7,0),
_xlfn.CEILING.MATH($G42*('②-1出来高報告書'!$H$42+1%+0.1%),1)-1-ROUND($G42*'値引・法定福利費自動計算（非表示予定）'!$D$7,0)
),
MIN(0,$G42)-ROUND($G42*'値引・法定福利費自動計算（非表示予定）'!$D$7,0),
-99999
),
MAX(
MIN(0,$G42)-ROUND($G42*$L42,0),
-99999
)
))</f>
        <v/>
      </c>
      <c r="R42" s="460" t="str">
        <f>IF($G42="","",IF($K42=TRUE,
MIN(
MAX(
_xlfn.CEILING.MATH($G42*('②-1出来高報告書'!$H$42-1%),1)-ROUND($G42*'値引・法定福利費自動計算（非表示予定）'!$D$7,0),
_xlfn.CEILING.MATH($G42*('②-1出来高報告書'!$H$42+1%+0.1%),1)-1-ROUND($G42*'値引・法定福利費自動計算（非表示予定）'!$D$7,0)
),
MAX(0,$G42)-ROUND($G42*'値引・法定福利費自動計算（非表示予定）'!$D$7,0),
99999
),
MIN(
MAX(0,$G42)-ROUND($G42*$L42,0),
99999
)
))</f>
        <v/>
      </c>
      <c r="S42" s="462" t="str">
        <f t="shared" si="3"/>
        <v>OK</v>
      </c>
      <c r="T42" s="435" t="str">
        <f t="shared" si="4"/>
        <v>OK</v>
      </c>
      <c r="U42" s="435" t="str">
        <f>IF($K42=TRUE,IF(ROUND(ABS($H42-'②-1出来高報告書'!$H$42),4)&lt;=1%,"OK","NG"),"OK")</f>
        <v>OK</v>
      </c>
      <c r="V42" s="435" t="str">
        <f t="shared" si="5"/>
        <v>OK</v>
      </c>
      <c r="W42" s="435" t="str">
        <f t="shared" si="6"/>
        <v>OK</v>
      </c>
      <c r="X42" s="435" t="str">
        <f t="shared" si="7"/>
        <v>OK</v>
      </c>
      <c r="Y42" s="435" t="str">
        <f t="shared" si="8"/>
        <v>OK</v>
      </c>
      <c r="Z42" s="435">
        <f t="shared" si="9"/>
        <v>0</v>
      </c>
      <c r="AA42" s="83">
        <f>'①見積→契約(出来高報告初回のみ）'!I77</f>
        <v>0</v>
      </c>
    </row>
    <row r="43" spans="1:27" ht="18" customHeight="1">
      <c r="A43" s="370">
        <v>2</v>
      </c>
      <c r="B43" s="308" t="str">
        <f>IF('①見積→契約(出来高報告初回のみ）'!B78="〇","☑","")</f>
        <v/>
      </c>
      <c r="C43" s="408" t="str">
        <f t="shared" si="1"/>
        <v/>
      </c>
      <c r="D43" s="305" t="str">
        <f>IFERROR(IF('①見積→契約(出来高報告初回のみ）'!C78="","",'①見積→契約(出来高報告初回のみ）'!C78),"")</f>
        <v/>
      </c>
      <c r="E43" s="115" t="str">
        <f>IFERROR(IF('①見積→契約(出来高報告初回のみ）'!D78="","",FIXED('①見積→契約(出来高報告初回のみ）'!D78,'①見積→契約(出来高報告初回のみ）'!AG92)),"")</f>
        <v/>
      </c>
      <c r="F43" s="111" t="str">
        <f>IFERROR(IF('①見積→契約(出来高報告初回のみ）'!E78="","",'①見積→契約(出来高報告初回のみ）'!E78),"")</f>
        <v/>
      </c>
      <c r="G43" s="112" t="str">
        <f>IF('①見積→契約(出来高報告初回のみ）'!H78="","",'①見積→契約(出来高報告初回のみ）'!H78)</f>
        <v/>
      </c>
      <c r="H43" s="110" t="str">
        <f t="shared" si="10"/>
        <v/>
      </c>
      <c r="I43" s="114" t="str">
        <f>IFERROR(IF(K43=TRUE,ROUND(G43*'値引・法定福利費自動計算（非表示予定）'!$D$7+M43,0),IF(G43="","",ROUND(G43*L43+M43,0))),"")</f>
        <v/>
      </c>
      <c r="J43" s="125"/>
      <c r="K43" s="458" t="b">
        <v>0</v>
      </c>
      <c r="L43" s="157"/>
      <c r="M43" s="156"/>
      <c r="N43" s="449" t="str">
        <f t="shared" si="2"/>
        <v/>
      </c>
      <c r="O43" s="449" t="str">
        <f>IF($K43=TRUE,'②-1出来高報告書'!$H$42-1%,"")</f>
        <v/>
      </c>
      <c r="P43" s="449" t="str">
        <f>IF($K43=TRUE,'②-1出来高報告書'!$H$42+1%,"")</f>
        <v/>
      </c>
      <c r="Q43" s="460" t="str">
        <f>IF($G43="","",IF($K43=TRUE,
MAX(
MIN(
_xlfn.CEILING.MATH($G43*('②-1出来高報告書'!$H$42-1%),1)-ROUND($G43*'値引・法定福利費自動計算（非表示予定）'!$D$7,0),
_xlfn.CEILING.MATH($G43*('②-1出来高報告書'!$H$42+1%+0.1%),1)-1-ROUND($G43*'値引・法定福利費自動計算（非表示予定）'!$D$7,0)
),
MIN(0,$G43)-ROUND($G43*'値引・法定福利費自動計算（非表示予定）'!$D$7,0),
-99999
),
MAX(
MIN(0,$G43)-ROUND($G43*$L43,0),
-99999
)
))</f>
        <v/>
      </c>
      <c r="R43" s="460" t="str">
        <f>IF($G43="","",IF($K43=TRUE,
MIN(
MAX(
_xlfn.CEILING.MATH($G43*('②-1出来高報告書'!$H$42-1%),1)-ROUND($G43*'値引・法定福利費自動計算（非表示予定）'!$D$7,0),
_xlfn.CEILING.MATH($G43*('②-1出来高報告書'!$H$42+1%+0.1%),1)-1-ROUND($G43*'値引・法定福利費自動計算（非表示予定）'!$D$7,0)
),
MAX(0,$G43)-ROUND($G43*'値引・法定福利費自動計算（非表示予定）'!$D$7,0),
99999
),
MIN(
MAX(0,$G43)-ROUND($G43*$L43,0),
99999
)
))</f>
        <v/>
      </c>
      <c r="S43" s="462" t="str">
        <f t="shared" si="3"/>
        <v>OK</v>
      </c>
      <c r="T43" s="435" t="str">
        <f t="shared" si="4"/>
        <v>OK</v>
      </c>
      <c r="U43" s="435" t="str">
        <f>IF($K43=TRUE,IF(ROUND(ABS($H43-'②-1出来高報告書'!$H$42),4)&lt;=1%,"OK","NG"),"OK")</f>
        <v>OK</v>
      </c>
      <c r="V43" s="435" t="str">
        <f t="shared" si="5"/>
        <v>OK</v>
      </c>
      <c r="W43" s="435" t="str">
        <f t="shared" si="6"/>
        <v>OK</v>
      </c>
      <c r="X43" s="435" t="str">
        <f t="shared" si="7"/>
        <v>OK</v>
      </c>
      <c r="Y43" s="435" t="str">
        <f t="shared" si="8"/>
        <v>OK</v>
      </c>
      <c r="Z43" s="435">
        <f t="shared" si="9"/>
        <v>0</v>
      </c>
      <c r="AA43" s="83">
        <f>'①見積→契約(出来高報告初回のみ）'!I78</f>
        <v>0</v>
      </c>
    </row>
    <row r="44" spans="1:27" ht="18" customHeight="1">
      <c r="A44" s="370" t="s">
        <v>198</v>
      </c>
      <c r="B44" s="792" t="str">
        <f>IF(G44=0,"","小計（"&amp;Sheet3!D4&amp;"ページ/"&amp;Sheet3!E4&amp;"ページ）")</f>
        <v/>
      </c>
      <c r="C44" s="793"/>
      <c r="D44" s="793"/>
      <c r="E44" s="793"/>
      <c r="F44" s="793"/>
      <c r="G44" s="139">
        <f>SUM(G5:G43)</f>
        <v>0</v>
      </c>
      <c r="H44" s="140"/>
      <c r="I44" s="141">
        <f>SUM(I5:I43)</f>
        <v>0</v>
      </c>
      <c r="J44" s="125"/>
      <c r="K44" s="458"/>
      <c r="L44" s="157"/>
      <c r="M44" s="156"/>
      <c r="N44" s="449"/>
      <c r="O44" s="449"/>
      <c r="P44" s="449"/>
      <c r="Q44" s="460"/>
      <c r="R44" s="460"/>
      <c r="S44" s="462"/>
      <c r="T44" s="435"/>
      <c r="U44" s="435"/>
      <c r="V44" s="435"/>
      <c r="W44" s="435"/>
      <c r="X44" s="435"/>
      <c r="Y44" s="435"/>
      <c r="Z44" s="435"/>
      <c r="AA44" s="83"/>
    </row>
    <row r="45" spans="1:27" ht="18" customHeight="1">
      <c r="A45" s="370">
        <f>A5+1</f>
        <v>3</v>
      </c>
      <c r="B45" s="308" t="str">
        <f>IF('①見積→契約(出来高報告初回のみ）'!B80="〇","☑","")</f>
        <v/>
      </c>
      <c r="C45" s="408" t="str">
        <f>IF(G45="","",IF(K45=FALSE,"","☑"))</f>
        <v/>
      </c>
      <c r="D45" s="305" t="str">
        <f>IFERROR(IF('①見積→契約(出来高報告初回のみ）'!C79="","",'①見積→契約(出来高報告初回のみ）'!C79),"")</f>
        <v/>
      </c>
      <c r="E45" s="115" t="str">
        <f>IFERROR(IF('①見積→契約(出来高報告初回のみ）'!D79="","",FIXED('①見積→契約(出来高報告初回のみ）'!D79,'①見積→契約(出来高報告初回のみ）'!AG93)),"")</f>
        <v/>
      </c>
      <c r="F45" s="111" t="str">
        <f>IFERROR(IF('①見積→契約(出来高報告初回のみ）'!E79="","",'①見積→契約(出来高報告初回のみ）'!E79),"")</f>
        <v/>
      </c>
      <c r="G45" s="112" t="str">
        <f>IF('①見積→契約(出来高報告初回のみ）'!H79="","",'①見積→契約(出来高報告初回のみ）'!H79)</f>
        <v/>
      </c>
      <c r="H45" s="110" t="str">
        <f t="shared" si="10"/>
        <v/>
      </c>
      <c r="I45" s="114" t="str">
        <f>IFERROR(IF(K45=TRUE,ROUND(G45*'値引・法定福利費自動計算（非表示予定）'!$D$7+M45,0),IF(G45="","",ROUND(G45*L45+M45,0))),"")</f>
        <v/>
      </c>
      <c r="J45" s="125"/>
      <c r="K45" s="458" t="b">
        <v>0</v>
      </c>
      <c r="L45" s="157"/>
      <c r="M45" s="156"/>
      <c r="N45" s="449" t="str">
        <f t="shared" si="2"/>
        <v/>
      </c>
      <c r="O45" s="449" t="str">
        <f>IF($K45=TRUE,'②-1出来高報告書'!$H$42-1%,"")</f>
        <v/>
      </c>
      <c r="P45" s="449" t="str">
        <f>IF($K45=TRUE,'②-1出来高報告書'!$H$42+1%,"")</f>
        <v/>
      </c>
      <c r="Q45" s="460" t="str">
        <f>IF($G45="","",IF($K45=TRUE,
MAX(
MIN(
_xlfn.CEILING.MATH($G45*('②-1出来高報告書'!$H$42-1%),1)-ROUND($G45*'値引・法定福利費自動計算（非表示予定）'!$D$7,0),
_xlfn.CEILING.MATH($G45*('②-1出来高報告書'!$H$42+1%+0.1%),1)-1-ROUND($G45*'値引・法定福利費自動計算（非表示予定）'!$D$7,0)
),
MIN(0,$G45)-ROUND($G45*'値引・法定福利費自動計算（非表示予定）'!$D$7,0),
-99999
),
MAX(
MIN(0,$G45)-ROUND($G45*$L45,0),
-99999
)
))</f>
        <v/>
      </c>
      <c r="R45" s="460" t="str">
        <f>IF($G45="","",IF($K45=TRUE,
MIN(
MAX(
_xlfn.CEILING.MATH($G45*('②-1出来高報告書'!$H$42-1%),1)-ROUND($G45*'値引・法定福利費自動計算（非表示予定）'!$D$7,0),
_xlfn.CEILING.MATH($G45*('②-1出来高報告書'!$H$42+1%+0.1%),1)-1-ROUND($G45*'値引・法定福利費自動計算（非表示予定）'!$D$7,0)
),
MAX(0,$G45)-ROUND($G45*'値引・法定福利費自動計算（非表示予定）'!$D$7,0),
99999
),
MIN(
MAX(0,$G45)-ROUND($G45*$L45,0),
99999
)
))</f>
        <v/>
      </c>
      <c r="S45" s="462" t="str">
        <f t="shared" si="3"/>
        <v>OK</v>
      </c>
      <c r="T45" s="435" t="str">
        <f t="shared" si="4"/>
        <v>OK</v>
      </c>
      <c r="U45" s="435" t="str">
        <f>IF($K45=TRUE,IF(ROUND(ABS($H45-'②-1出来高報告書'!$H$42),4)&lt;=1%,"OK","NG"),"OK")</f>
        <v>OK</v>
      </c>
      <c r="V45" s="435" t="str">
        <f t="shared" si="5"/>
        <v>OK</v>
      </c>
      <c r="W45" s="435" t="str">
        <f t="shared" si="6"/>
        <v>OK</v>
      </c>
      <c r="X45" s="435" t="str">
        <f t="shared" si="7"/>
        <v>OK</v>
      </c>
      <c r="Y45" s="435" t="str">
        <f t="shared" si="8"/>
        <v>OK</v>
      </c>
      <c r="Z45" s="435">
        <f t="shared" si="9"/>
        <v>0</v>
      </c>
      <c r="AA45" s="83">
        <f>'①見積→契約(出来高報告初回のみ）'!I79</f>
        <v>0</v>
      </c>
    </row>
    <row r="46" spans="1:27" ht="18" customHeight="1">
      <c r="A46" s="370">
        <f t="shared" ref="A46:A109" si="11">A6+1</f>
        <v>3</v>
      </c>
      <c r="B46" s="308" t="str">
        <f>IF('①見積→契約(出来高報告初回のみ）'!B81="〇","☑","")</f>
        <v/>
      </c>
      <c r="C46" s="408" t="str">
        <f t="shared" ref="C46:C83" si="12">IF(G46="","",IF(K46=FALSE,"","☑"))</f>
        <v/>
      </c>
      <c r="D46" s="305" t="str">
        <f>IFERROR(IF('①見積→契約(出来高報告初回のみ）'!C80="","",'①見積→契約(出来高報告初回のみ）'!C80),"")</f>
        <v/>
      </c>
      <c r="E46" s="115" t="str">
        <f>IFERROR(IF('①見積→契約(出来高報告初回のみ）'!D80="","",FIXED('①見積→契約(出来高報告初回のみ）'!D80,'①見積→契約(出来高報告初回のみ）'!AG94)),"")</f>
        <v/>
      </c>
      <c r="F46" s="111" t="str">
        <f>IFERROR(IF('①見積→契約(出来高報告初回のみ）'!E80="","",'①見積→契約(出来高報告初回のみ）'!E80),"")</f>
        <v/>
      </c>
      <c r="G46" s="112" t="str">
        <f>IF('①見積→契約(出来高報告初回のみ）'!H80="","",'①見積→契約(出来高報告初回のみ）'!H80)</f>
        <v/>
      </c>
      <c r="H46" s="110" t="str">
        <f t="shared" si="10"/>
        <v/>
      </c>
      <c r="I46" s="114" t="str">
        <f>IFERROR(IF(K46=TRUE,ROUND(G46*'値引・法定福利費自動計算（非表示予定）'!$D$7+M46,0),IF(G46="","",ROUND(G46*L46+M46,0))),"")</f>
        <v/>
      </c>
      <c r="J46" s="125"/>
      <c r="K46" s="458" t="b">
        <v>0</v>
      </c>
      <c r="L46" s="157"/>
      <c r="M46" s="156"/>
      <c r="N46" s="449" t="str">
        <f t="shared" si="2"/>
        <v/>
      </c>
      <c r="O46" s="449" t="str">
        <f>IF($K46=TRUE,'②-1出来高報告書'!$H$42-1%,"")</f>
        <v/>
      </c>
      <c r="P46" s="449" t="str">
        <f>IF($K46=TRUE,'②-1出来高報告書'!$H$42+1%,"")</f>
        <v/>
      </c>
      <c r="Q46" s="460" t="str">
        <f>IF($G46="","",IF($K46=TRUE,
MAX(
MIN(
_xlfn.CEILING.MATH($G46*('②-1出来高報告書'!$H$42-1%),1)-ROUND($G46*'値引・法定福利費自動計算（非表示予定）'!$D$7,0),
_xlfn.CEILING.MATH($G46*('②-1出来高報告書'!$H$42+1%+0.1%),1)-1-ROUND($G46*'値引・法定福利費自動計算（非表示予定）'!$D$7,0)
),
MIN(0,$G46)-ROUND($G46*'値引・法定福利費自動計算（非表示予定）'!$D$7,0),
-99999
),
MAX(
MIN(0,$G46)-ROUND($G46*$L46,0),
-99999
)
))</f>
        <v/>
      </c>
      <c r="R46" s="460" t="str">
        <f>IF($G46="","",IF($K46=TRUE,
MIN(
MAX(
_xlfn.CEILING.MATH($G46*('②-1出来高報告書'!$H$42-1%),1)-ROUND($G46*'値引・法定福利費自動計算（非表示予定）'!$D$7,0),
_xlfn.CEILING.MATH($G46*('②-1出来高報告書'!$H$42+1%+0.1%),1)-1-ROUND($G46*'値引・法定福利費自動計算（非表示予定）'!$D$7,0)
),
MAX(0,$G46)-ROUND($G46*'値引・法定福利費自動計算（非表示予定）'!$D$7,0),
99999
),
MIN(
MAX(0,$G46)-ROUND($G46*$L46,0),
99999
)
))</f>
        <v/>
      </c>
      <c r="S46" s="462" t="str">
        <f t="shared" si="3"/>
        <v>OK</v>
      </c>
      <c r="T46" s="435" t="str">
        <f t="shared" si="4"/>
        <v>OK</v>
      </c>
      <c r="U46" s="435" t="str">
        <f>IF($K46=TRUE,IF(ROUND(ABS($H46-'②-1出来高報告書'!$H$42),4)&lt;=1%,"OK","NG"),"OK")</f>
        <v>OK</v>
      </c>
      <c r="V46" s="435" t="str">
        <f t="shared" si="5"/>
        <v>OK</v>
      </c>
      <c r="W46" s="435" t="str">
        <f t="shared" si="6"/>
        <v>OK</v>
      </c>
      <c r="X46" s="435" t="str">
        <f t="shared" si="7"/>
        <v>OK</v>
      </c>
      <c r="Y46" s="435" t="str">
        <f t="shared" si="8"/>
        <v>OK</v>
      </c>
      <c r="Z46" s="435">
        <f t="shared" si="9"/>
        <v>0</v>
      </c>
      <c r="AA46" s="83">
        <f>'①見積→契約(出来高報告初回のみ）'!I80</f>
        <v>0</v>
      </c>
    </row>
    <row r="47" spans="1:27" ht="18" customHeight="1">
      <c r="A47" s="370">
        <f t="shared" si="11"/>
        <v>3</v>
      </c>
      <c r="B47" s="308" t="str">
        <f>IF('①見積→契約(出来高報告初回のみ）'!B82="〇","☑","")</f>
        <v/>
      </c>
      <c r="C47" s="408" t="str">
        <f t="shared" si="12"/>
        <v/>
      </c>
      <c r="D47" s="305" t="str">
        <f>IFERROR(IF('①見積→契約(出来高報告初回のみ）'!C81="","",'①見積→契約(出来高報告初回のみ）'!C81),"")</f>
        <v/>
      </c>
      <c r="E47" s="115" t="str">
        <f>IFERROR(IF('①見積→契約(出来高報告初回のみ）'!D81="","",FIXED('①見積→契約(出来高報告初回のみ）'!D81,'①見積→契約(出来高報告初回のみ）'!AG95)),"")</f>
        <v/>
      </c>
      <c r="F47" s="111" t="str">
        <f>IFERROR(IF('①見積→契約(出来高報告初回のみ）'!E81="","",'①見積→契約(出来高報告初回のみ）'!E81),"")</f>
        <v/>
      </c>
      <c r="G47" s="112" t="str">
        <f>IF('①見積→契約(出来高報告初回のみ）'!H81="","",'①見積→契約(出来高報告初回のみ）'!H81)</f>
        <v/>
      </c>
      <c r="H47" s="110" t="str">
        <f t="shared" si="10"/>
        <v/>
      </c>
      <c r="I47" s="114" t="str">
        <f>IFERROR(IF(K47=TRUE,ROUND(G47*'値引・法定福利費自動計算（非表示予定）'!$D$7+M47,0),IF(G47="","",ROUND(G47*L47+M47,0))),"")</f>
        <v/>
      </c>
      <c r="J47" s="125"/>
      <c r="K47" s="458" t="b">
        <v>0</v>
      </c>
      <c r="L47" s="157"/>
      <c r="M47" s="156"/>
      <c r="N47" s="449" t="str">
        <f t="shared" si="2"/>
        <v/>
      </c>
      <c r="O47" s="449" t="str">
        <f>IF($K47=TRUE,'②-1出来高報告書'!$H$42-1%,"")</f>
        <v/>
      </c>
      <c r="P47" s="449" t="str">
        <f>IF($K47=TRUE,'②-1出来高報告書'!$H$42+1%,"")</f>
        <v/>
      </c>
      <c r="Q47" s="460" t="str">
        <f>IF($G47="","",IF($K47=TRUE,
MAX(
MIN(
_xlfn.CEILING.MATH($G47*('②-1出来高報告書'!$H$42-1%),1)-ROUND($G47*'値引・法定福利費自動計算（非表示予定）'!$D$7,0),
_xlfn.CEILING.MATH($G47*('②-1出来高報告書'!$H$42+1%+0.1%),1)-1-ROUND($G47*'値引・法定福利費自動計算（非表示予定）'!$D$7,0)
),
MIN(0,$G47)-ROUND($G47*'値引・法定福利費自動計算（非表示予定）'!$D$7,0),
-99999
),
MAX(
MIN(0,$G47)-ROUND($G47*$L47,0),
-99999
)
))</f>
        <v/>
      </c>
      <c r="R47" s="460" t="str">
        <f>IF($G47="","",IF($K47=TRUE,
MIN(
MAX(
_xlfn.CEILING.MATH($G47*('②-1出来高報告書'!$H$42-1%),1)-ROUND($G47*'値引・法定福利費自動計算（非表示予定）'!$D$7,0),
_xlfn.CEILING.MATH($G47*('②-1出来高報告書'!$H$42+1%+0.1%),1)-1-ROUND($G47*'値引・法定福利費自動計算（非表示予定）'!$D$7,0)
),
MAX(0,$G47)-ROUND($G47*'値引・法定福利費自動計算（非表示予定）'!$D$7,0),
99999
),
MIN(
MAX(0,$G47)-ROUND($G47*$L47,0),
99999
)
))</f>
        <v/>
      </c>
      <c r="S47" s="462" t="str">
        <f t="shared" si="3"/>
        <v>OK</v>
      </c>
      <c r="T47" s="435" t="str">
        <f t="shared" si="4"/>
        <v>OK</v>
      </c>
      <c r="U47" s="435" t="str">
        <f>IF($K47=TRUE,IF(ROUND(ABS($H47-'②-1出来高報告書'!$H$42),4)&lt;=1%,"OK","NG"),"OK")</f>
        <v>OK</v>
      </c>
      <c r="V47" s="435" t="str">
        <f t="shared" si="5"/>
        <v>OK</v>
      </c>
      <c r="W47" s="435" t="str">
        <f t="shared" si="6"/>
        <v>OK</v>
      </c>
      <c r="X47" s="435" t="str">
        <f t="shared" si="7"/>
        <v>OK</v>
      </c>
      <c r="Y47" s="435" t="str">
        <f t="shared" si="8"/>
        <v>OK</v>
      </c>
      <c r="Z47" s="435">
        <f t="shared" si="9"/>
        <v>0</v>
      </c>
      <c r="AA47" s="83">
        <f>'①見積→契約(出来高報告初回のみ）'!I81</f>
        <v>0</v>
      </c>
    </row>
    <row r="48" spans="1:27" ht="18" customHeight="1">
      <c r="A48" s="370">
        <f t="shared" si="11"/>
        <v>3</v>
      </c>
      <c r="B48" s="308" t="str">
        <f>IF('①見積→契約(出来高報告初回のみ）'!B83="〇","☑","")</f>
        <v/>
      </c>
      <c r="C48" s="408" t="str">
        <f t="shared" si="12"/>
        <v/>
      </c>
      <c r="D48" s="305" t="str">
        <f>IFERROR(IF('①見積→契約(出来高報告初回のみ）'!C82="","",'①見積→契約(出来高報告初回のみ）'!C82),"")</f>
        <v/>
      </c>
      <c r="E48" s="115" t="str">
        <f>IFERROR(IF('①見積→契約(出来高報告初回のみ）'!D82="","",FIXED('①見積→契約(出来高報告初回のみ）'!D82,'①見積→契約(出来高報告初回のみ）'!AG96)),"")</f>
        <v/>
      </c>
      <c r="F48" s="111" t="str">
        <f>IFERROR(IF('①見積→契約(出来高報告初回のみ）'!E82="","",'①見積→契約(出来高報告初回のみ）'!E82),"")</f>
        <v/>
      </c>
      <c r="G48" s="112" t="str">
        <f>IF('①見積→契約(出来高報告初回のみ）'!H82="","",'①見積→契約(出来高報告初回のみ）'!H82)</f>
        <v/>
      </c>
      <c r="H48" s="110" t="str">
        <f t="shared" si="10"/>
        <v/>
      </c>
      <c r="I48" s="114" t="str">
        <f>IFERROR(IF(K48=TRUE,ROUND(G48*'値引・法定福利費自動計算（非表示予定）'!$D$7+M48,0),IF(G48="","",ROUND(G48*L48+M48,0))),"")</f>
        <v/>
      </c>
      <c r="J48" s="125"/>
      <c r="K48" s="458" t="b">
        <v>0</v>
      </c>
      <c r="L48" s="157"/>
      <c r="M48" s="156"/>
      <c r="N48" s="449" t="str">
        <f t="shared" si="2"/>
        <v/>
      </c>
      <c r="O48" s="449" t="str">
        <f>IF($K48=TRUE,'②-1出来高報告書'!$H$42-1%,"")</f>
        <v/>
      </c>
      <c r="P48" s="449" t="str">
        <f>IF($K48=TRUE,'②-1出来高報告書'!$H$42+1%,"")</f>
        <v/>
      </c>
      <c r="Q48" s="460" t="str">
        <f>IF($G48="","",IF($K48=TRUE,
MAX(
MIN(
_xlfn.CEILING.MATH($G48*('②-1出来高報告書'!$H$42-1%),1)-ROUND($G48*'値引・法定福利費自動計算（非表示予定）'!$D$7,0),
_xlfn.CEILING.MATH($G48*('②-1出来高報告書'!$H$42+1%+0.1%),1)-1-ROUND($G48*'値引・法定福利費自動計算（非表示予定）'!$D$7,0)
),
MIN(0,$G48)-ROUND($G48*'値引・法定福利費自動計算（非表示予定）'!$D$7,0),
-99999
),
MAX(
MIN(0,$G48)-ROUND($G48*$L48,0),
-99999
)
))</f>
        <v/>
      </c>
      <c r="R48" s="460" t="str">
        <f>IF($G48="","",IF($K48=TRUE,
MIN(
MAX(
_xlfn.CEILING.MATH($G48*('②-1出来高報告書'!$H$42-1%),1)-ROUND($G48*'値引・法定福利費自動計算（非表示予定）'!$D$7,0),
_xlfn.CEILING.MATH($G48*('②-1出来高報告書'!$H$42+1%+0.1%),1)-1-ROUND($G48*'値引・法定福利費自動計算（非表示予定）'!$D$7,0)
),
MAX(0,$G48)-ROUND($G48*'値引・法定福利費自動計算（非表示予定）'!$D$7,0),
99999
),
MIN(
MAX(0,$G48)-ROUND($G48*$L48,0),
99999
)
))</f>
        <v/>
      </c>
      <c r="S48" s="462" t="str">
        <f t="shared" si="3"/>
        <v>OK</v>
      </c>
      <c r="T48" s="435" t="str">
        <f t="shared" si="4"/>
        <v>OK</v>
      </c>
      <c r="U48" s="435" t="str">
        <f>IF($K48=TRUE,IF(ROUND(ABS($H48-'②-1出来高報告書'!$H$42),4)&lt;=1%,"OK","NG"),"OK")</f>
        <v>OK</v>
      </c>
      <c r="V48" s="435" t="str">
        <f t="shared" si="5"/>
        <v>OK</v>
      </c>
      <c r="W48" s="435" t="str">
        <f t="shared" si="6"/>
        <v>OK</v>
      </c>
      <c r="X48" s="435" t="str">
        <f t="shared" si="7"/>
        <v>OK</v>
      </c>
      <c r="Y48" s="435" t="str">
        <f t="shared" si="8"/>
        <v>OK</v>
      </c>
      <c r="Z48" s="435">
        <f t="shared" si="9"/>
        <v>0</v>
      </c>
      <c r="AA48" s="83">
        <f>'①見積→契約(出来高報告初回のみ）'!I82</f>
        <v>0</v>
      </c>
    </row>
    <row r="49" spans="1:27" ht="18" customHeight="1">
      <c r="A49" s="370">
        <f t="shared" si="11"/>
        <v>3</v>
      </c>
      <c r="B49" s="308" t="str">
        <f>IF('①見積→契約(出来高報告初回のみ）'!B84="〇","☑","")</f>
        <v/>
      </c>
      <c r="C49" s="408" t="str">
        <f t="shared" si="12"/>
        <v/>
      </c>
      <c r="D49" s="305" t="str">
        <f>IFERROR(IF('①見積→契約(出来高報告初回のみ）'!C83="","",'①見積→契約(出来高報告初回のみ）'!C83),"")</f>
        <v/>
      </c>
      <c r="E49" s="115" t="str">
        <f>IFERROR(IF('①見積→契約(出来高報告初回のみ）'!D83="","",FIXED('①見積→契約(出来高報告初回のみ）'!D83,'①見積→契約(出来高報告初回のみ）'!AG97)),"")</f>
        <v/>
      </c>
      <c r="F49" s="111" t="str">
        <f>IFERROR(IF('①見積→契約(出来高報告初回のみ）'!E83="","",'①見積→契約(出来高報告初回のみ）'!E83),"")</f>
        <v/>
      </c>
      <c r="G49" s="112" t="str">
        <f>IF('①見積→契約(出来高報告初回のみ）'!H83="","",'①見積→契約(出来高報告初回のみ）'!H83)</f>
        <v/>
      </c>
      <c r="H49" s="110" t="str">
        <f t="shared" si="10"/>
        <v/>
      </c>
      <c r="I49" s="114" t="str">
        <f>IFERROR(IF(K49=TRUE,ROUND(G49*'値引・法定福利費自動計算（非表示予定）'!$D$7+M49,0),IF(G49="","",ROUND(G49*L49+M49,0))),"")</f>
        <v/>
      </c>
      <c r="J49" s="125"/>
      <c r="K49" s="458"/>
      <c r="L49" s="157"/>
      <c r="M49" s="156"/>
      <c r="N49" s="449" t="str">
        <f t="shared" si="2"/>
        <v/>
      </c>
      <c r="O49" s="449" t="str">
        <f>IF($K49=TRUE,'②-1出来高報告書'!$H$42-1%,"")</f>
        <v/>
      </c>
      <c r="P49" s="449" t="str">
        <f>IF($K49=TRUE,'②-1出来高報告書'!$H$42+1%,"")</f>
        <v/>
      </c>
      <c r="Q49" s="460" t="str">
        <f>IF($G49="","",IF($K49=TRUE,
MAX(
MIN(
_xlfn.CEILING.MATH($G49*('②-1出来高報告書'!$H$42-1%),1)-ROUND($G49*'値引・法定福利費自動計算（非表示予定）'!$D$7,0),
_xlfn.CEILING.MATH($G49*('②-1出来高報告書'!$H$42+1%+0.1%),1)-1-ROUND($G49*'値引・法定福利費自動計算（非表示予定）'!$D$7,0)
),
MIN(0,$G49)-ROUND($G49*'値引・法定福利費自動計算（非表示予定）'!$D$7,0),
-99999
),
MAX(
MIN(0,$G49)-ROUND($G49*$L49,0),
-99999
)
))</f>
        <v/>
      </c>
      <c r="R49" s="460" t="str">
        <f>IF($G49="","",IF($K49=TRUE,
MIN(
MAX(
_xlfn.CEILING.MATH($G49*('②-1出来高報告書'!$H$42-1%),1)-ROUND($G49*'値引・法定福利費自動計算（非表示予定）'!$D$7,0),
_xlfn.CEILING.MATH($G49*('②-1出来高報告書'!$H$42+1%+0.1%),1)-1-ROUND($G49*'値引・法定福利費自動計算（非表示予定）'!$D$7,0)
),
MAX(0,$G49)-ROUND($G49*'値引・法定福利費自動計算（非表示予定）'!$D$7,0),
99999
),
MIN(
MAX(0,$G49)-ROUND($G49*$L49,0),
99999
)
))</f>
        <v/>
      </c>
      <c r="S49" s="462" t="str">
        <f t="shared" si="3"/>
        <v>OK</v>
      </c>
      <c r="T49" s="435" t="str">
        <f t="shared" si="4"/>
        <v>OK</v>
      </c>
      <c r="U49" s="435" t="str">
        <f>IF($K49=TRUE,IF(ROUND(ABS($H49-'②-1出来高報告書'!$H$42),4)&lt;=1%,"OK","NG"),"OK")</f>
        <v>OK</v>
      </c>
      <c r="V49" s="435" t="str">
        <f t="shared" si="5"/>
        <v>OK</v>
      </c>
      <c r="W49" s="435" t="str">
        <f t="shared" si="6"/>
        <v>OK</v>
      </c>
      <c r="X49" s="435" t="str">
        <f t="shared" si="7"/>
        <v>OK</v>
      </c>
      <c r="Y49" s="435" t="str">
        <f t="shared" si="8"/>
        <v>OK</v>
      </c>
      <c r="Z49" s="435">
        <f t="shared" si="9"/>
        <v>0</v>
      </c>
      <c r="AA49" s="83">
        <f>'①見積→契約(出来高報告初回のみ）'!I83</f>
        <v>0</v>
      </c>
    </row>
    <row r="50" spans="1:27" ht="18" customHeight="1">
      <c r="A50" s="370">
        <f t="shared" si="11"/>
        <v>3</v>
      </c>
      <c r="B50" s="308" t="str">
        <f>IF('①見積→契約(出来高報告初回のみ）'!B85="〇","☑","")</f>
        <v/>
      </c>
      <c r="C50" s="408" t="str">
        <f t="shared" si="12"/>
        <v/>
      </c>
      <c r="D50" s="305" t="str">
        <f>IFERROR(IF('①見積→契約(出来高報告初回のみ）'!C84="","",'①見積→契約(出来高報告初回のみ）'!C84),"")</f>
        <v/>
      </c>
      <c r="E50" s="115" t="str">
        <f>IFERROR(IF('①見積→契約(出来高報告初回のみ）'!D84="","",FIXED('①見積→契約(出来高報告初回のみ）'!D84,'①見積→契約(出来高報告初回のみ）'!AG98)),"")</f>
        <v/>
      </c>
      <c r="F50" s="111" t="str">
        <f>IFERROR(IF('①見積→契約(出来高報告初回のみ）'!E84="","",'①見積→契約(出来高報告初回のみ）'!E84),"")</f>
        <v/>
      </c>
      <c r="G50" s="112" t="str">
        <f>IF('①見積→契約(出来高報告初回のみ）'!H84="","",'①見積→契約(出来高報告初回のみ）'!H84)</f>
        <v/>
      </c>
      <c r="H50" s="110" t="str">
        <f t="shared" si="10"/>
        <v/>
      </c>
      <c r="I50" s="114" t="str">
        <f>IFERROR(IF(K50=TRUE,ROUND(G50*'値引・法定福利費自動計算（非表示予定）'!$D$7+M50,0),IF(G50="","",ROUND(G50*L50+M50,0))),"")</f>
        <v/>
      </c>
      <c r="J50" s="125"/>
      <c r="K50" s="458"/>
      <c r="L50" s="157"/>
      <c r="M50" s="156"/>
      <c r="N50" s="449" t="str">
        <f t="shared" si="2"/>
        <v/>
      </c>
      <c r="O50" s="449" t="str">
        <f>IF($K50=TRUE,'②-1出来高報告書'!$H$42-1%,"")</f>
        <v/>
      </c>
      <c r="P50" s="449" t="str">
        <f>IF($K50=TRUE,'②-1出来高報告書'!$H$42+1%,"")</f>
        <v/>
      </c>
      <c r="Q50" s="460" t="str">
        <f>IF($G50="","",IF($K50=TRUE,
MAX(
MIN(
_xlfn.CEILING.MATH($G50*('②-1出来高報告書'!$H$42-1%),1)-ROUND($G50*'値引・法定福利費自動計算（非表示予定）'!$D$7,0),
_xlfn.CEILING.MATH($G50*('②-1出来高報告書'!$H$42+1%+0.1%),1)-1-ROUND($G50*'値引・法定福利費自動計算（非表示予定）'!$D$7,0)
),
MIN(0,$G50)-ROUND($G50*'値引・法定福利費自動計算（非表示予定）'!$D$7,0),
-99999
),
MAX(
MIN(0,$G50)-ROUND($G50*$L50,0),
-99999
)
))</f>
        <v/>
      </c>
      <c r="R50" s="460" t="str">
        <f>IF($G50="","",IF($K50=TRUE,
MIN(
MAX(
_xlfn.CEILING.MATH($G50*('②-1出来高報告書'!$H$42-1%),1)-ROUND($G50*'値引・法定福利費自動計算（非表示予定）'!$D$7,0),
_xlfn.CEILING.MATH($G50*('②-1出来高報告書'!$H$42+1%+0.1%),1)-1-ROUND($G50*'値引・法定福利費自動計算（非表示予定）'!$D$7,0)
),
MAX(0,$G50)-ROUND($G50*'値引・法定福利費自動計算（非表示予定）'!$D$7,0),
99999
),
MIN(
MAX(0,$G50)-ROUND($G50*$L50,0),
99999
)
))</f>
        <v/>
      </c>
      <c r="S50" s="462" t="str">
        <f t="shared" si="3"/>
        <v>OK</v>
      </c>
      <c r="T50" s="435" t="str">
        <f t="shared" si="4"/>
        <v>OK</v>
      </c>
      <c r="U50" s="435" t="str">
        <f>IF($K50=TRUE,IF(ROUND(ABS($H50-'②-1出来高報告書'!$H$42),4)&lt;=1%,"OK","NG"),"OK")</f>
        <v>OK</v>
      </c>
      <c r="V50" s="435" t="str">
        <f t="shared" si="5"/>
        <v>OK</v>
      </c>
      <c r="W50" s="435" t="str">
        <f t="shared" si="6"/>
        <v>OK</v>
      </c>
      <c r="X50" s="435" t="str">
        <f t="shared" si="7"/>
        <v>OK</v>
      </c>
      <c r="Y50" s="435" t="str">
        <f t="shared" si="8"/>
        <v>OK</v>
      </c>
      <c r="Z50" s="435">
        <f t="shared" si="9"/>
        <v>0</v>
      </c>
      <c r="AA50" s="83">
        <f>'①見積→契約(出来高報告初回のみ）'!I84</f>
        <v>0</v>
      </c>
    </row>
    <row r="51" spans="1:27" ht="18" customHeight="1">
      <c r="A51" s="370">
        <f t="shared" si="11"/>
        <v>3</v>
      </c>
      <c r="B51" s="308" t="str">
        <f>IF('①見積→契約(出来高報告初回のみ）'!B86="〇","☑","")</f>
        <v/>
      </c>
      <c r="C51" s="408" t="str">
        <f t="shared" si="12"/>
        <v/>
      </c>
      <c r="D51" s="305" t="str">
        <f>IFERROR(IF('①見積→契約(出来高報告初回のみ）'!C85="","",'①見積→契約(出来高報告初回のみ）'!C85),"")</f>
        <v/>
      </c>
      <c r="E51" s="115" t="str">
        <f>IFERROR(IF('①見積→契約(出来高報告初回のみ）'!D85="","",FIXED('①見積→契約(出来高報告初回のみ）'!D85,'①見積→契約(出来高報告初回のみ）'!AG99)),"")</f>
        <v/>
      </c>
      <c r="F51" s="111" t="str">
        <f>IFERROR(IF('①見積→契約(出来高報告初回のみ）'!E85="","",'①見積→契約(出来高報告初回のみ）'!E85),"")</f>
        <v/>
      </c>
      <c r="G51" s="112" t="str">
        <f>IF('①見積→契約(出来高報告初回のみ）'!H85="","",'①見積→契約(出来高報告初回のみ）'!H85)</f>
        <v/>
      </c>
      <c r="H51" s="110" t="str">
        <f t="shared" si="10"/>
        <v/>
      </c>
      <c r="I51" s="114" t="str">
        <f>IFERROR(IF(K51=TRUE,ROUND(G51*'値引・法定福利費自動計算（非表示予定）'!$D$7+M51,0),IF(G51="","",ROUND(G51*L51+M51,0))),"")</f>
        <v/>
      </c>
      <c r="J51" s="125"/>
      <c r="K51" s="458" t="b">
        <v>0</v>
      </c>
      <c r="L51" s="157"/>
      <c r="M51" s="156"/>
      <c r="N51" s="449" t="str">
        <f t="shared" si="2"/>
        <v/>
      </c>
      <c r="O51" s="449" t="str">
        <f>IF($K51=TRUE,'②-1出来高報告書'!$H$42-1%,"")</f>
        <v/>
      </c>
      <c r="P51" s="449" t="str">
        <f>IF($K51=TRUE,'②-1出来高報告書'!$H$42+1%,"")</f>
        <v/>
      </c>
      <c r="Q51" s="460" t="str">
        <f>IF($G51="","",IF($K51=TRUE,
MAX(
MIN(
_xlfn.CEILING.MATH($G51*('②-1出来高報告書'!$H$42-1%),1)-ROUND($G51*'値引・法定福利費自動計算（非表示予定）'!$D$7,0),
_xlfn.CEILING.MATH($G51*('②-1出来高報告書'!$H$42+1%+0.1%),1)-1-ROUND($G51*'値引・法定福利費自動計算（非表示予定）'!$D$7,0)
),
MIN(0,$G51)-ROUND($G51*'値引・法定福利費自動計算（非表示予定）'!$D$7,0),
-99999
),
MAX(
MIN(0,$G51)-ROUND($G51*$L51,0),
-99999
)
))</f>
        <v/>
      </c>
      <c r="R51" s="460" t="str">
        <f>IF($G51="","",IF($K51=TRUE,
MIN(
MAX(
_xlfn.CEILING.MATH($G51*('②-1出来高報告書'!$H$42-1%),1)-ROUND($G51*'値引・法定福利費自動計算（非表示予定）'!$D$7,0),
_xlfn.CEILING.MATH($G51*('②-1出来高報告書'!$H$42+1%+0.1%),1)-1-ROUND($G51*'値引・法定福利費自動計算（非表示予定）'!$D$7,0)
),
MAX(0,$G51)-ROUND($G51*'値引・法定福利費自動計算（非表示予定）'!$D$7,0),
99999
),
MIN(
MAX(0,$G51)-ROUND($G51*$L51,0),
99999
)
))</f>
        <v/>
      </c>
      <c r="S51" s="462" t="str">
        <f t="shared" si="3"/>
        <v>OK</v>
      </c>
      <c r="T51" s="435" t="str">
        <f t="shared" si="4"/>
        <v>OK</v>
      </c>
      <c r="U51" s="435" t="str">
        <f>IF($K51=TRUE,IF(ROUND(ABS($H51-'②-1出来高報告書'!$H$42),4)&lt;=1%,"OK","NG"),"OK")</f>
        <v>OK</v>
      </c>
      <c r="V51" s="435" t="str">
        <f t="shared" si="5"/>
        <v>OK</v>
      </c>
      <c r="W51" s="435" t="str">
        <f t="shared" si="6"/>
        <v>OK</v>
      </c>
      <c r="X51" s="435" t="str">
        <f t="shared" si="7"/>
        <v>OK</v>
      </c>
      <c r="Y51" s="435" t="str">
        <f t="shared" si="8"/>
        <v>OK</v>
      </c>
      <c r="Z51" s="435">
        <f t="shared" si="9"/>
        <v>0</v>
      </c>
      <c r="AA51" s="83">
        <f>'①見積→契約(出来高報告初回のみ）'!I85</f>
        <v>0</v>
      </c>
    </row>
    <row r="52" spans="1:27" ht="18" customHeight="1">
      <c r="A52" s="370">
        <f t="shared" si="11"/>
        <v>3</v>
      </c>
      <c r="B52" s="308" t="str">
        <f>IF('①見積→契約(出来高報告初回のみ）'!B87="〇","☑","")</f>
        <v/>
      </c>
      <c r="C52" s="408" t="str">
        <f t="shared" si="12"/>
        <v/>
      </c>
      <c r="D52" s="305" t="str">
        <f>IFERROR(IF('①見積→契約(出来高報告初回のみ）'!C86="","",'①見積→契約(出来高報告初回のみ）'!C86),"")</f>
        <v/>
      </c>
      <c r="E52" s="115" t="str">
        <f>IFERROR(IF('①見積→契約(出来高報告初回のみ）'!D86="","",FIXED('①見積→契約(出来高報告初回のみ）'!D86,'①見積→契約(出来高報告初回のみ）'!AG100)),"")</f>
        <v/>
      </c>
      <c r="F52" s="111" t="str">
        <f>IFERROR(IF('①見積→契約(出来高報告初回のみ）'!E86="","",'①見積→契約(出来高報告初回のみ）'!E86),"")</f>
        <v/>
      </c>
      <c r="G52" s="112" t="str">
        <f>IF('①見積→契約(出来高報告初回のみ）'!H86="","",'①見積→契約(出来高報告初回のみ）'!H86)</f>
        <v/>
      </c>
      <c r="H52" s="110" t="str">
        <f t="shared" si="10"/>
        <v/>
      </c>
      <c r="I52" s="114" t="str">
        <f>IFERROR(IF(K52=TRUE,ROUND(G52*'値引・法定福利費自動計算（非表示予定）'!$D$7+M52,0),IF(G52="","",ROUND(G52*L52+M52,0))),"")</f>
        <v/>
      </c>
      <c r="J52" s="125"/>
      <c r="K52" s="458" t="b">
        <v>0</v>
      </c>
      <c r="L52" s="157"/>
      <c r="M52" s="156"/>
      <c r="N52" s="449" t="str">
        <f t="shared" si="2"/>
        <v/>
      </c>
      <c r="O52" s="449" t="str">
        <f>IF($K52=TRUE,'②-1出来高報告書'!$H$42-1%,"")</f>
        <v/>
      </c>
      <c r="P52" s="449" t="str">
        <f>IF($K52=TRUE,'②-1出来高報告書'!$H$42+1%,"")</f>
        <v/>
      </c>
      <c r="Q52" s="460" t="str">
        <f>IF($G52="","",IF($K52=TRUE,
MAX(
MIN(
_xlfn.CEILING.MATH($G52*('②-1出来高報告書'!$H$42-1%),1)-ROUND($G52*'値引・法定福利費自動計算（非表示予定）'!$D$7,0),
_xlfn.CEILING.MATH($G52*('②-1出来高報告書'!$H$42+1%+0.1%),1)-1-ROUND($G52*'値引・法定福利費自動計算（非表示予定）'!$D$7,0)
),
MIN(0,$G52)-ROUND($G52*'値引・法定福利費自動計算（非表示予定）'!$D$7,0),
-99999
),
MAX(
MIN(0,$G52)-ROUND($G52*$L52,0),
-99999
)
))</f>
        <v/>
      </c>
      <c r="R52" s="460" t="str">
        <f>IF($G52="","",IF($K52=TRUE,
MIN(
MAX(
_xlfn.CEILING.MATH($G52*('②-1出来高報告書'!$H$42-1%),1)-ROUND($G52*'値引・法定福利費自動計算（非表示予定）'!$D$7,0),
_xlfn.CEILING.MATH($G52*('②-1出来高報告書'!$H$42+1%+0.1%),1)-1-ROUND($G52*'値引・法定福利費自動計算（非表示予定）'!$D$7,0)
),
MAX(0,$G52)-ROUND($G52*'値引・法定福利費自動計算（非表示予定）'!$D$7,0),
99999
),
MIN(
MAX(0,$G52)-ROUND($G52*$L52,0),
99999
)
))</f>
        <v/>
      </c>
      <c r="S52" s="462" t="str">
        <f t="shared" si="3"/>
        <v>OK</v>
      </c>
      <c r="T52" s="435" t="str">
        <f t="shared" si="4"/>
        <v>OK</v>
      </c>
      <c r="U52" s="435" t="str">
        <f>IF($K52=TRUE,IF(ROUND(ABS($H52-'②-1出来高報告書'!$H$42),4)&lt;=1%,"OK","NG"),"OK")</f>
        <v>OK</v>
      </c>
      <c r="V52" s="435" t="str">
        <f t="shared" si="5"/>
        <v>OK</v>
      </c>
      <c r="W52" s="435" t="str">
        <f t="shared" si="6"/>
        <v>OK</v>
      </c>
      <c r="X52" s="435" t="str">
        <f t="shared" si="7"/>
        <v>OK</v>
      </c>
      <c r="Y52" s="435" t="str">
        <f t="shared" si="8"/>
        <v>OK</v>
      </c>
      <c r="Z52" s="435">
        <f t="shared" si="9"/>
        <v>0</v>
      </c>
      <c r="AA52" s="83">
        <f>'①見積→契約(出来高報告初回のみ）'!I86</f>
        <v>0</v>
      </c>
    </row>
    <row r="53" spans="1:27" ht="18" customHeight="1">
      <c r="A53" s="370">
        <f t="shared" si="11"/>
        <v>3</v>
      </c>
      <c r="B53" s="308" t="str">
        <f>IF('①見積→契約(出来高報告初回のみ）'!B88="〇","☑","")</f>
        <v/>
      </c>
      <c r="C53" s="408" t="str">
        <f t="shared" si="12"/>
        <v/>
      </c>
      <c r="D53" s="305" t="str">
        <f>IFERROR(IF('①見積→契約(出来高報告初回のみ）'!C87="","",'①見積→契約(出来高報告初回のみ）'!C87),"")</f>
        <v/>
      </c>
      <c r="E53" s="115" t="str">
        <f>IFERROR(IF('①見積→契約(出来高報告初回のみ）'!D87="","",FIXED('①見積→契約(出来高報告初回のみ）'!D87,'①見積→契約(出来高報告初回のみ）'!AG101)),"")</f>
        <v/>
      </c>
      <c r="F53" s="111" t="str">
        <f>IFERROR(IF('①見積→契約(出来高報告初回のみ）'!E87="","",'①見積→契約(出来高報告初回のみ）'!E87),"")</f>
        <v/>
      </c>
      <c r="G53" s="112" t="str">
        <f>IF('①見積→契約(出来高報告初回のみ）'!H87="","",'①見積→契約(出来高報告初回のみ）'!H87)</f>
        <v/>
      </c>
      <c r="H53" s="110" t="str">
        <f t="shared" si="10"/>
        <v/>
      </c>
      <c r="I53" s="114" t="str">
        <f>IFERROR(IF(K53=TRUE,ROUND(G53*'値引・法定福利費自動計算（非表示予定）'!$D$7+M53,0),IF(G53="","",ROUND(G53*L53+M53,0))),"")</f>
        <v/>
      </c>
      <c r="J53" s="125"/>
      <c r="K53" s="458" t="b">
        <v>0</v>
      </c>
      <c r="L53" s="157"/>
      <c r="M53" s="156"/>
      <c r="N53" s="449" t="str">
        <f t="shared" si="2"/>
        <v/>
      </c>
      <c r="O53" s="449" t="str">
        <f>IF($K53=TRUE,'②-1出来高報告書'!$H$42-1%,"")</f>
        <v/>
      </c>
      <c r="P53" s="449" t="str">
        <f>IF($K53=TRUE,'②-1出来高報告書'!$H$42+1%,"")</f>
        <v/>
      </c>
      <c r="Q53" s="460" t="str">
        <f>IF($G53="","",IF($K53=TRUE,
MAX(
MIN(
_xlfn.CEILING.MATH($G53*('②-1出来高報告書'!$H$42-1%),1)-ROUND($G53*'値引・法定福利費自動計算（非表示予定）'!$D$7,0),
_xlfn.CEILING.MATH($G53*('②-1出来高報告書'!$H$42+1%+0.1%),1)-1-ROUND($G53*'値引・法定福利費自動計算（非表示予定）'!$D$7,0)
),
MIN(0,$G53)-ROUND($G53*'値引・法定福利費自動計算（非表示予定）'!$D$7,0),
-99999
),
MAX(
MIN(0,$G53)-ROUND($G53*$L53,0),
-99999
)
))</f>
        <v/>
      </c>
      <c r="R53" s="460" t="str">
        <f>IF($G53="","",IF($K53=TRUE,
MIN(
MAX(
_xlfn.CEILING.MATH($G53*('②-1出来高報告書'!$H$42-1%),1)-ROUND($G53*'値引・法定福利費自動計算（非表示予定）'!$D$7,0),
_xlfn.CEILING.MATH($G53*('②-1出来高報告書'!$H$42+1%+0.1%),1)-1-ROUND($G53*'値引・法定福利費自動計算（非表示予定）'!$D$7,0)
),
MAX(0,$G53)-ROUND($G53*'値引・法定福利費自動計算（非表示予定）'!$D$7,0),
99999
),
MIN(
MAX(0,$G53)-ROUND($G53*$L53,0),
99999
)
))</f>
        <v/>
      </c>
      <c r="S53" s="462" t="str">
        <f t="shared" si="3"/>
        <v>OK</v>
      </c>
      <c r="T53" s="435" t="str">
        <f t="shared" si="4"/>
        <v>OK</v>
      </c>
      <c r="U53" s="435" t="str">
        <f>IF($K53=TRUE,IF(ROUND(ABS($H53-'②-1出来高報告書'!$H$42),4)&lt;=1%,"OK","NG"),"OK")</f>
        <v>OK</v>
      </c>
      <c r="V53" s="435" t="str">
        <f t="shared" si="5"/>
        <v>OK</v>
      </c>
      <c r="W53" s="435" t="str">
        <f t="shared" si="6"/>
        <v>OK</v>
      </c>
      <c r="X53" s="435" t="str">
        <f t="shared" si="7"/>
        <v>OK</v>
      </c>
      <c r="Y53" s="435" t="str">
        <f t="shared" si="8"/>
        <v>OK</v>
      </c>
      <c r="Z53" s="435">
        <f t="shared" si="9"/>
        <v>0</v>
      </c>
      <c r="AA53" s="83">
        <f>'①見積→契約(出来高報告初回のみ）'!I87</f>
        <v>0</v>
      </c>
    </row>
    <row r="54" spans="1:27" ht="18" customHeight="1">
      <c r="A54" s="370">
        <f t="shared" si="11"/>
        <v>3</v>
      </c>
      <c r="B54" s="308" t="str">
        <f>IF('①見積→契約(出来高報告初回のみ）'!B89="〇","☑","")</f>
        <v/>
      </c>
      <c r="C54" s="408" t="str">
        <f t="shared" si="12"/>
        <v/>
      </c>
      <c r="D54" s="305" t="str">
        <f>IFERROR(IF('①見積→契約(出来高報告初回のみ）'!C88="","",'①見積→契約(出来高報告初回のみ）'!C88),"")</f>
        <v/>
      </c>
      <c r="E54" s="115" t="str">
        <f>IFERROR(IF('①見積→契約(出来高報告初回のみ）'!D88="","",FIXED('①見積→契約(出来高報告初回のみ）'!D88,'①見積→契約(出来高報告初回のみ）'!AG102)),"")</f>
        <v/>
      </c>
      <c r="F54" s="111" t="str">
        <f>IFERROR(IF('①見積→契約(出来高報告初回のみ）'!E88="","",'①見積→契約(出来高報告初回のみ）'!E88),"")</f>
        <v/>
      </c>
      <c r="G54" s="112" t="str">
        <f>IF('①見積→契約(出来高報告初回のみ）'!H88="","",'①見積→契約(出来高報告初回のみ）'!H88)</f>
        <v/>
      </c>
      <c r="H54" s="110" t="str">
        <f t="shared" si="10"/>
        <v/>
      </c>
      <c r="I54" s="114" t="str">
        <f>IFERROR(IF(K54=TRUE,ROUND(G54*'値引・法定福利費自動計算（非表示予定）'!$D$7+M54,0),IF(G54="","",ROUND(G54*L54+M54,0))),"")</f>
        <v/>
      </c>
      <c r="J54" s="125"/>
      <c r="K54" s="458"/>
      <c r="L54" s="157"/>
      <c r="M54" s="156"/>
      <c r="N54" s="449" t="str">
        <f t="shared" si="2"/>
        <v/>
      </c>
      <c r="O54" s="449" t="str">
        <f>IF($K54=TRUE,'②-1出来高報告書'!$H$42-1%,"")</f>
        <v/>
      </c>
      <c r="P54" s="449" t="str">
        <f>IF($K54=TRUE,'②-1出来高報告書'!$H$42+1%,"")</f>
        <v/>
      </c>
      <c r="Q54" s="460" t="str">
        <f>IF($G54="","",IF($K54=TRUE,
MAX(
MIN(
_xlfn.CEILING.MATH($G54*('②-1出来高報告書'!$H$42-1%),1)-ROUND($G54*'値引・法定福利費自動計算（非表示予定）'!$D$7,0),
_xlfn.CEILING.MATH($G54*('②-1出来高報告書'!$H$42+1%+0.1%),1)-1-ROUND($G54*'値引・法定福利費自動計算（非表示予定）'!$D$7,0)
),
MIN(0,$G54)-ROUND($G54*'値引・法定福利費自動計算（非表示予定）'!$D$7,0),
-99999
),
MAX(
MIN(0,$G54)-ROUND($G54*$L54,0),
-99999
)
))</f>
        <v/>
      </c>
      <c r="R54" s="460" t="str">
        <f>IF($G54="","",IF($K54=TRUE,
MIN(
MAX(
_xlfn.CEILING.MATH($G54*('②-1出来高報告書'!$H$42-1%),1)-ROUND($G54*'値引・法定福利費自動計算（非表示予定）'!$D$7,0),
_xlfn.CEILING.MATH($G54*('②-1出来高報告書'!$H$42+1%+0.1%),1)-1-ROUND($G54*'値引・法定福利費自動計算（非表示予定）'!$D$7,0)
),
MAX(0,$G54)-ROUND($G54*'値引・法定福利費自動計算（非表示予定）'!$D$7,0),
99999
),
MIN(
MAX(0,$G54)-ROUND($G54*$L54,0),
99999
)
))</f>
        <v/>
      </c>
      <c r="S54" s="462" t="str">
        <f t="shared" si="3"/>
        <v>OK</v>
      </c>
      <c r="T54" s="435" t="str">
        <f t="shared" si="4"/>
        <v>OK</v>
      </c>
      <c r="U54" s="435" t="str">
        <f>IF($K54=TRUE,IF(ROUND(ABS($H54-'②-1出来高報告書'!$H$42),4)&lt;=1%,"OK","NG"),"OK")</f>
        <v>OK</v>
      </c>
      <c r="V54" s="435" t="str">
        <f t="shared" si="5"/>
        <v>OK</v>
      </c>
      <c r="W54" s="435" t="str">
        <f t="shared" si="6"/>
        <v>OK</v>
      </c>
      <c r="X54" s="435" t="str">
        <f t="shared" si="7"/>
        <v>OK</v>
      </c>
      <c r="Y54" s="435" t="str">
        <f t="shared" si="8"/>
        <v>OK</v>
      </c>
      <c r="Z54" s="435">
        <f t="shared" si="9"/>
        <v>0</v>
      </c>
      <c r="AA54" s="83">
        <f>'①見積→契約(出来高報告初回のみ）'!I88</f>
        <v>0</v>
      </c>
    </row>
    <row r="55" spans="1:27" ht="18" customHeight="1">
      <c r="A55" s="370">
        <f t="shared" si="11"/>
        <v>3</v>
      </c>
      <c r="B55" s="308" t="str">
        <f>IF('①見積→契約(出来高報告初回のみ）'!B90="〇","☑","")</f>
        <v/>
      </c>
      <c r="C55" s="408" t="str">
        <f t="shared" si="12"/>
        <v/>
      </c>
      <c r="D55" s="305" t="str">
        <f>IFERROR(IF('①見積→契約(出来高報告初回のみ）'!C89="","",'①見積→契約(出来高報告初回のみ）'!C89),"")</f>
        <v/>
      </c>
      <c r="E55" s="115" t="str">
        <f>IFERROR(IF('①見積→契約(出来高報告初回のみ）'!D89="","",FIXED('①見積→契約(出来高報告初回のみ）'!D89,'①見積→契約(出来高報告初回のみ）'!AG103)),"")</f>
        <v/>
      </c>
      <c r="F55" s="111" t="str">
        <f>IFERROR(IF('①見積→契約(出来高報告初回のみ）'!E89="","",'①見積→契約(出来高報告初回のみ）'!E89),"")</f>
        <v/>
      </c>
      <c r="G55" s="112" t="str">
        <f>IF('①見積→契約(出来高報告初回のみ）'!H89="","",'①見積→契約(出来高報告初回のみ）'!H89)</f>
        <v/>
      </c>
      <c r="H55" s="110" t="str">
        <f t="shared" si="10"/>
        <v/>
      </c>
      <c r="I55" s="114" t="str">
        <f>IFERROR(IF(K55=TRUE,ROUND(G55*'値引・法定福利費自動計算（非表示予定）'!$D$7+M55,0),IF(G55="","",ROUND(G55*L55+M55,0))),"")</f>
        <v/>
      </c>
      <c r="J55" s="125"/>
      <c r="K55" s="458" t="b">
        <v>0</v>
      </c>
      <c r="L55" s="157"/>
      <c r="M55" s="156"/>
      <c r="N55" s="449" t="str">
        <f t="shared" si="2"/>
        <v/>
      </c>
      <c r="O55" s="449" t="str">
        <f>IF($K55=TRUE,'②-1出来高報告書'!$H$42-1%,"")</f>
        <v/>
      </c>
      <c r="P55" s="449" t="str">
        <f>IF($K55=TRUE,'②-1出来高報告書'!$H$42+1%,"")</f>
        <v/>
      </c>
      <c r="Q55" s="460" t="str">
        <f>IF($G55="","",IF($K55=TRUE,
MAX(
MIN(
_xlfn.CEILING.MATH($G55*('②-1出来高報告書'!$H$42-1%),1)-ROUND($G55*'値引・法定福利費自動計算（非表示予定）'!$D$7,0),
_xlfn.CEILING.MATH($G55*('②-1出来高報告書'!$H$42+1%+0.1%),1)-1-ROUND($G55*'値引・法定福利費自動計算（非表示予定）'!$D$7,0)
),
MIN(0,$G55)-ROUND($G55*'値引・法定福利費自動計算（非表示予定）'!$D$7,0),
-99999
),
MAX(
MIN(0,$G55)-ROUND($G55*$L55,0),
-99999
)
))</f>
        <v/>
      </c>
      <c r="R55" s="460" t="str">
        <f>IF($G55="","",IF($K55=TRUE,
MIN(
MAX(
_xlfn.CEILING.MATH($G55*('②-1出来高報告書'!$H$42-1%),1)-ROUND($G55*'値引・法定福利費自動計算（非表示予定）'!$D$7,0),
_xlfn.CEILING.MATH($G55*('②-1出来高報告書'!$H$42+1%+0.1%),1)-1-ROUND($G55*'値引・法定福利費自動計算（非表示予定）'!$D$7,0)
),
MAX(0,$G55)-ROUND($G55*'値引・法定福利費自動計算（非表示予定）'!$D$7,0),
99999
),
MIN(
MAX(0,$G55)-ROUND($G55*$L55,0),
99999
)
))</f>
        <v/>
      </c>
      <c r="S55" s="462" t="str">
        <f t="shared" si="3"/>
        <v>OK</v>
      </c>
      <c r="T55" s="435" t="str">
        <f t="shared" si="4"/>
        <v>OK</v>
      </c>
      <c r="U55" s="435" t="str">
        <f>IF($K55=TRUE,IF(ROUND(ABS($H55-'②-1出来高報告書'!$H$42),4)&lt;=1%,"OK","NG"),"OK")</f>
        <v>OK</v>
      </c>
      <c r="V55" s="435" t="str">
        <f t="shared" si="5"/>
        <v>OK</v>
      </c>
      <c r="W55" s="435" t="str">
        <f t="shared" si="6"/>
        <v>OK</v>
      </c>
      <c r="X55" s="435" t="str">
        <f t="shared" si="7"/>
        <v>OK</v>
      </c>
      <c r="Y55" s="435" t="str">
        <f t="shared" si="8"/>
        <v>OK</v>
      </c>
      <c r="Z55" s="435">
        <f t="shared" si="9"/>
        <v>0</v>
      </c>
      <c r="AA55" s="83">
        <f>'①見積→契約(出来高報告初回のみ）'!I89</f>
        <v>0</v>
      </c>
    </row>
    <row r="56" spans="1:27" ht="18" customHeight="1">
      <c r="A56" s="370">
        <f t="shared" si="11"/>
        <v>3</v>
      </c>
      <c r="B56" s="308" t="str">
        <f>IF('①見積→契約(出来高報告初回のみ）'!B91="〇","☑","")</f>
        <v/>
      </c>
      <c r="C56" s="408" t="str">
        <f t="shared" si="12"/>
        <v/>
      </c>
      <c r="D56" s="305" t="str">
        <f>IFERROR(IF('①見積→契約(出来高報告初回のみ）'!C90="","",'①見積→契約(出来高報告初回のみ）'!C90),"")</f>
        <v/>
      </c>
      <c r="E56" s="115" t="str">
        <f>IFERROR(IF('①見積→契約(出来高報告初回のみ）'!D90="","",FIXED('①見積→契約(出来高報告初回のみ）'!D90,'①見積→契約(出来高報告初回のみ）'!AG104)),"")</f>
        <v/>
      </c>
      <c r="F56" s="111" t="str">
        <f>IFERROR(IF('①見積→契約(出来高報告初回のみ）'!E90="","",'①見積→契約(出来高報告初回のみ）'!E90),"")</f>
        <v/>
      </c>
      <c r="G56" s="112" t="str">
        <f>IF('①見積→契約(出来高報告初回のみ）'!H90="","",'①見積→契約(出来高報告初回のみ）'!H90)</f>
        <v/>
      </c>
      <c r="H56" s="110" t="str">
        <f t="shared" si="10"/>
        <v/>
      </c>
      <c r="I56" s="114" t="str">
        <f>IFERROR(IF(K56=TRUE,ROUND(G56*'値引・法定福利費自動計算（非表示予定）'!$D$7+M56,0),IF(G56="","",ROUND(G56*L56+M56,0))),"")</f>
        <v/>
      </c>
      <c r="J56" s="125"/>
      <c r="K56" s="458" t="b">
        <v>0</v>
      </c>
      <c r="L56" s="157"/>
      <c r="M56" s="156"/>
      <c r="N56" s="449" t="str">
        <f t="shared" si="2"/>
        <v/>
      </c>
      <c r="O56" s="449" t="str">
        <f>IF($K56=TRUE,'②-1出来高報告書'!$H$42-1%,"")</f>
        <v/>
      </c>
      <c r="P56" s="449" t="str">
        <f>IF($K56=TRUE,'②-1出来高報告書'!$H$42+1%,"")</f>
        <v/>
      </c>
      <c r="Q56" s="460" t="str">
        <f>IF($G56="","",IF($K56=TRUE,
MAX(
MIN(
_xlfn.CEILING.MATH($G56*('②-1出来高報告書'!$H$42-1%),1)-ROUND($G56*'値引・法定福利費自動計算（非表示予定）'!$D$7,0),
_xlfn.CEILING.MATH($G56*('②-1出来高報告書'!$H$42+1%+0.1%),1)-1-ROUND($G56*'値引・法定福利費自動計算（非表示予定）'!$D$7,0)
),
MIN(0,$G56)-ROUND($G56*'値引・法定福利費自動計算（非表示予定）'!$D$7,0),
-99999
),
MAX(
MIN(0,$G56)-ROUND($G56*$L56,0),
-99999
)
))</f>
        <v/>
      </c>
      <c r="R56" s="460" t="str">
        <f>IF($G56="","",IF($K56=TRUE,
MIN(
MAX(
_xlfn.CEILING.MATH($G56*('②-1出来高報告書'!$H$42-1%),1)-ROUND($G56*'値引・法定福利費自動計算（非表示予定）'!$D$7,0),
_xlfn.CEILING.MATH($G56*('②-1出来高報告書'!$H$42+1%+0.1%),1)-1-ROUND($G56*'値引・法定福利費自動計算（非表示予定）'!$D$7,0)
),
MAX(0,$G56)-ROUND($G56*'値引・法定福利費自動計算（非表示予定）'!$D$7,0),
99999
),
MIN(
MAX(0,$G56)-ROUND($G56*$L56,0),
99999
)
))</f>
        <v/>
      </c>
      <c r="S56" s="462" t="str">
        <f t="shared" si="3"/>
        <v>OK</v>
      </c>
      <c r="T56" s="435" t="str">
        <f t="shared" si="4"/>
        <v>OK</v>
      </c>
      <c r="U56" s="435" t="str">
        <f>IF($K56=TRUE,IF(ROUND(ABS($H56-'②-1出来高報告書'!$H$42),4)&lt;=1%,"OK","NG"),"OK")</f>
        <v>OK</v>
      </c>
      <c r="V56" s="435" t="str">
        <f t="shared" si="5"/>
        <v>OK</v>
      </c>
      <c r="W56" s="435" t="str">
        <f t="shared" si="6"/>
        <v>OK</v>
      </c>
      <c r="X56" s="435" t="str">
        <f t="shared" si="7"/>
        <v>OK</v>
      </c>
      <c r="Y56" s="435" t="str">
        <f t="shared" si="8"/>
        <v>OK</v>
      </c>
      <c r="Z56" s="435">
        <f t="shared" si="9"/>
        <v>0</v>
      </c>
      <c r="AA56" s="83">
        <f>'①見積→契約(出来高報告初回のみ）'!I90</f>
        <v>0</v>
      </c>
    </row>
    <row r="57" spans="1:27" ht="18" customHeight="1">
      <c r="A57" s="370">
        <f t="shared" si="11"/>
        <v>3</v>
      </c>
      <c r="B57" s="308" t="str">
        <f>IF('①見積→契約(出来高報告初回のみ）'!B92="〇","☑","")</f>
        <v/>
      </c>
      <c r="C57" s="408" t="str">
        <f t="shared" si="12"/>
        <v/>
      </c>
      <c r="D57" s="305" t="str">
        <f>IFERROR(IF('①見積→契約(出来高報告初回のみ）'!C91="","",'①見積→契約(出来高報告初回のみ）'!C91),"")</f>
        <v/>
      </c>
      <c r="E57" s="115" t="str">
        <f>IFERROR(IF('①見積→契約(出来高報告初回のみ）'!D91="","",FIXED('①見積→契約(出来高報告初回のみ）'!D91,'①見積→契約(出来高報告初回のみ）'!AG105)),"")</f>
        <v/>
      </c>
      <c r="F57" s="111" t="str">
        <f>IFERROR(IF('①見積→契約(出来高報告初回のみ）'!E91="","",'①見積→契約(出来高報告初回のみ）'!E91),"")</f>
        <v/>
      </c>
      <c r="G57" s="112" t="str">
        <f>IF('①見積→契約(出来高報告初回のみ）'!H91="","",'①見積→契約(出来高報告初回のみ）'!H91)</f>
        <v/>
      </c>
      <c r="H57" s="110" t="str">
        <f t="shared" si="10"/>
        <v/>
      </c>
      <c r="I57" s="114" t="str">
        <f>IFERROR(IF(K57=TRUE,ROUND(G57*'値引・法定福利費自動計算（非表示予定）'!$D$7+M57,0),IF(G57="","",ROUND(G57*L57+M57,0))),"")</f>
        <v/>
      </c>
      <c r="J57" s="125"/>
      <c r="K57" s="458" t="b">
        <v>0</v>
      </c>
      <c r="L57" s="157"/>
      <c r="M57" s="156"/>
      <c r="N57" s="449" t="str">
        <f t="shared" si="2"/>
        <v/>
      </c>
      <c r="O57" s="449" t="str">
        <f>IF($K57=TRUE,'②-1出来高報告書'!$H$42-1%,"")</f>
        <v/>
      </c>
      <c r="P57" s="449" t="str">
        <f>IF($K57=TRUE,'②-1出来高報告書'!$H$42+1%,"")</f>
        <v/>
      </c>
      <c r="Q57" s="460" t="str">
        <f>IF($G57="","",IF($K57=TRUE,
MAX(
MIN(
_xlfn.CEILING.MATH($G57*('②-1出来高報告書'!$H$42-1%),1)-ROUND($G57*'値引・法定福利費自動計算（非表示予定）'!$D$7,0),
_xlfn.CEILING.MATH($G57*('②-1出来高報告書'!$H$42+1%+0.1%),1)-1-ROUND($G57*'値引・法定福利費自動計算（非表示予定）'!$D$7,0)
),
MIN(0,$G57)-ROUND($G57*'値引・法定福利費自動計算（非表示予定）'!$D$7,0),
-99999
),
MAX(
MIN(0,$G57)-ROUND($G57*$L57,0),
-99999
)
))</f>
        <v/>
      </c>
      <c r="R57" s="460" t="str">
        <f>IF($G57="","",IF($K57=TRUE,
MIN(
MAX(
_xlfn.CEILING.MATH($G57*('②-1出来高報告書'!$H$42-1%),1)-ROUND($G57*'値引・法定福利費自動計算（非表示予定）'!$D$7,0),
_xlfn.CEILING.MATH($G57*('②-1出来高報告書'!$H$42+1%+0.1%),1)-1-ROUND($G57*'値引・法定福利費自動計算（非表示予定）'!$D$7,0)
),
MAX(0,$G57)-ROUND($G57*'値引・法定福利費自動計算（非表示予定）'!$D$7,0),
99999
),
MIN(
MAX(0,$G57)-ROUND($G57*$L57,0),
99999
)
))</f>
        <v/>
      </c>
      <c r="S57" s="462" t="str">
        <f t="shared" si="3"/>
        <v>OK</v>
      </c>
      <c r="T57" s="435" t="str">
        <f t="shared" si="4"/>
        <v>OK</v>
      </c>
      <c r="U57" s="435" t="str">
        <f>IF($K57=TRUE,IF(ROUND(ABS($H57-'②-1出来高報告書'!$H$42),4)&lt;=1%,"OK","NG"),"OK")</f>
        <v>OK</v>
      </c>
      <c r="V57" s="435" t="str">
        <f t="shared" si="5"/>
        <v>OK</v>
      </c>
      <c r="W57" s="435" t="str">
        <f t="shared" si="6"/>
        <v>OK</v>
      </c>
      <c r="X57" s="435" t="str">
        <f t="shared" si="7"/>
        <v>OK</v>
      </c>
      <c r="Y57" s="435" t="str">
        <f t="shared" si="8"/>
        <v>OK</v>
      </c>
      <c r="Z57" s="435">
        <f t="shared" si="9"/>
        <v>0</v>
      </c>
      <c r="AA57" s="83">
        <f>'①見積→契約(出来高報告初回のみ）'!I91</f>
        <v>0</v>
      </c>
    </row>
    <row r="58" spans="1:27" ht="18" customHeight="1">
      <c r="A58" s="370">
        <f t="shared" si="11"/>
        <v>3</v>
      </c>
      <c r="B58" s="308" t="str">
        <f>IF('①見積→契約(出来高報告初回のみ）'!B93="〇","☑","")</f>
        <v/>
      </c>
      <c r="C58" s="408" t="str">
        <f t="shared" si="12"/>
        <v/>
      </c>
      <c r="D58" s="305" t="str">
        <f>IFERROR(IF('①見積→契約(出来高報告初回のみ）'!C92="","",'①見積→契約(出来高報告初回のみ）'!C92),"")</f>
        <v/>
      </c>
      <c r="E58" s="115" t="str">
        <f>IFERROR(IF('①見積→契約(出来高報告初回のみ）'!D92="","",FIXED('①見積→契約(出来高報告初回のみ）'!D92,'①見積→契約(出来高報告初回のみ）'!AG106)),"")</f>
        <v/>
      </c>
      <c r="F58" s="111" t="str">
        <f>IFERROR(IF('①見積→契約(出来高報告初回のみ）'!E92="","",'①見積→契約(出来高報告初回のみ）'!E92),"")</f>
        <v/>
      </c>
      <c r="G58" s="112" t="str">
        <f>IF('①見積→契約(出来高報告初回のみ）'!H92="","",'①見積→契約(出来高報告初回のみ）'!H92)</f>
        <v/>
      </c>
      <c r="H58" s="110" t="str">
        <f t="shared" si="10"/>
        <v/>
      </c>
      <c r="I58" s="114" t="str">
        <f>IFERROR(IF(K58=TRUE,ROUND(G58*'値引・法定福利費自動計算（非表示予定）'!$D$7+M58,0),IF(G58="","",ROUND(G58*L58+M58,0))),"")</f>
        <v/>
      </c>
      <c r="J58" s="125"/>
      <c r="K58" s="458" t="b">
        <v>0</v>
      </c>
      <c r="L58" s="157"/>
      <c r="M58" s="156"/>
      <c r="N58" s="449" t="str">
        <f t="shared" si="2"/>
        <v/>
      </c>
      <c r="O58" s="449" t="str">
        <f>IF($K58=TRUE,'②-1出来高報告書'!$H$42-1%,"")</f>
        <v/>
      </c>
      <c r="P58" s="449" t="str">
        <f>IF($K58=TRUE,'②-1出来高報告書'!$H$42+1%,"")</f>
        <v/>
      </c>
      <c r="Q58" s="460" t="str">
        <f>IF($G58="","",IF($K58=TRUE,
MAX(
MIN(
_xlfn.CEILING.MATH($G58*('②-1出来高報告書'!$H$42-1%),1)-ROUND($G58*'値引・法定福利費自動計算（非表示予定）'!$D$7,0),
_xlfn.CEILING.MATH($G58*('②-1出来高報告書'!$H$42+1%+0.1%),1)-1-ROUND($G58*'値引・法定福利費自動計算（非表示予定）'!$D$7,0)
),
MIN(0,$G58)-ROUND($G58*'値引・法定福利費自動計算（非表示予定）'!$D$7,0),
-99999
),
MAX(
MIN(0,$G58)-ROUND($G58*$L58,0),
-99999
)
))</f>
        <v/>
      </c>
      <c r="R58" s="460" t="str">
        <f>IF($G58="","",IF($K58=TRUE,
MIN(
MAX(
_xlfn.CEILING.MATH($G58*('②-1出来高報告書'!$H$42-1%),1)-ROUND($G58*'値引・法定福利費自動計算（非表示予定）'!$D$7,0),
_xlfn.CEILING.MATH($G58*('②-1出来高報告書'!$H$42+1%+0.1%),1)-1-ROUND($G58*'値引・法定福利費自動計算（非表示予定）'!$D$7,0)
),
MAX(0,$G58)-ROUND($G58*'値引・法定福利費自動計算（非表示予定）'!$D$7,0),
99999
),
MIN(
MAX(0,$G58)-ROUND($G58*$L58,0),
99999
)
))</f>
        <v/>
      </c>
      <c r="S58" s="462" t="str">
        <f t="shared" si="3"/>
        <v>OK</v>
      </c>
      <c r="T58" s="435" t="str">
        <f t="shared" si="4"/>
        <v>OK</v>
      </c>
      <c r="U58" s="435" t="str">
        <f>IF($K58=TRUE,IF(ROUND(ABS($H58-'②-1出来高報告書'!$H$42),4)&lt;=1%,"OK","NG"),"OK")</f>
        <v>OK</v>
      </c>
      <c r="V58" s="435" t="str">
        <f t="shared" si="5"/>
        <v>OK</v>
      </c>
      <c r="W58" s="435" t="str">
        <f t="shared" si="6"/>
        <v>OK</v>
      </c>
      <c r="X58" s="435" t="str">
        <f t="shared" si="7"/>
        <v>OK</v>
      </c>
      <c r="Y58" s="435" t="str">
        <f t="shared" si="8"/>
        <v>OK</v>
      </c>
      <c r="Z58" s="435">
        <f t="shared" si="9"/>
        <v>0</v>
      </c>
      <c r="AA58" s="83">
        <f>'①見積→契約(出来高報告初回のみ）'!I92</f>
        <v>0</v>
      </c>
    </row>
    <row r="59" spans="1:27" ht="18" customHeight="1">
      <c r="A59" s="370">
        <f t="shared" si="11"/>
        <v>3</v>
      </c>
      <c r="B59" s="308" t="str">
        <f>IF('①見積→契約(出来高報告初回のみ）'!B94="〇","☑","")</f>
        <v/>
      </c>
      <c r="C59" s="408" t="str">
        <f t="shared" si="12"/>
        <v/>
      </c>
      <c r="D59" s="305" t="str">
        <f>IFERROR(IF('①見積→契約(出来高報告初回のみ）'!C93="","",'①見積→契約(出来高報告初回のみ）'!C93),"")</f>
        <v/>
      </c>
      <c r="E59" s="115" t="str">
        <f>IFERROR(IF('①見積→契約(出来高報告初回のみ）'!D93="","",FIXED('①見積→契約(出来高報告初回のみ）'!D93,'①見積→契約(出来高報告初回のみ）'!AG107)),"")</f>
        <v/>
      </c>
      <c r="F59" s="111" t="str">
        <f>IFERROR(IF('①見積→契約(出来高報告初回のみ）'!E93="","",'①見積→契約(出来高報告初回のみ）'!E93),"")</f>
        <v/>
      </c>
      <c r="G59" s="112" t="str">
        <f>IF('①見積→契約(出来高報告初回のみ）'!H93="","",'①見積→契約(出来高報告初回のみ）'!H93)</f>
        <v/>
      </c>
      <c r="H59" s="110" t="str">
        <f t="shared" si="10"/>
        <v/>
      </c>
      <c r="I59" s="114" t="str">
        <f>IFERROR(IF(K59=TRUE,ROUND(G59*'値引・法定福利費自動計算（非表示予定）'!$D$7+M59,0),IF(G59="","",ROUND(G59*L59+M59,0))),"")</f>
        <v/>
      </c>
      <c r="J59" s="125"/>
      <c r="K59" s="458"/>
      <c r="L59" s="157"/>
      <c r="M59" s="156"/>
      <c r="N59" s="449" t="str">
        <f t="shared" si="2"/>
        <v/>
      </c>
      <c r="O59" s="449" t="str">
        <f>IF($K59=TRUE,'②-1出来高報告書'!$H$42-1%,"")</f>
        <v/>
      </c>
      <c r="P59" s="449" t="str">
        <f>IF($K59=TRUE,'②-1出来高報告書'!$H$42+1%,"")</f>
        <v/>
      </c>
      <c r="Q59" s="460" t="str">
        <f>IF($G59="","",IF($K59=TRUE,
MAX(
MIN(
_xlfn.CEILING.MATH($G59*('②-1出来高報告書'!$H$42-1%),1)-ROUND($G59*'値引・法定福利費自動計算（非表示予定）'!$D$7,0),
_xlfn.CEILING.MATH($G59*('②-1出来高報告書'!$H$42+1%+0.1%),1)-1-ROUND($G59*'値引・法定福利費自動計算（非表示予定）'!$D$7,0)
),
MIN(0,$G59)-ROUND($G59*'値引・法定福利費自動計算（非表示予定）'!$D$7,0),
-99999
),
MAX(
MIN(0,$G59)-ROUND($G59*$L59,0),
-99999
)
))</f>
        <v/>
      </c>
      <c r="R59" s="460" t="str">
        <f>IF($G59="","",IF($K59=TRUE,
MIN(
MAX(
_xlfn.CEILING.MATH($G59*('②-1出来高報告書'!$H$42-1%),1)-ROUND($G59*'値引・法定福利費自動計算（非表示予定）'!$D$7,0),
_xlfn.CEILING.MATH($G59*('②-1出来高報告書'!$H$42+1%+0.1%),1)-1-ROUND($G59*'値引・法定福利費自動計算（非表示予定）'!$D$7,0)
),
MAX(0,$G59)-ROUND($G59*'値引・法定福利費自動計算（非表示予定）'!$D$7,0),
99999
),
MIN(
MAX(0,$G59)-ROUND($G59*$L59,0),
99999
)
))</f>
        <v/>
      </c>
      <c r="S59" s="462" t="str">
        <f t="shared" si="3"/>
        <v>OK</v>
      </c>
      <c r="T59" s="435" t="str">
        <f t="shared" si="4"/>
        <v>OK</v>
      </c>
      <c r="U59" s="435" t="str">
        <f>IF($K59=TRUE,IF(ROUND(ABS($H59-'②-1出来高報告書'!$H$42),4)&lt;=1%,"OK","NG"),"OK")</f>
        <v>OK</v>
      </c>
      <c r="V59" s="435" t="str">
        <f t="shared" si="5"/>
        <v>OK</v>
      </c>
      <c r="W59" s="435" t="str">
        <f t="shared" si="6"/>
        <v>OK</v>
      </c>
      <c r="X59" s="435" t="str">
        <f t="shared" si="7"/>
        <v>OK</v>
      </c>
      <c r="Y59" s="435" t="str">
        <f t="shared" si="8"/>
        <v>OK</v>
      </c>
      <c r="Z59" s="435">
        <f t="shared" si="9"/>
        <v>0</v>
      </c>
      <c r="AA59" s="83">
        <f>'①見積→契約(出来高報告初回のみ）'!I93</f>
        <v>0</v>
      </c>
    </row>
    <row r="60" spans="1:27" ht="18" customHeight="1">
      <c r="A60" s="370">
        <f t="shared" si="11"/>
        <v>3</v>
      </c>
      <c r="B60" s="308" t="str">
        <f>IF('①見積→契約(出来高報告初回のみ）'!B95="〇","☑","")</f>
        <v/>
      </c>
      <c r="C60" s="408" t="str">
        <f t="shared" si="12"/>
        <v/>
      </c>
      <c r="D60" s="305" t="str">
        <f>IFERROR(IF('①見積→契約(出来高報告初回のみ）'!C94="","",'①見積→契約(出来高報告初回のみ）'!C94),"")</f>
        <v/>
      </c>
      <c r="E60" s="115" t="str">
        <f>IFERROR(IF('①見積→契約(出来高報告初回のみ）'!D94="","",FIXED('①見積→契約(出来高報告初回のみ）'!D94,'①見積→契約(出来高報告初回のみ）'!AG108)),"")</f>
        <v/>
      </c>
      <c r="F60" s="111" t="str">
        <f>IFERROR(IF('①見積→契約(出来高報告初回のみ）'!E94="","",'①見積→契約(出来高報告初回のみ）'!E94),"")</f>
        <v/>
      </c>
      <c r="G60" s="112" t="str">
        <f>IF('①見積→契約(出来高報告初回のみ）'!H94="","",'①見積→契約(出来高報告初回のみ）'!H94)</f>
        <v/>
      </c>
      <c r="H60" s="110" t="str">
        <f t="shared" si="10"/>
        <v/>
      </c>
      <c r="I60" s="114" t="str">
        <f>IFERROR(IF(K60=TRUE,ROUND(G60*'値引・法定福利費自動計算（非表示予定）'!$D$7+M60,0),IF(G60="","",ROUND(G60*L60+M60,0))),"")</f>
        <v/>
      </c>
      <c r="J60" s="125"/>
      <c r="K60" s="458" t="b">
        <v>0</v>
      </c>
      <c r="L60" s="157"/>
      <c r="M60" s="156"/>
      <c r="N60" s="449" t="str">
        <f t="shared" si="2"/>
        <v/>
      </c>
      <c r="O60" s="449" t="str">
        <f>IF($K60=TRUE,'②-1出来高報告書'!$H$42-1%,"")</f>
        <v/>
      </c>
      <c r="P60" s="449" t="str">
        <f>IF($K60=TRUE,'②-1出来高報告書'!$H$42+1%,"")</f>
        <v/>
      </c>
      <c r="Q60" s="460" t="str">
        <f>IF($G60="","",IF($K60=TRUE,
MAX(
MIN(
_xlfn.CEILING.MATH($G60*('②-1出来高報告書'!$H$42-1%),1)-ROUND($G60*'値引・法定福利費自動計算（非表示予定）'!$D$7,0),
_xlfn.CEILING.MATH($G60*('②-1出来高報告書'!$H$42+1%+0.1%),1)-1-ROUND($G60*'値引・法定福利費自動計算（非表示予定）'!$D$7,0)
),
MIN(0,$G60)-ROUND($G60*'値引・法定福利費自動計算（非表示予定）'!$D$7,0),
-99999
),
MAX(
MIN(0,$G60)-ROUND($G60*$L60,0),
-99999
)
))</f>
        <v/>
      </c>
      <c r="R60" s="460" t="str">
        <f>IF($G60="","",IF($K60=TRUE,
MIN(
MAX(
_xlfn.CEILING.MATH($G60*('②-1出来高報告書'!$H$42-1%),1)-ROUND($G60*'値引・法定福利費自動計算（非表示予定）'!$D$7,0),
_xlfn.CEILING.MATH($G60*('②-1出来高報告書'!$H$42+1%+0.1%),1)-1-ROUND($G60*'値引・法定福利費自動計算（非表示予定）'!$D$7,0)
),
MAX(0,$G60)-ROUND($G60*'値引・法定福利費自動計算（非表示予定）'!$D$7,0),
99999
),
MIN(
MAX(0,$G60)-ROUND($G60*$L60,0),
99999
)
))</f>
        <v/>
      </c>
      <c r="S60" s="462" t="str">
        <f t="shared" si="3"/>
        <v>OK</v>
      </c>
      <c r="T60" s="435" t="str">
        <f t="shared" si="4"/>
        <v>OK</v>
      </c>
      <c r="U60" s="435" t="str">
        <f>IF($K60=TRUE,IF(ROUND(ABS($H60-'②-1出来高報告書'!$H$42),4)&lt;=1%,"OK","NG"),"OK")</f>
        <v>OK</v>
      </c>
      <c r="V60" s="435" t="str">
        <f t="shared" si="5"/>
        <v>OK</v>
      </c>
      <c r="W60" s="435" t="str">
        <f t="shared" si="6"/>
        <v>OK</v>
      </c>
      <c r="X60" s="435" t="str">
        <f t="shared" si="7"/>
        <v>OK</v>
      </c>
      <c r="Y60" s="435" t="str">
        <f t="shared" si="8"/>
        <v>OK</v>
      </c>
      <c r="Z60" s="435">
        <f t="shared" si="9"/>
        <v>0</v>
      </c>
      <c r="AA60" s="83">
        <f>'①見積→契約(出来高報告初回のみ）'!I94</f>
        <v>0</v>
      </c>
    </row>
    <row r="61" spans="1:27" ht="18" customHeight="1">
      <c r="A61" s="370">
        <f t="shared" si="11"/>
        <v>3</v>
      </c>
      <c r="B61" s="308" t="str">
        <f>IF('①見積→契約(出来高報告初回のみ）'!B96="〇","☑","")</f>
        <v/>
      </c>
      <c r="C61" s="408" t="str">
        <f t="shared" si="12"/>
        <v/>
      </c>
      <c r="D61" s="305" t="str">
        <f>IFERROR(IF('①見積→契約(出来高報告初回のみ）'!C95="","",'①見積→契約(出来高報告初回のみ）'!C95),"")</f>
        <v/>
      </c>
      <c r="E61" s="115" t="str">
        <f>IFERROR(IF('①見積→契約(出来高報告初回のみ）'!D95="","",FIXED('①見積→契約(出来高報告初回のみ）'!D95,'①見積→契約(出来高報告初回のみ）'!AG109)),"")</f>
        <v/>
      </c>
      <c r="F61" s="111" t="str">
        <f>IFERROR(IF('①見積→契約(出来高報告初回のみ）'!E95="","",'①見積→契約(出来高報告初回のみ）'!E95),"")</f>
        <v/>
      </c>
      <c r="G61" s="112" t="str">
        <f>IF('①見積→契約(出来高報告初回のみ）'!H95="","",'①見積→契約(出来高報告初回のみ）'!H95)</f>
        <v/>
      </c>
      <c r="H61" s="110" t="str">
        <f t="shared" si="10"/>
        <v/>
      </c>
      <c r="I61" s="114" t="str">
        <f>IFERROR(IF(K61=TRUE,ROUND(G61*'値引・法定福利費自動計算（非表示予定）'!$D$7+M61,0),IF(G61="","",ROUND(G61*L61+M61,0))),"")</f>
        <v/>
      </c>
      <c r="J61" s="125"/>
      <c r="K61" s="458" t="b">
        <v>0</v>
      </c>
      <c r="L61" s="157"/>
      <c r="M61" s="156"/>
      <c r="N61" s="449" t="str">
        <f t="shared" si="2"/>
        <v/>
      </c>
      <c r="O61" s="449" t="str">
        <f>IF($K61=TRUE,'②-1出来高報告書'!$H$42-1%,"")</f>
        <v/>
      </c>
      <c r="P61" s="449" t="str">
        <f>IF($K61=TRUE,'②-1出来高報告書'!$H$42+1%,"")</f>
        <v/>
      </c>
      <c r="Q61" s="460" t="str">
        <f>IF($G61="","",IF($K61=TRUE,
MAX(
MIN(
_xlfn.CEILING.MATH($G61*('②-1出来高報告書'!$H$42-1%),1)-ROUND($G61*'値引・法定福利費自動計算（非表示予定）'!$D$7,0),
_xlfn.CEILING.MATH($G61*('②-1出来高報告書'!$H$42+1%+0.1%),1)-1-ROUND($G61*'値引・法定福利費自動計算（非表示予定）'!$D$7,0)
),
MIN(0,$G61)-ROUND($G61*'値引・法定福利費自動計算（非表示予定）'!$D$7,0),
-99999
),
MAX(
MIN(0,$G61)-ROUND($G61*$L61,0),
-99999
)
))</f>
        <v/>
      </c>
      <c r="R61" s="460" t="str">
        <f>IF($G61="","",IF($K61=TRUE,
MIN(
MAX(
_xlfn.CEILING.MATH($G61*('②-1出来高報告書'!$H$42-1%),1)-ROUND($G61*'値引・法定福利費自動計算（非表示予定）'!$D$7,0),
_xlfn.CEILING.MATH($G61*('②-1出来高報告書'!$H$42+1%+0.1%),1)-1-ROUND($G61*'値引・法定福利費自動計算（非表示予定）'!$D$7,0)
),
MAX(0,$G61)-ROUND($G61*'値引・法定福利費自動計算（非表示予定）'!$D$7,0),
99999
),
MIN(
MAX(0,$G61)-ROUND($G61*$L61,0),
99999
)
))</f>
        <v/>
      </c>
      <c r="S61" s="462" t="str">
        <f t="shared" si="3"/>
        <v>OK</v>
      </c>
      <c r="T61" s="435" t="str">
        <f t="shared" si="4"/>
        <v>OK</v>
      </c>
      <c r="U61" s="435" t="str">
        <f>IF($K61=TRUE,IF(ROUND(ABS($H61-'②-1出来高報告書'!$H$42),4)&lt;=1%,"OK","NG"),"OK")</f>
        <v>OK</v>
      </c>
      <c r="V61" s="435" t="str">
        <f t="shared" si="5"/>
        <v>OK</v>
      </c>
      <c r="W61" s="435" t="str">
        <f t="shared" si="6"/>
        <v>OK</v>
      </c>
      <c r="X61" s="435" t="str">
        <f t="shared" si="7"/>
        <v>OK</v>
      </c>
      <c r="Y61" s="435" t="str">
        <f t="shared" si="8"/>
        <v>OK</v>
      </c>
      <c r="Z61" s="435">
        <f t="shared" si="9"/>
        <v>0</v>
      </c>
      <c r="AA61" s="83">
        <f>'①見積→契約(出来高報告初回のみ）'!I95</f>
        <v>0</v>
      </c>
    </row>
    <row r="62" spans="1:27" ht="18" customHeight="1">
      <c r="A62" s="370">
        <f t="shared" si="11"/>
        <v>3</v>
      </c>
      <c r="B62" s="308" t="str">
        <f>IF('①見積→契約(出来高報告初回のみ）'!B97="〇","☑","")</f>
        <v/>
      </c>
      <c r="C62" s="408" t="str">
        <f t="shared" si="12"/>
        <v/>
      </c>
      <c r="D62" s="305" t="str">
        <f>IFERROR(IF('①見積→契約(出来高報告初回のみ）'!C96="","",'①見積→契約(出来高報告初回のみ）'!C96),"")</f>
        <v/>
      </c>
      <c r="E62" s="115" t="str">
        <f>IFERROR(IF('①見積→契約(出来高報告初回のみ）'!D96="","",FIXED('①見積→契約(出来高報告初回のみ）'!D96,'①見積→契約(出来高報告初回のみ）'!AG110)),"")</f>
        <v/>
      </c>
      <c r="F62" s="111" t="str">
        <f>IFERROR(IF('①見積→契約(出来高報告初回のみ）'!E96="","",'①見積→契約(出来高報告初回のみ）'!E96),"")</f>
        <v/>
      </c>
      <c r="G62" s="112" t="str">
        <f>IF('①見積→契約(出来高報告初回のみ）'!H96="","",'①見積→契約(出来高報告初回のみ）'!H96)</f>
        <v/>
      </c>
      <c r="H62" s="110" t="str">
        <f t="shared" si="10"/>
        <v/>
      </c>
      <c r="I62" s="114" t="str">
        <f>IFERROR(IF(K62=TRUE,ROUND(G62*'値引・法定福利費自動計算（非表示予定）'!$D$7+M62,0),IF(G62="","",ROUND(G62*L62+M62,0))),"")</f>
        <v/>
      </c>
      <c r="J62" s="125"/>
      <c r="K62" s="458" t="b">
        <v>0</v>
      </c>
      <c r="L62" s="157"/>
      <c r="M62" s="156"/>
      <c r="N62" s="449" t="str">
        <f t="shared" si="2"/>
        <v/>
      </c>
      <c r="O62" s="449" t="str">
        <f>IF($K62=TRUE,'②-1出来高報告書'!$H$42-1%,"")</f>
        <v/>
      </c>
      <c r="P62" s="449" t="str">
        <f>IF($K62=TRUE,'②-1出来高報告書'!$H$42+1%,"")</f>
        <v/>
      </c>
      <c r="Q62" s="460" t="str">
        <f>IF($G62="","",IF($K62=TRUE,
MAX(
MIN(
_xlfn.CEILING.MATH($G62*('②-1出来高報告書'!$H$42-1%),1)-ROUND($G62*'値引・法定福利費自動計算（非表示予定）'!$D$7,0),
_xlfn.CEILING.MATH($G62*('②-1出来高報告書'!$H$42+1%+0.1%),1)-1-ROUND($G62*'値引・法定福利費自動計算（非表示予定）'!$D$7,0)
),
MIN(0,$G62)-ROUND($G62*'値引・法定福利費自動計算（非表示予定）'!$D$7,0),
-99999
),
MAX(
MIN(0,$G62)-ROUND($G62*$L62,0),
-99999
)
))</f>
        <v/>
      </c>
      <c r="R62" s="460" t="str">
        <f>IF($G62="","",IF($K62=TRUE,
MIN(
MAX(
_xlfn.CEILING.MATH($G62*('②-1出来高報告書'!$H$42-1%),1)-ROUND($G62*'値引・法定福利費自動計算（非表示予定）'!$D$7,0),
_xlfn.CEILING.MATH($G62*('②-1出来高報告書'!$H$42+1%+0.1%),1)-1-ROUND($G62*'値引・法定福利費自動計算（非表示予定）'!$D$7,0)
),
MAX(0,$G62)-ROUND($G62*'値引・法定福利費自動計算（非表示予定）'!$D$7,0),
99999
),
MIN(
MAX(0,$G62)-ROUND($G62*$L62,0),
99999
)
))</f>
        <v/>
      </c>
      <c r="S62" s="462" t="str">
        <f t="shared" si="3"/>
        <v>OK</v>
      </c>
      <c r="T62" s="435" t="str">
        <f t="shared" si="4"/>
        <v>OK</v>
      </c>
      <c r="U62" s="435" t="str">
        <f>IF($K62=TRUE,IF(ROUND(ABS($H62-'②-1出来高報告書'!$H$42),4)&lt;=1%,"OK","NG"),"OK")</f>
        <v>OK</v>
      </c>
      <c r="V62" s="435" t="str">
        <f t="shared" si="5"/>
        <v>OK</v>
      </c>
      <c r="W62" s="435" t="str">
        <f t="shared" si="6"/>
        <v>OK</v>
      </c>
      <c r="X62" s="435" t="str">
        <f t="shared" si="7"/>
        <v>OK</v>
      </c>
      <c r="Y62" s="435" t="str">
        <f t="shared" si="8"/>
        <v>OK</v>
      </c>
      <c r="Z62" s="435">
        <f t="shared" si="9"/>
        <v>0</v>
      </c>
      <c r="AA62" s="83">
        <f>'①見積→契約(出来高報告初回のみ）'!I96</f>
        <v>0</v>
      </c>
    </row>
    <row r="63" spans="1:27" ht="18" customHeight="1">
      <c r="A63" s="370">
        <f t="shared" si="11"/>
        <v>3</v>
      </c>
      <c r="B63" s="308" t="str">
        <f>IF('①見積→契約(出来高報告初回のみ）'!B98="〇","☑","")</f>
        <v/>
      </c>
      <c r="C63" s="408" t="str">
        <f t="shared" si="12"/>
        <v/>
      </c>
      <c r="D63" s="305" t="str">
        <f>IFERROR(IF('①見積→契約(出来高報告初回のみ）'!C97="","",'①見積→契約(出来高報告初回のみ）'!C97),"")</f>
        <v/>
      </c>
      <c r="E63" s="115" t="str">
        <f>IFERROR(IF('①見積→契約(出来高報告初回のみ）'!D97="","",FIXED('①見積→契約(出来高報告初回のみ）'!D97,'①見積→契約(出来高報告初回のみ）'!AG111)),"")</f>
        <v/>
      </c>
      <c r="F63" s="111" t="str">
        <f>IFERROR(IF('①見積→契約(出来高報告初回のみ）'!E97="","",'①見積→契約(出来高報告初回のみ）'!E97),"")</f>
        <v/>
      </c>
      <c r="G63" s="112" t="str">
        <f>IF('①見積→契約(出来高報告初回のみ）'!H97="","",'①見積→契約(出来高報告初回のみ）'!H97)</f>
        <v/>
      </c>
      <c r="H63" s="110" t="str">
        <f t="shared" si="10"/>
        <v/>
      </c>
      <c r="I63" s="114" t="str">
        <f>IFERROR(IF(K63=TRUE,ROUND(G63*'値引・法定福利費自動計算（非表示予定）'!$D$7+M63,0),IF(G63="","",ROUND(G63*L63+M63,0))),"")</f>
        <v/>
      </c>
      <c r="J63" s="125"/>
      <c r="K63" s="458" t="b">
        <v>0</v>
      </c>
      <c r="L63" s="157"/>
      <c r="M63" s="156"/>
      <c r="N63" s="449" t="str">
        <f t="shared" si="2"/>
        <v/>
      </c>
      <c r="O63" s="449" t="str">
        <f>IF($K63=TRUE,'②-1出来高報告書'!$H$42-1%,"")</f>
        <v/>
      </c>
      <c r="P63" s="449" t="str">
        <f>IF($K63=TRUE,'②-1出来高報告書'!$H$42+1%,"")</f>
        <v/>
      </c>
      <c r="Q63" s="460" t="str">
        <f>IF($G63="","",IF($K63=TRUE,
MAX(
MIN(
_xlfn.CEILING.MATH($G63*('②-1出来高報告書'!$H$42-1%),1)-ROUND($G63*'値引・法定福利費自動計算（非表示予定）'!$D$7,0),
_xlfn.CEILING.MATH($G63*('②-1出来高報告書'!$H$42+1%+0.1%),1)-1-ROUND($G63*'値引・法定福利費自動計算（非表示予定）'!$D$7,0)
),
MIN(0,$G63)-ROUND($G63*'値引・法定福利費自動計算（非表示予定）'!$D$7,0),
-99999
),
MAX(
MIN(0,$G63)-ROUND($G63*$L63,0),
-99999
)
))</f>
        <v/>
      </c>
      <c r="R63" s="460" t="str">
        <f>IF($G63="","",IF($K63=TRUE,
MIN(
MAX(
_xlfn.CEILING.MATH($G63*('②-1出来高報告書'!$H$42-1%),1)-ROUND($G63*'値引・法定福利費自動計算（非表示予定）'!$D$7,0),
_xlfn.CEILING.MATH($G63*('②-1出来高報告書'!$H$42+1%+0.1%),1)-1-ROUND($G63*'値引・法定福利費自動計算（非表示予定）'!$D$7,0)
),
MAX(0,$G63)-ROUND($G63*'値引・法定福利費自動計算（非表示予定）'!$D$7,0),
99999
),
MIN(
MAX(0,$G63)-ROUND($G63*$L63,0),
99999
)
))</f>
        <v/>
      </c>
      <c r="S63" s="462" t="str">
        <f t="shared" si="3"/>
        <v>OK</v>
      </c>
      <c r="T63" s="435" t="str">
        <f t="shared" si="4"/>
        <v>OK</v>
      </c>
      <c r="U63" s="435" t="str">
        <f>IF($K63=TRUE,IF(ROUND(ABS($H63-'②-1出来高報告書'!$H$42),4)&lt;=1%,"OK","NG"),"OK")</f>
        <v>OK</v>
      </c>
      <c r="V63" s="435" t="str">
        <f t="shared" si="5"/>
        <v>OK</v>
      </c>
      <c r="W63" s="435" t="str">
        <f t="shared" si="6"/>
        <v>OK</v>
      </c>
      <c r="X63" s="435" t="str">
        <f t="shared" si="7"/>
        <v>OK</v>
      </c>
      <c r="Y63" s="435" t="str">
        <f t="shared" si="8"/>
        <v>OK</v>
      </c>
      <c r="Z63" s="435">
        <f t="shared" si="9"/>
        <v>0</v>
      </c>
      <c r="AA63" s="83">
        <f>'①見積→契約(出来高報告初回のみ）'!I97</f>
        <v>0</v>
      </c>
    </row>
    <row r="64" spans="1:27" ht="18" customHeight="1">
      <c r="A64" s="370">
        <f t="shared" si="11"/>
        <v>3</v>
      </c>
      <c r="B64" s="308" t="str">
        <f>IF('①見積→契約(出来高報告初回のみ）'!B99="〇","☑","")</f>
        <v/>
      </c>
      <c r="C64" s="408" t="str">
        <f t="shared" si="12"/>
        <v/>
      </c>
      <c r="D64" s="305" t="str">
        <f>IFERROR(IF('①見積→契約(出来高報告初回のみ）'!C98="","",'①見積→契約(出来高報告初回のみ）'!C98),"")</f>
        <v/>
      </c>
      <c r="E64" s="115" t="str">
        <f>IFERROR(IF('①見積→契約(出来高報告初回のみ）'!D98="","",FIXED('①見積→契約(出来高報告初回のみ）'!D98,'①見積→契約(出来高報告初回のみ）'!AG112)),"")</f>
        <v/>
      </c>
      <c r="F64" s="111" t="str">
        <f>IFERROR(IF('①見積→契約(出来高報告初回のみ）'!E98="","",'①見積→契約(出来高報告初回のみ）'!E98),"")</f>
        <v/>
      </c>
      <c r="G64" s="112" t="str">
        <f>IF('①見積→契約(出来高報告初回のみ）'!H98="","",'①見積→契約(出来高報告初回のみ）'!H98)</f>
        <v/>
      </c>
      <c r="H64" s="110" t="str">
        <f t="shared" si="10"/>
        <v/>
      </c>
      <c r="I64" s="114" t="str">
        <f>IFERROR(IF(K64=TRUE,ROUND(G64*'値引・法定福利費自動計算（非表示予定）'!$D$7+M64,0),IF(G64="","",ROUND(G64*L64+M64,0))),"")</f>
        <v/>
      </c>
      <c r="J64" s="125"/>
      <c r="K64" s="458" t="b">
        <v>0</v>
      </c>
      <c r="L64" s="157"/>
      <c r="M64" s="156"/>
      <c r="N64" s="449" t="str">
        <f t="shared" si="2"/>
        <v/>
      </c>
      <c r="O64" s="449" t="str">
        <f>IF($K64=TRUE,'②-1出来高報告書'!$H$42-1%,"")</f>
        <v/>
      </c>
      <c r="P64" s="449" t="str">
        <f>IF($K64=TRUE,'②-1出来高報告書'!$H$42+1%,"")</f>
        <v/>
      </c>
      <c r="Q64" s="460" t="str">
        <f>IF($G64="","",IF($K64=TRUE,
MAX(
MIN(
_xlfn.CEILING.MATH($G64*('②-1出来高報告書'!$H$42-1%),1)-ROUND($G64*'値引・法定福利費自動計算（非表示予定）'!$D$7,0),
_xlfn.CEILING.MATH($G64*('②-1出来高報告書'!$H$42+1%+0.1%),1)-1-ROUND($G64*'値引・法定福利費自動計算（非表示予定）'!$D$7,0)
),
MIN(0,$G64)-ROUND($G64*'値引・法定福利費自動計算（非表示予定）'!$D$7,0),
-99999
),
MAX(
MIN(0,$G64)-ROUND($G64*$L64,0),
-99999
)
))</f>
        <v/>
      </c>
      <c r="R64" s="460" t="str">
        <f>IF($G64="","",IF($K64=TRUE,
MIN(
MAX(
_xlfn.CEILING.MATH($G64*('②-1出来高報告書'!$H$42-1%),1)-ROUND($G64*'値引・法定福利費自動計算（非表示予定）'!$D$7,0),
_xlfn.CEILING.MATH($G64*('②-1出来高報告書'!$H$42+1%+0.1%),1)-1-ROUND($G64*'値引・法定福利費自動計算（非表示予定）'!$D$7,0)
),
MAX(0,$G64)-ROUND($G64*'値引・法定福利費自動計算（非表示予定）'!$D$7,0),
99999
),
MIN(
MAX(0,$G64)-ROUND($G64*$L64,0),
99999
)
))</f>
        <v/>
      </c>
      <c r="S64" s="462" t="str">
        <f t="shared" si="3"/>
        <v>OK</v>
      </c>
      <c r="T64" s="435" t="str">
        <f t="shared" si="4"/>
        <v>OK</v>
      </c>
      <c r="U64" s="435" t="str">
        <f>IF($K64=TRUE,IF(ROUND(ABS($H64-'②-1出来高報告書'!$H$42),4)&lt;=1%,"OK","NG"),"OK")</f>
        <v>OK</v>
      </c>
      <c r="V64" s="435" t="str">
        <f t="shared" si="5"/>
        <v>OK</v>
      </c>
      <c r="W64" s="435" t="str">
        <f t="shared" si="6"/>
        <v>OK</v>
      </c>
      <c r="X64" s="435" t="str">
        <f t="shared" si="7"/>
        <v>OK</v>
      </c>
      <c r="Y64" s="435" t="str">
        <f t="shared" si="8"/>
        <v>OK</v>
      </c>
      <c r="Z64" s="435">
        <f t="shared" si="9"/>
        <v>0</v>
      </c>
      <c r="AA64" s="83">
        <f>'①見積→契約(出来高報告初回のみ）'!I98</f>
        <v>0</v>
      </c>
    </row>
    <row r="65" spans="1:27" ht="18" customHeight="1">
      <c r="A65" s="370">
        <f t="shared" si="11"/>
        <v>3</v>
      </c>
      <c r="B65" s="308" t="str">
        <f>IF('①見積→契約(出来高報告初回のみ）'!B100="〇","☑","")</f>
        <v/>
      </c>
      <c r="C65" s="408" t="str">
        <f t="shared" si="12"/>
        <v/>
      </c>
      <c r="D65" s="305" t="str">
        <f>IFERROR(IF('①見積→契約(出来高報告初回のみ）'!C99="","",'①見積→契約(出来高報告初回のみ）'!C99),"")</f>
        <v/>
      </c>
      <c r="E65" s="115" t="str">
        <f>IFERROR(IF('①見積→契約(出来高報告初回のみ）'!D99="","",FIXED('①見積→契約(出来高報告初回のみ）'!D99,'①見積→契約(出来高報告初回のみ）'!AG113)),"")</f>
        <v/>
      </c>
      <c r="F65" s="111" t="str">
        <f>IFERROR(IF('①見積→契約(出来高報告初回のみ）'!E99="","",'①見積→契約(出来高報告初回のみ）'!E99),"")</f>
        <v/>
      </c>
      <c r="G65" s="112" t="str">
        <f>IF('①見積→契約(出来高報告初回のみ）'!H99="","",'①見積→契約(出来高報告初回のみ）'!H99)</f>
        <v/>
      </c>
      <c r="H65" s="110" t="str">
        <f t="shared" si="10"/>
        <v/>
      </c>
      <c r="I65" s="114" t="str">
        <f>IFERROR(IF(K65=TRUE,ROUND(G65*'値引・法定福利費自動計算（非表示予定）'!$D$7+M65,0),IF(G65="","",ROUND(G65*L65+M65,0))),"")</f>
        <v/>
      </c>
      <c r="J65" s="125"/>
      <c r="K65" s="458"/>
      <c r="L65" s="157"/>
      <c r="M65" s="156"/>
      <c r="N65" s="449" t="str">
        <f t="shared" si="2"/>
        <v/>
      </c>
      <c r="O65" s="449" t="str">
        <f>IF($K65=TRUE,'②-1出来高報告書'!$H$42-1%,"")</f>
        <v/>
      </c>
      <c r="P65" s="449" t="str">
        <f>IF($K65=TRUE,'②-1出来高報告書'!$H$42+1%,"")</f>
        <v/>
      </c>
      <c r="Q65" s="460" t="str">
        <f>IF($G65="","",IF($K65=TRUE,
MAX(
MIN(
_xlfn.CEILING.MATH($G65*('②-1出来高報告書'!$H$42-1%),1)-ROUND($G65*'値引・法定福利費自動計算（非表示予定）'!$D$7,0),
_xlfn.CEILING.MATH($G65*('②-1出来高報告書'!$H$42+1%+0.1%),1)-1-ROUND($G65*'値引・法定福利費自動計算（非表示予定）'!$D$7,0)
),
MIN(0,$G65)-ROUND($G65*'値引・法定福利費自動計算（非表示予定）'!$D$7,0),
-99999
),
MAX(
MIN(0,$G65)-ROUND($G65*$L65,0),
-99999
)
))</f>
        <v/>
      </c>
      <c r="R65" s="460" t="str">
        <f>IF($G65="","",IF($K65=TRUE,
MIN(
MAX(
_xlfn.CEILING.MATH($G65*('②-1出来高報告書'!$H$42-1%),1)-ROUND($G65*'値引・法定福利費自動計算（非表示予定）'!$D$7,0),
_xlfn.CEILING.MATH($G65*('②-1出来高報告書'!$H$42+1%+0.1%),1)-1-ROUND($G65*'値引・法定福利費自動計算（非表示予定）'!$D$7,0)
),
MAX(0,$G65)-ROUND($G65*'値引・法定福利費自動計算（非表示予定）'!$D$7,0),
99999
),
MIN(
MAX(0,$G65)-ROUND($G65*$L65,0),
99999
)
))</f>
        <v/>
      </c>
      <c r="S65" s="462" t="str">
        <f t="shared" si="3"/>
        <v>OK</v>
      </c>
      <c r="T65" s="435" t="str">
        <f t="shared" si="4"/>
        <v>OK</v>
      </c>
      <c r="U65" s="435" t="str">
        <f>IF($K65=TRUE,IF(ROUND(ABS($H65-'②-1出来高報告書'!$H$42),4)&lt;=1%,"OK","NG"),"OK")</f>
        <v>OK</v>
      </c>
      <c r="V65" s="435" t="str">
        <f t="shared" si="5"/>
        <v>OK</v>
      </c>
      <c r="W65" s="435" t="str">
        <f t="shared" si="6"/>
        <v>OK</v>
      </c>
      <c r="X65" s="435" t="str">
        <f t="shared" si="7"/>
        <v>OK</v>
      </c>
      <c r="Y65" s="435" t="str">
        <f t="shared" si="8"/>
        <v>OK</v>
      </c>
      <c r="Z65" s="435">
        <f t="shared" si="9"/>
        <v>0</v>
      </c>
      <c r="AA65" s="83">
        <f>'①見積→契約(出来高報告初回のみ）'!I99</f>
        <v>0</v>
      </c>
    </row>
    <row r="66" spans="1:27" ht="18" customHeight="1">
      <c r="A66" s="370">
        <f t="shared" si="11"/>
        <v>3</v>
      </c>
      <c r="B66" s="308" t="str">
        <f>IF('①見積→契約(出来高報告初回のみ）'!B101="〇","☑","")</f>
        <v/>
      </c>
      <c r="C66" s="408" t="str">
        <f t="shared" si="12"/>
        <v/>
      </c>
      <c r="D66" s="305" t="str">
        <f>IFERROR(IF('①見積→契約(出来高報告初回のみ）'!C100="","",'①見積→契約(出来高報告初回のみ）'!C100),"")</f>
        <v/>
      </c>
      <c r="E66" s="115" t="str">
        <f>IFERROR(IF('①見積→契約(出来高報告初回のみ）'!D100="","",FIXED('①見積→契約(出来高報告初回のみ）'!D100,'①見積→契約(出来高報告初回のみ）'!AG114)),"")</f>
        <v/>
      </c>
      <c r="F66" s="111" t="str">
        <f>IFERROR(IF('①見積→契約(出来高報告初回のみ）'!E100="","",'①見積→契約(出来高報告初回のみ）'!E100),"")</f>
        <v/>
      </c>
      <c r="G66" s="112" t="str">
        <f>IF('①見積→契約(出来高報告初回のみ）'!H100="","",'①見積→契約(出来高報告初回のみ）'!H100)</f>
        <v/>
      </c>
      <c r="H66" s="110" t="str">
        <f t="shared" si="10"/>
        <v/>
      </c>
      <c r="I66" s="114" t="str">
        <f>IFERROR(IF(K66=TRUE,ROUND(G66*'値引・法定福利費自動計算（非表示予定）'!$D$7+M66,0),IF(G66="","",ROUND(G66*L66+M66,0))),"")</f>
        <v/>
      </c>
      <c r="J66" s="125"/>
      <c r="K66" s="458"/>
      <c r="L66" s="157"/>
      <c r="M66" s="156"/>
      <c r="N66" s="449" t="str">
        <f t="shared" si="2"/>
        <v/>
      </c>
      <c r="O66" s="449" t="str">
        <f>IF($K66=TRUE,'②-1出来高報告書'!$H$42-1%,"")</f>
        <v/>
      </c>
      <c r="P66" s="449" t="str">
        <f>IF($K66=TRUE,'②-1出来高報告書'!$H$42+1%,"")</f>
        <v/>
      </c>
      <c r="Q66" s="460" t="str">
        <f>IF($G66="","",IF($K66=TRUE,
MAX(
MIN(
_xlfn.CEILING.MATH($G66*('②-1出来高報告書'!$H$42-1%),1)-ROUND($G66*'値引・法定福利費自動計算（非表示予定）'!$D$7,0),
_xlfn.CEILING.MATH($G66*('②-1出来高報告書'!$H$42+1%+0.1%),1)-1-ROUND($G66*'値引・法定福利費自動計算（非表示予定）'!$D$7,0)
),
MIN(0,$G66)-ROUND($G66*'値引・法定福利費自動計算（非表示予定）'!$D$7,0),
-99999
),
MAX(
MIN(0,$G66)-ROUND($G66*$L66,0),
-99999
)
))</f>
        <v/>
      </c>
      <c r="R66" s="460" t="str">
        <f>IF($G66="","",IF($K66=TRUE,
MIN(
MAX(
_xlfn.CEILING.MATH($G66*('②-1出来高報告書'!$H$42-1%),1)-ROUND($G66*'値引・法定福利費自動計算（非表示予定）'!$D$7,0),
_xlfn.CEILING.MATH($G66*('②-1出来高報告書'!$H$42+1%+0.1%),1)-1-ROUND($G66*'値引・法定福利費自動計算（非表示予定）'!$D$7,0)
),
MAX(0,$G66)-ROUND($G66*'値引・法定福利費自動計算（非表示予定）'!$D$7,0),
99999
),
MIN(
MAX(0,$G66)-ROUND($G66*$L66,0),
99999
)
))</f>
        <v/>
      </c>
      <c r="S66" s="462" t="str">
        <f t="shared" si="3"/>
        <v>OK</v>
      </c>
      <c r="T66" s="435" t="str">
        <f t="shared" si="4"/>
        <v>OK</v>
      </c>
      <c r="U66" s="435" t="str">
        <f>IF($K66=TRUE,IF(ROUND(ABS($H66-'②-1出来高報告書'!$H$42),4)&lt;=1%,"OK","NG"),"OK")</f>
        <v>OK</v>
      </c>
      <c r="V66" s="435" t="str">
        <f t="shared" si="5"/>
        <v>OK</v>
      </c>
      <c r="W66" s="435" t="str">
        <f t="shared" si="6"/>
        <v>OK</v>
      </c>
      <c r="X66" s="435" t="str">
        <f t="shared" si="7"/>
        <v>OK</v>
      </c>
      <c r="Y66" s="435" t="str">
        <f t="shared" si="8"/>
        <v>OK</v>
      </c>
      <c r="Z66" s="435">
        <f t="shared" si="9"/>
        <v>0</v>
      </c>
      <c r="AA66" s="83">
        <f>'①見積→契約(出来高報告初回のみ）'!I100</f>
        <v>0</v>
      </c>
    </row>
    <row r="67" spans="1:27" ht="18" customHeight="1">
      <c r="A67" s="370">
        <f t="shared" si="11"/>
        <v>3</v>
      </c>
      <c r="B67" s="308" t="str">
        <f>IF('①見積→契約(出来高報告初回のみ）'!B102="〇","☑","")</f>
        <v/>
      </c>
      <c r="C67" s="408" t="str">
        <f t="shared" si="12"/>
        <v/>
      </c>
      <c r="D67" s="305" t="str">
        <f>IFERROR(IF('①見積→契約(出来高報告初回のみ）'!C101="","",'①見積→契約(出来高報告初回のみ）'!C101),"")</f>
        <v/>
      </c>
      <c r="E67" s="115" t="str">
        <f>IFERROR(IF('①見積→契約(出来高報告初回のみ）'!D101="","",FIXED('①見積→契約(出来高報告初回のみ）'!D101,'①見積→契約(出来高報告初回のみ）'!AG115)),"")</f>
        <v/>
      </c>
      <c r="F67" s="111" t="str">
        <f>IFERROR(IF('①見積→契約(出来高報告初回のみ）'!E101="","",'①見積→契約(出来高報告初回のみ）'!E101),"")</f>
        <v/>
      </c>
      <c r="G67" s="112" t="str">
        <f>IF('①見積→契約(出来高報告初回のみ）'!H101="","",'①見積→契約(出来高報告初回のみ）'!H101)</f>
        <v/>
      </c>
      <c r="H67" s="110" t="str">
        <f t="shared" si="10"/>
        <v/>
      </c>
      <c r="I67" s="114" t="str">
        <f>IFERROR(IF(K67=TRUE,ROUND(G67*'値引・法定福利費自動計算（非表示予定）'!$D$7+M67,0),IF(G67="","",ROUND(G67*L67+M67,0))),"")</f>
        <v/>
      </c>
      <c r="J67" s="125"/>
      <c r="K67" s="458"/>
      <c r="L67" s="157"/>
      <c r="M67" s="156"/>
      <c r="N67" s="449" t="str">
        <f t="shared" si="2"/>
        <v/>
      </c>
      <c r="O67" s="449" t="str">
        <f>IF($K67=TRUE,'②-1出来高報告書'!$H$42-1%,"")</f>
        <v/>
      </c>
      <c r="P67" s="449" t="str">
        <f>IF($K67=TRUE,'②-1出来高報告書'!$H$42+1%,"")</f>
        <v/>
      </c>
      <c r="Q67" s="460" t="str">
        <f>IF($G67="","",IF($K67=TRUE,
MAX(
MIN(
_xlfn.CEILING.MATH($G67*('②-1出来高報告書'!$H$42-1%),1)-ROUND($G67*'値引・法定福利費自動計算（非表示予定）'!$D$7,0),
_xlfn.CEILING.MATH($G67*('②-1出来高報告書'!$H$42+1%+0.1%),1)-1-ROUND($G67*'値引・法定福利費自動計算（非表示予定）'!$D$7,0)
),
MIN(0,$G67)-ROUND($G67*'値引・法定福利費自動計算（非表示予定）'!$D$7,0),
-99999
),
MAX(
MIN(0,$G67)-ROUND($G67*$L67,0),
-99999
)
))</f>
        <v/>
      </c>
      <c r="R67" s="460" t="str">
        <f>IF($G67="","",IF($K67=TRUE,
MIN(
MAX(
_xlfn.CEILING.MATH($G67*('②-1出来高報告書'!$H$42-1%),1)-ROUND($G67*'値引・法定福利費自動計算（非表示予定）'!$D$7,0),
_xlfn.CEILING.MATH($G67*('②-1出来高報告書'!$H$42+1%+0.1%),1)-1-ROUND($G67*'値引・法定福利費自動計算（非表示予定）'!$D$7,0)
),
MAX(0,$G67)-ROUND($G67*'値引・法定福利費自動計算（非表示予定）'!$D$7,0),
99999
),
MIN(
MAX(0,$G67)-ROUND($G67*$L67,0),
99999
)
))</f>
        <v/>
      </c>
      <c r="S67" s="462" t="str">
        <f t="shared" si="3"/>
        <v>OK</v>
      </c>
      <c r="T67" s="435" t="str">
        <f t="shared" si="4"/>
        <v>OK</v>
      </c>
      <c r="U67" s="435" t="str">
        <f>IF($K67=TRUE,IF(ROUND(ABS($H67-'②-1出来高報告書'!$H$42),4)&lt;=1%,"OK","NG"),"OK")</f>
        <v>OK</v>
      </c>
      <c r="V67" s="435" t="str">
        <f t="shared" si="5"/>
        <v>OK</v>
      </c>
      <c r="W67" s="435" t="str">
        <f t="shared" si="6"/>
        <v>OK</v>
      </c>
      <c r="X67" s="435" t="str">
        <f t="shared" si="7"/>
        <v>OK</v>
      </c>
      <c r="Y67" s="435" t="str">
        <f t="shared" si="8"/>
        <v>OK</v>
      </c>
      <c r="Z67" s="435">
        <f t="shared" si="9"/>
        <v>0</v>
      </c>
      <c r="AA67" s="83">
        <f>'①見積→契約(出来高報告初回のみ）'!I101</f>
        <v>0</v>
      </c>
    </row>
    <row r="68" spans="1:27" ht="18" customHeight="1">
      <c r="A68" s="370">
        <f t="shared" si="11"/>
        <v>3</v>
      </c>
      <c r="B68" s="308" t="str">
        <f>IF('①見積→契約(出来高報告初回のみ）'!B103="〇","☑","")</f>
        <v/>
      </c>
      <c r="C68" s="408" t="str">
        <f t="shared" si="12"/>
        <v/>
      </c>
      <c r="D68" s="305" t="str">
        <f>IFERROR(IF('①見積→契約(出来高報告初回のみ）'!C102="","",'①見積→契約(出来高報告初回のみ）'!C102),"")</f>
        <v/>
      </c>
      <c r="E68" s="115" t="str">
        <f>IFERROR(IF('①見積→契約(出来高報告初回のみ）'!D102="","",FIXED('①見積→契約(出来高報告初回のみ）'!D102,'①見積→契約(出来高報告初回のみ）'!AG116)),"")</f>
        <v/>
      </c>
      <c r="F68" s="111" t="str">
        <f>IFERROR(IF('①見積→契約(出来高報告初回のみ）'!E102="","",'①見積→契約(出来高報告初回のみ）'!E102),"")</f>
        <v/>
      </c>
      <c r="G68" s="112" t="str">
        <f>IF('①見積→契約(出来高報告初回のみ）'!H102="","",'①見積→契約(出来高報告初回のみ）'!H102)</f>
        <v/>
      </c>
      <c r="H68" s="110" t="str">
        <f t="shared" si="10"/>
        <v/>
      </c>
      <c r="I68" s="114" t="str">
        <f>IFERROR(IF(K68=TRUE,ROUND(G68*'値引・法定福利費自動計算（非表示予定）'!$D$7+M68,0),IF(G68="","",ROUND(G68*L68+M68,0))),"")</f>
        <v/>
      </c>
      <c r="J68" s="125"/>
      <c r="K68" s="458"/>
      <c r="L68" s="157"/>
      <c r="M68" s="156"/>
      <c r="N68" s="449" t="str">
        <f t="shared" si="2"/>
        <v/>
      </c>
      <c r="O68" s="449" t="str">
        <f>IF($K68=TRUE,'②-1出来高報告書'!$H$42-1%,"")</f>
        <v/>
      </c>
      <c r="P68" s="449" t="str">
        <f>IF($K68=TRUE,'②-1出来高報告書'!$H$42+1%,"")</f>
        <v/>
      </c>
      <c r="Q68" s="460" t="str">
        <f>IF($G68="","",IF($K68=TRUE,
MAX(
MIN(
_xlfn.CEILING.MATH($G68*('②-1出来高報告書'!$H$42-1%),1)-ROUND($G68*'値引・法定福利費自動計算（非表示予定）'!$D$7,0),
_xlfn.CEILING.MATH($G68*('②-1出来高報告書'!$H$42+1%+0.1%),1)-1-ROUND($G68*'値引・法定福利費自動計算（非表示予定）'!$D$7,0)
),
MIN(0,$G68)-ROUND($G68*'値引・法定福利費自動計算（非表示予定）'!$D$7,0),
-99999
),
MAX(
MIN(0,$G68)-ROUND($G68*$L68,0),
-99999
)
))</f>
        <v/>
      </c>
      <c r="R68" s="460" t="str">
        <f>IF($G68="","",IF($K68=TRUE,
MIN(
MAX(
_xlfn.CEILING.MATH($G68*('②-1出来高報告書'!$H$42-1%),1)-ROUND($G68*'値引・法定福利費自動計算（非表示予定）'!$D$7,0),
_xlfn.CEILING.MATH($G68*('②-1出来高報告書'!$H$42+1%+0.1%),1)-1-ROUND($G68*'値引・法定福利費自動計算（非表示予定）'!$D$7,0)
),
MAX(0,$G68)-ROUND($G68*'値引・法定福利費自動計算（非表示予定）'!$D$7,0),
99999
),
MIN(
MAX(0,$G68)-ROUND($G68*$L68,0),
99999
)
))</f>
        <v/>
      </c>
      <c r="S68" s="462" t="str">
        <f t="shared" si="3"/>
        <v>OK</v>
      </c>
      <c r="T68" s="435" t="str">
        <f t="shared" si="4"/>
        <v>OK</v>
      </c>
      <c r="U68" s="435" t="str">
        <f>IF($K68=TRUE,IF(ROUND(ABS($H68-'②-1出来高報告書'!$H$42),4)&lt;=1%,"OK","NG"),"OK")</f>
        <v>OK</v>
      </c>
      <c r="V68" s="435" t="str">
        <f t="shared" si="5"/>
        <v>OK</v>
      </c>
      <c r="W68" s="435" t="str">
        <f t="shared" si="6"/>
        <v>OK</v>
      </c>
      <c r="X68" s="435" t="str">
        <f t="shared" si="7"/>
        <v>OK</v>
      </c>
      <c r="Y68" s="435" t="str">
        <f t="shared" si="8"/>
        <v>OK</v>
      </c>
      <c r="Z68" s="435">
        <f t="shared" si="9"/>
        <v>0</v>
      </c>
      <c r="AA68" s="83">
        <f>'①見積→契約(出来高報告初回のみ）'!I102</f>
        <v>0</v>
      </c>
    </row>
    <row r="69" spans="1:27" ht="18" customHeight="1">
      <c r="A69" s="370">
        <f t="shared" si="11"/>
        <v>3</v>
      </c>
      <c r="B69" s="308" t="str">
        <f>IF('①見積→契約(出来高報告初回のみ）'!B104="〇","☑","")</f>
        <v/>
      </c>
      <c r="C69" s="408" t="str">
        <f t="shared" si="12"/>
        <v/>
      </c>
      <c r="D69" s="305" t="str">
        <f>IFERROR(IF('①見積→契約(出来高報告初回のみ）'!C103="","",'①見積→契約(出来高報告初回のみ）'!C103),"")</f>
        <v/>
      </c>
      <c r="E69" s="115" t="str">
        <f>IFERROR(IF('①見積→契約(出来高報告初回のみ）'!D103="","",FIXED('①見積→契約(出来高報告初回のみ）'!D103,'①見積→契約(出来高報告初回のみ）'!AG117)),"")</f>
        <v/>
      </c>
      <c r="F69" s="111" t="str">
        <f>IFERROR(IF('①見積→契約(出来高報告初回のみ）'!E103="","",'①見積→契約(出来高報告初回のみ）'!E103),"")</f>
        <v/>
      </c>
      <c r="G69" s="112" t="str">
        <f>IF('①見積→契約(出来高報告初回のみ）'!H103="","",'①見積→契約(出来高報告初回のみ）'!H103)</f>
        <v/>
      </c>
      <c r="H69" s="110" t="str">
        <f t="shared" si="10"/>
        <v/>
      </c>
      <c r="I69" s="114" t="str">
        <f>IFERROR(IF(K69=TRUE,ROUND(G69*'値引・法定福利費自動計算（非表示予定）'!$D$7+M69,0),IF(G69="","",ROUND(G69*L69+M69,0))),"")</f>
        <v/>
      </c>
      <c r="J69" s="125"/>
      <c r="K69" s="458"/>
      <c r="L69" s="157"/>
      <c r="M69" s="156"/>
      <c r="N69" s="449" t="str">
        <f t="shared" si="2"/>
        <v/>
      </c>
      <c r="O69" s="449" t="str">
        <f>IF($K69=TRUE,'②-1出来高報告書'!$H$42-1%,"")</f>
        <v/>
      </c>
      <c r="P69" s="449" t="str">
        <f>IF($K69=TRUE,'②-1出来高報告書'!$H$42+1%,"")</f>
        <v/>
      </c>
      <c r="Q69" s="460" t="str">
        <f>IF($G69="","",IF($K69=TRUE,
MAX(
MIN(
_xlfn.CEILING.MATH($G69*('②-1出来高報告書'!$H$42-1%),1)-ROUND($G69*'値引・法定福利費自動計算（非表示予定）'!$D$7,0),
_xlfn.CEILING.MATH($G69*('②-1出来高報告書'!$H$42+1%+0.1%),1)-1-ROUND($G69*'値引・法定福利費自動計算（非表示予定）'!$D$7,0)
),
MIN(0,$G69)-ROUND($G69*'値引・法定福利費自動計算（非表示予定）'!$D$7,0),
-99999
),
MAX(
MIN(0,$G69)-ROUND($G69*$L69,0),
-99999
)
))</f>
        <v/>
      </c>
      <c r="R69" s="460" t="str">
        <f>IF($G69="","",IF($K69=TRUE,
MIN(
MAX(
_xlfn.CEILING.MATH($G69*('②-1出来高報告書'!$H$42-1%),1)-ROUND($G69*'値引・法定福利費自動計算（非表示予定）'!$D$7,0),
_xlfn.CEILING.MATH($G69*('②-1出来高報告書'!$H$42+1%+0.1%),1)-1-ROUND($G69*'値引・法定福利費自動計算（非表示予定）'!$D$7,0)
),
MAX(0,$G69)-ROUND($G69*'値引・法定福利費自動計算（非表示予定）'!$D$7,0),
99999
),
MIN(
MAX(0,$G69)-ROUND($G69*$L69,0),
99999
)
))</f>
        <v/>
      </c>
      <c r="S69" s="462" t="str">
        <f t="shared" si="3"/>
        <v>OK</v>
      </c>
      <c r="T69" s="435" t="str">
        <f t="shared" si="4"/>
        <v>OK</v>
      </c>
      <c r="U69" s="435" t="str">
        <f>IF($K69=TRUE,IF(ROUND(ABS($H69-'②-1出来高報告書'!$H$42),4)&lt;=1%,"OK","NG"),"OK")</f>
        <v>OK</v>
      </c>
      <c r="V69" s="435" t="str">
        <f t="shared" si="5"/>
        <v>OK</v>
      </c>
      <c r="W69" s="435" t="str">
        <f t="shared" si="6"/>
        <v>OK</v>
      </c>
      <c r="X69" s="435" t="str">
        <f t="shared" si="7"/>
        <v>OK</v>
      </c>
      <c r="Y69" s="435" t="str">
        <f t="shared" si="8"/>
        <v>OK</v>
      </c>
      <c r="Z69" s="435">
        <f t="shared" si="9"/>
        <v>0</v>
      </c>
      <c r="AA69" s="83">
        <f>'①見積→契約(出来高報告初回のみ）'!I103</f>
        <v>0</v>
      </c>
    </row>
    <row r="70" spans="1:27" ht="18" customHeight="1">
      <c r="A70" s="370">
        <f t="shared" si="11"/>
        <v>3</v>
      </c>
      <c r="B70" s="308" t="str">
        <f>IF('①見積→契約(出来高報告初回のみ）'!B105="〇","☑","")</f>
        <v/>
      </c>
      <c r="C70" s="408" t="str">
        <f t="shared" si="12"/>
        <v/>
      </c>
      <c r="D70" s="305" t="str">
        <f>IFERROR(IF('①見積→契約(出来高報告初回のみ）'!C104="","",'①見積→契約(出来高報告初回のみ）'!C104),"")</f>
        <v/>
      </c>
      <c r="E70" s="115" t="str">
        <f>IFERROR(IF('①見積→契約(出来高報告初回のみ）'!D104="","",FIXED('①見積→契約(出来高報告初回のみ）'!D104,'①見積→契約(出来高報告初回のみ）'!AG118)),"")</f>
        <v/>
      </c>
      <c r="F70" s="111" t="str">
        <f>IFERROR(IF('①見積→契約(出来高報告初回のみ）'!E104="","",'①見積→契約(出来高報告初回のみ）'!E104),"")</f>
        <v/>
      </c>
      <c r="G70" s="112" t="str">
        <f>IF('①見積→契約(出来高報告初回のみ）'!H104="","",'①見積→契約(出来高報告初回のみ）'!H104)</f>
        <v/>
      </c>
      <c r="H70" s="110" t="str">
        <f t="shared" si="10"/>
        <v/>
      </c>
      <c r="I70" s="114" t="str">
        <f>IFERROR(IF(K70=TRUE,ROUND(G70*'値引・法定福利費自動計算（非表示予定）'!$D$7+M70,0),IF(G70="","",ROUND(G70*L70+M70,0))),"")</f>
        <v/>
      </c>
      <c r="J70" s="125"/>
      <c r="K70" s="458"/>
      <c r="L70" s="157"/>
      <c r="M70" s="156"/>
      <c r="N70" s="449" t="str">
        <f t="shared" ref="N70:N133" si="13">IFERROR(ROUNDDOWN(H70*100,2)/100,"")</f>
        <v/>
      </c>
      <c r="O70" s="449" t="str">
        <f>IF($K70=TRUE,'②-1出来高報告書'!$H$42-1%,"")</f>
        <v/>
      </c>
      <c r="P70" s="449" t="str">
        <f>IF($K70=TRUE,'②-1出来高報告書'!$H$42+1%,"")</f>
        <v/>
      </c>
      <c r="Q70" s="460" t="str">
        <f>IF($G70="","",IF($K70=TRUE,
MAX(
MIN(
_xlfn.CEILING.MATH($G70*('②-1出来高報告書'!$H$42-1%),1)-ROUND($G70*'値引・法定福利費自動計算（非表示予定）'!$D$7,0),
_xlfn.CEILING.MATH($G70*('②-1出来高報告書'!$H$42+1%+0.1%),1)-1-ROUND($G70*'値引・法定福利費自動計算（非表示予定）'!$D$7,0)
),
MIN(0,$G70)-ROUND($G70*'値引・法定福利費自動計算（非表示予定）'!$D$7,0),
-99999
),
MAX(
MIN(0,$G70)-ROUND($G70*$L70,0),
-99999
)
))</f>
        <v/>
      </c>
      <c r="R70" s="460" t="str">
        <f>IF($G70="","",IF($K70=TRUE,
MIN(
MAX(
_xlfn.CEILING.MATH($G70*('②-1出来高報告書'!$H$42-1%),1)-ROUND($G70*'値引・法定福利費自動計算（非表示予定）'!$D$7,0),
_xlfn.CEILING.MATH($G70*('②-1出来高報告書'!$H$42+1%+0.1%),1)-1-ROUND($G70*'値引・法定福利費自動計算（非表示予定）'!$D$7,0)
),
MAX(0,$G70)-ROUND($G70*'値引・法定福利費自動計算（非表示予定）'!$D$7,0),
99999
),
MIN(
MAX(0,$G70)-ROUND($G70*$L70,0),
99999
)
))</f>
        <v/>
      </c>
      <c r="S70" s="462" t="str">
        <f t="shared" ref="S70:S133" si="14">IF(K70=FALSE,IF(L70="",IF(M70&lt;&gt;"","NG","OK"),"OK"),"OK")</f>
        <v>OK</v>
      </c>
      <c r="T70" s="435" t="str">
        <f t="shared" ref="T70:T133" si="15">IF($G70="","OK",IF(AND($I70&gt;=MIN($G70,0),$I70&lt;=MAX($G70,0)),"OK","NG"))</f>
        <v>OK</v>
      </c>
      <c r="U70" s="435" t="str">
        <f>IF($K70=TRUE,IF(ROUND(ABS($H70-'②-1出来高報告書'!$H$42),4)&lt;=1%,"OK","NG"),"OK")</f>
        <v>OK</v>
      </c>
      <c r="V70" s="435" t="str">
        <f t="shared" ref="V70:V133" si="16">IF($M70="","OK",IF(ABS($M70)&lt;100000,"OK","NG"))</f>
        <v>OK</v>
      </c>
      <c r="W70" s="435" t="str">
        <f t="shared" ref="W70:W133" si="17">IF(AND($S70="OK",$T70="OK",$U70="OK",$V70="OK"),"OK","NG")</f>
        <v>OK</v>
      </c>
      <c r="X70" s="435" t="str">
        <f t="shared" ref="X70:X133" si="18">IF(AND($T70="OK",$U70="OK",$V70="OK"),"OK","NG")</f>
        <v>OK</v>
      </c>
      <c r="Y70" s="435" t="str">
        <f t="shared" ref="Y70:Y133" si="19">IF(AND($T70="OK",$X70="OK"),"OK","NG")</f>
        <v>OK</v>
      </c>
      <c r="Z70" s="435">
        <f t="shared" ref="Z70:Z133" si="20">COUNTIF(S70:Y70,"NG")</f>
        <v>0</v>
      </c>
      <c r="AA70" s="83">
        <f>'①見積→契約(出来高報告初回のみ）'!I104</f>
        <v>0</v>
      </c>
    </row>
    <row r="71" spans="1:27" ht="18" customHeight="1">
      <c r="A71" s="370">
        <f t="shared" si="11"/>
        <v>3</v>
      </c>
      <c r="B71" s="308" t="str">
        <f>IF('①見積→契約(出来高報告初回のみ）'!B106="〇","☑","")</f>
        <v/>
      </c>
      <c r="C71" s="408" t="str">
        <f t="shared" si="12"/>
        <v/>
      </c>
      <c r="D71" s="305" t="str">
        <f>IFERROR(IF('①見積→契約(出来高報告初回のみ）'!C105="","",'①見積→契約(出来高報告初回のみ）'!C105),"")</f>
        <v/>
      </c>
      <c r="E71" s="115" t="str">
        <f>IFERROR(IF('①見積→契約(出来高報告初回のみ）'!D105="","",FIXED('①見積→契約(出来高報告初回のみ）'!D105,'①見積→契約(出来高報告初回のみ）'!AG119)),"")</f>
        <v/>
      </c>
      <c r="F71" s="111" t="str">
        <f>IFERROR(IF('①見積→契約(出来高報告初回のみ）'!E105="","",'①見積→契約(出来高報告初回のみ）'!E105),"")</f>
        <v/>
      </c>
      <c r="G71" s="112" t="str">
        <f>IF('①見積→契約(出来高報告初回のみ）'!H105="","",'①見積→契約(出来高報告初回のみ）'!H105)</f>
        <v/>
      </c>
      <c r="H71" s="110" t="str">
        <f t="shared" si="10"/>
        <v/>
      </c>
      <c r="I71" s="114" t="str">
        <f>IFERROR(IF(K71=TRUE,ROUND(G71*'値引・法定福利費自動計算（非表示予定）'!$D$7+M71,0),IF(G71="","",ROUND(G71*L71+M71,0))),"")</f>
        <v/>
      </c>
      <c r="J71" s="125"/>
      <c r="K71" s="458" t="b">
        <v>0</v>
      </c>
      <c r="L71" s="157"/>
      <c r="M71" s="156"/>
      <c r="N71" s="449" t="str">
        <f t="shared" si="13"/>
        <v/>
      </c>
      <c r="O71" s="449" t="str">
        <f>IF($K71=TRUE,'②-1出来高報告書'!$H$42-1%,"")</f>
        <v/>
      </c>
      <c r="P71" s="449" t="str">
        <f>IF($K71=TRUE,'②-1出来高報告書'!$H$42+1%,"")</f>
        <v/>
      </c>
      <c r="Q71" s="460" t="str">
        <f>IF($G71="","",IF($K71=TRUE,
MAX(
MIN(
_xlfn.CEILING.MATH($G71*('②-1出来高報告書'!$H$42-1%),1)-ROUND($G71*'値引・法定福利費自動計算（非表示予定）'!$D$7,0),
_xlfn.CEILING.MATH($G71*('②-1出来高報告書'!$H$42+1%+0.1%),1)-1-ROUND($G71*'値引・法定福利費自動計算（非表示予定）'!$D$7,0)
),
MIN(0,$G71)-ROUND($G71*'値引・法定福利費自動計算（非表示予定）'!$D$7,0),
-99999
),
MAX(
MIN(0,$G71)-ROUND($G71*$L71,0),
-99999
)
))</f>
        <v/>
      </c>
      <c r="R71" s="460" t="str">
        <f>IF($G71="","",IF($K71=TRUE,
MIN(
MAX(
_xlfn.CEILING.MATH($G71*('②-1出来高報告書'!$H$42-1%),1)-ROUND($G71*'値引・法定福利費自動計算（非表示予定）'!$D$7,0),
_xlfn.CEILING.MATH($G71*('②-1出来高報告書'!$H$42+1%+0.1%),1)-1-ROUND($G71*'値引・法定福利費自動計算（非表示予定）'!$D$7,0)
),
MAX(0,$G71)-ROUND($G71*'値引・法定福利費自動計算（非表示予定）'!$D$7,0),
99999
),
MIN(
MAX(0,$G71)-ROUND($G71*$L71,0),
99999
)
))</f>
        <v/>
      </c>
      <c r="S71" s="462" t="str">
        <f t="shared" si="14"/>
        <v>OK</v>
      </c>
      <c r="T71" s="435" t="str">
        <f t="shared" si="15"/>
        <v>OK</v>
      </c>
      <c r="U71" s="435" t="str">
        <f>IF($K71=TRUE,IF(ROUND(ABS($H71-'②-1出来高報告書'!$H$42),4)&lt;=1%,"OK","NG"),"OK")</f>
        <v>OK</v>
      </c>
      <c r="V71" s="435" t="str">
        <f t="shared" si="16"/>
        <v>OK</v>
      </c>
      <c r="W71" s="435" t="str">
        <f t="shared" si="17"/>
        <v>OK</v>
      </c>
      <c r="X71" s="435" t="str">
        <f t="shared" si="18"/>
        <v>OK</v>
      </c>
      <c r="Y71" s="435" t="str">
        <f t="shared" si="19"/>
        <v>OK</v>
      </c>
      <c r="Z71" s="435">
        <f t="shared" si="20"/>
        <v>0</v>
      </c>
      <c r="AA71" s="83">
        <f>'①見積→契約(出来高報告初回のみ）'!I105</f>
        <v>0</v>
      </c>
    </row>
    <row r="72" spans="1:27" ht="18" customHeight="1">
      <c r="A72" s="370">
        <f t="shared" si="11"/>
        <v>3</v>
      </c>
      <c r="B72" s="308" t="str">
        <f>IF('①見積→契約(出来高報告初回のみ）'!B107="〇","☑","")</f>
        <v/>
      </c>
      <c r="C72" s="408" t="str">
        <f t="shared" si="12"/>
        <v/>
      </c>
      <c r="D72" s="305" t="str">
        <f>IFERROR(IF('①見積→契約(出来高報告初回のみ）'!C106="","",'①見積→契約(出来高報告初回のみ）'!C106),"")</f>
        <v/>
      </c>
      <c r="E72" s="115" t="str">
        <f>IFERROR(IF('①見積→契約(出来高報告初回のみ）'!D106="","",FIXED('①見積→契約(出来高報告初回のみ）'!D106,'①見積→契約(出来高報告初回のみ）'!AG120)),"")</f>
        <v/>
      </c>
      <c r="F72" s="111" t="str">
        <f>IFERROR(IF('①見積→契約(出来高報告初回のみ）'!E106="","",'①見積→契約(出来高報告初回のみ）'!E106),"")</f>
        <v/>
      </c>
      <c r="G72" s="112" t="str">
        <f>IF('①見積→契約(出来高報告初回のみ）'!H106="","",'①見積→契約(出来高報告初回のみ）'!H106)</f>
        <v/>
      </c>
      <c r="H72" s="110" t="str">
        <f t="shared" si="10"/>
        <v/>
      </c>
      <c r="I72" s="114" t="str">
        <f>IFERROR(IF(K72=TRUE,ROUND(G72*'値引・法定福利費自動計算（非表示予定）'!$D$7+M72,0),IF(G72="","",ROUND(G72*L72+M72,0))),"")</f>
        <v/>
      </c>
      <c r="J72" s="125"/>
      <c r="K72" s="458"/>
      <c r="L72" s="157"/>
      <c r="M72" s="156"/>
      <c r="N72" s="449" t="str">
        <f t="shared" si="13"/>
        <v/>
      </c>
      <c r="O72" s="449" t="str">
        <f>IF($K72=TRUE,'②-1出来高報告書'!$H$42-1%,"")</f>
        <v/>
      </c>
      <c r="P72" s="449" t="str">
        <f>IF($K72=TRUE,'②-1出来高報告書'!$H$42+1%,"")</f>
        <v/>
      </c>
      <c r="Q72" s="460" t="str">
        <f>IF($G72="","",IF($K72=TRUE,
MAX(
MIN(
_xlfn.CEILING.MATH($G72*('②-1出来高報告書'!$H$42-1%),1)-ROUND($G72*'値引・法定福利費自動計算（非表示予定）'!$D$7,0),
_xlfn.CEILING.MATH($G72*('②-1出来高報告書'!$H$42+1%+0.1%),1)-1-ROUND($G72*'値引・法定福利費自動計算（非表示予定）'!$D$7,0)
),
MIN(0,$G72)-ROUND($G72*'値引・法定福利費自動計算（非表示予定）'!$D$7,0),
-99999
),
MAX(
MIN(0,$G72)-ROUND($G72*$L72,0),
-99999
)
))</f>
        <v/>
      </c>
      <c r="R72" s="460" t="str">
        <f>IF($G72="","",IF($K72=TRUE,
MIN(
MAX(
_xlfn.CEILING.MATH($G72*('②-1出来高報告書'!$H$42-1%),1)-ROUND($G72*'値引・法定福利費自動計算（非表示予定）'!$D$7,0),
_xlfn.CEILING.MATH($G72*('②-1出来高報告書'!$H$42+1%+0.1%),1)-1-ROUND($G72*'値引・法定福利費自動計算（非表示予定）'!$D$7,0)
),
MAX(0,$G72)-ROUND($G72*'値引・法定福利費自動計算（非表示予定）'!$D$7,0),
99999
),
MIN(
MAX(0,$G72)-ROUND($G72*$L72,0),
99999
)
))</f>
        <v/>
      </c>
      <c r="S72" s="462" t="str">
        <f t="shared" si="14"/>
        <v>OK</v>
      </c>
      <c r="T72" s="435" t="str">
        <f t="shared" si="15"/>
        <v>OK</v>
      </c>
      <c r="U72" s="435" t="str">
        <f>IF($K72=TRUE,IF(ROUND(ABS($H72-'②-1出来高報告書'!$H$42),4)&lt;=1%,"OK","NG"),"OK")</f>
        <v>OK</v>
      </c>
      <c r="V72" s="435" t="str">
        <f t="shared" si="16"/>
        <v>OK</v>
      </c>
      <c r="W72" s="435" t="str">
        <f t="shared" si="17"/>
        <v>OK</v>
      </c>
      <c r="X72" s="435" t="str">
        <f t="shared" si="18"/>
        <v>OK</v>
      </c>
      <c r="Y72" s="435" t="str">
        <f t="shared" si="19"/>
        <v>OK</v>
      </c>
      <c r="Z72" s="435">
        <f t="shared" si="20"/>
        <v>0</v>
      </c>
      <c r="AA72" s="83">
        <f>'①見積→契約(出来高報告初回のみ）'!I106</f>
        <v>0</v>
      </c>
    </row>
    <row r="73" spans="1:27" ht="18" customHeight="1">
      <c r="A73" s="370">
        <f t="shared" si="11"/>
        <v>3</v>
      </c>
      <c r="B73" s="308" t="str">
        <f>IF('①見積→契約(出来高報告初回のみ）'!B108="〇","☑","")</f>
        <v/>
      </c>
      <c r="C73" s="408" t="str">
        <f t="shared" si="12"/>
        <v/>
      </c>
      <c r="D73" s="305" t="str">
        <f>IFERROR(IF('①見積→契約(出来高報告初回のみ）'!C107="","",'①見積→契約(出来高報告初回のみ）'!C107),"")</f>
        <v/>
      </c>
      <c r="E73" s="115" t="str">
        <f>IFERROR(IF('①見積→契約(出来高報告初回のみ）'!D107="","",FIXED('①見積→契約(出来高報告初回のみ）'!D107,'①見積→契約(出来高報告初回のみ）'!AG121)),"")</f>
        <v/>
      </c>
      <c r="F73" s="111" t="str">
        <f>IFERROR(IF('①見積→契約(出来高報告初回のみ）'!E107="","",'①見積→契約(出来高報告初回のみ）'!E107),"")</f>
        <v/>
      </c>
      <c r="G73" s="112" t="str">
        <f>IF('①見積→契約(出来高報告初回のみ）'!H107="","",'①見積→契約(出来高報告初回のみ）'!H107)</f>
        <v/>
      </c>
      <c r="H73" s="110" t="str">
        <f t="shared" si="10"/>
        <v/>
      </c>
      <c r="I73" s="114" t="str">
        <f>IFERROR(IF(K73=TRUE,ROUND(G73*'値引・法定福利費自動計算（非表示予定）'!$D$7+M73,0),IF(G73="","",ROUND(G73*L73+M73,0))),"")</f>
        <v/>
      </c>
      <c r="J73" s="125"/>
      <c r="K73" s="458"/>
      <c r="L73" s="157"/>
      <c r="M73" s="156"/>
      <c r="N73" s="449" t="str">
        <f t="shared" si="13"/>
        <v/>
      </c>
      <c r="O73" s="449" t="str">
        <f>IF($K73=TRUE,'②-1出来高報告書'!$H$42-1%,"")</f>
        <v/>
      </c>
      <c r="P73" s="449" t="str">
        <f>IF($K73=TRUE,'②-1出来高報告書'!$H$42+1%,"")</f>
        <v/>
      </c>
      <c r="Q73" s="460" t="str">
        <f>IF($G73="","",IF($K73=TRUE,
MAX(
MIN(
_xlfn.CEILING.MATH($G73*('②-1出来高報告書'!$H$42-1%),1)-ROUND($G73*'値引・法定福利費自動計算（非表示予定）'!$D$7,0),
_xlfn.CEILING.MATH($G73*('②-1出来高報告書'!$H$42+1%+0.1%),1)-1-ROUND($G73*'値引・法定福利費自動計算（非表示予定）'!$D$7,0)
),
MIN(0,$G73)-ROUND($G73*'値引・法定福利費自動計算（非表示予定）'!$D$7,0),
-99999
),
MAX(
MIN(0,$G73)-ROUND($G73*$L73,0),
-99999
)
))</f>
        <v/>
      </c>
      <c r="R73" s="460" t="str">
        <f>IF($G73="","",IF($K73=TRUE,
MIN(
MAX(
_xlfn.CEILING.MATH($G73*('②-1出来高報告書'!$H$42-1%),1)-ROUND($G73*'値引・法定福利費自動計算（非表示予定）'!$D$7,0),
_xlfn.CEILING.MATH($G73*('②-1出来高報告書'!$H$42+1%+0.1%),1)-1-ROUND($G73*'値引・法定福利費自動計算（非表示予定）'!$D$7,0)
),
MAX(0,$G73)-ROUND($G73*'値引・法定福利費自動計算（非表示予定）'!$D$7,0),
99999
),
MIN(
MAX(0,$G73)-ROUND($G73*$L73,0),
99999
)
))</f>
        <v/>
      </c>
      <c r="S73" s="462" t="str">
        <f t="shared" si="14"/>
        <v>OK</v>
      </c>
      <c r="T73" s="435" t="str">
        <f t="shared" si="15"/>
        <v>OK</v>
      </c>
      <c r="U73" s="435" t="str">
        <f>IF($K73=TRUE,IF(ROUND(ABS($H73-'②-1出来高報告書'!$H$42),4)&lt;=1%,"OK","NG"),"OK")</f>
        <v>OK</v>
      </c>
      <c r="V73" s="435" t="str">
        <f t="shared" si="16"/>
        <v>OK</v>
      </c>
      <c r="W73" s="435" t="str">
        <f t="shared" si="17"/>
        <v>OK</v>
      </c>
      <c r="X73" s="435" t="str">
        <f t="shared" si="18"/>
        <v>OK</v>
      </c>
      <c r="Y73" s="435" t="str">
        <f t="shared" si="19"/>
        <v>OK</v>
      </c>
      <c r="Z73" s="435">
        <f t="shared" si="20"/>
        <v>0</v>
      </c>
      <c r="AA73" s="83">
        <f>'①見積→契約(出来高報告初回のみ）'!I107</f>
        <v>0</v>
      </c>
    </row>
    <row r="74" spans="1:27" ht="18" customHeight="1">
      <c r="A74" s="370">
        <f t="shared" si="11"/>
        <v>3</v>
      </c>
      <c r="B74" s="308" t="str">
        <f>IF('①見積→契約(出来高報告初回のみ）'!B109="〇","☑","")</f>
        <v/>
      </c>
      <c r="C74" s="408" t="str">
        <f t="shared" si="12"/>
        <v/>
      </c>
      <c r="D74" s="305" t="str">
        <f>IFERROR(IF('①見積→契約(出来高報告初回のみ）'!C108="","",'①見積→契約(出来高報告初回のみ）'!C108),"")</f>
        <v/>
      </c>
      <c r="E74" s="115" t="str">
        <f>IFERROR(IF('①見積→契約(出来高報告初回のみ）'!D108="","",FIXED('①見積→契約(出来高報告初回のみ）'!D108,'①見積→契約(出来高報告初回のみ）'!AG122)),"")</f>
        <v/>
      </c>
      <c r="F74" s="111" t="str">
        <f>IFERROR(IF('①見積→契約(出来高報告初回のみ）'!E108="","",'①見積→契約(出来高報告初回のみ）'!E108),"")</f>
        <v/>
      </c>
      <c r="G74" s="112" t="str">
        <f>IF('①見積→契約(出来高報告初回のみ）'!H108="","",'①見積→契約(出来高報告初回のみ）'!H108)</f>
        <v/>
      </c>
      <c r="H74" s="110" t="str">
        <f t="shared" si="10"/>
        <v/>
      </c>
      <c r="I74" s="114" t="str">
        <f>IFERROR(IF(K74=TRUE,ROUND(G74*'値引・法定福利費自動計算（非表示予定）'!$D$7+M74,0),IF(G74="","",ROUND(G74*L74+M74,0))),"")</f>
        <v/>
      </c>
      <c r="J74" s="125"/>
      <c r="K74" s="458"/>
      <c r="L74" s="157"/>
      <c r="M74" s="156"/>
      <c r="N74" s="449" t="str">
        <f t="shared" si="13"/>
        <v/>
      </c>
      <c r="O74" s="449" t="str">
        <f>IF($K74=TRUE,'②-1出来高報告書'!$H$42-1%,"")</f>
        <v/>
      </c>
      <c r="P74" s="449" t="str">
        <f>IF($K74=TRUE,'②-1出来高報告書'!$H$42+1%,"")</f>
        <v/>
      </c>
      <c r="Q74" s="460" t="str">
        <f>IF($G74="","",IF($K74=TRUE,
MAX(
MIN(
_xlfn.CEILING.MATH($G74*('②-1出来高報告書'!$H$42-1%),1)-ROUND($G74*'値引・法定福利費自動計算（非表示予定）'!$D$7,0),
_xlfn.CEILING.MATH($G74*('②-1出来高報告書'!$H$42+1%+0.1%),1)-1-ROUND($G74*'値引・法定福利費自動計算（非表示予定）'!$D$7,0)
),
MIN(0,$G74)-ROUND($G74*'値引・法定福利費自動計算（非表示予定）'!$D$7,0),
-99999
),
MAX(
MIN(0,$G74)-ROUND($G74*$L74,0),
-99999
)
))</f>
        <v/>
      </c>
      <c r="R74" s="460" t="str">
        <f>IF($G74="","",IF($K74=TRUE,
MIN(
MAX(
_xlfn.CEILING.MATH($G74*('②-1出来高報告書'!$H$42-1%),1)-ROUND($G74*'値引・法定福利費自動計算（非表示予定）'!$D$7,0),
_xlfn.CEILING.MATH($G74*('②-1出来高報告書'!$H$42+1%+0.1%),1)-1-ROUND($G74*'値引・法定福利費自動計算（非表示予定）'!$D$7,0)
),
MAX(0,$G74)-ROUND($G74*'値引・法定福利費自動計算（非表示予定）'!$D$7,0),
99999
),
MIN(
MAX(0,$G74)-ROUND($G74*$L74,0),
99999
)
))</f>
        <v/>
      </c>
      <c r="S74" s="462" t="str">
        <f t="shared" si="14"/>
        <v>OK</v>
      </c>
      <c r="T74" s="435" t="str">
        <f t="shared" si="15"/>
        <v>OK</v>
      </c>
      <c r="U74" s="435" t="str">
        <f>IF($K74=TRUE,IF(ROUND(ABS($H74-'②-1出来高報告書'!$H$42),4)&lt;=1%,"OK","NG"),"OK")</f>
        <v>OK</v>
      </c>
      <c r="V74" s="435" t="str">
        <f t="shared" si="16"/>
        <v>OK</v>
      </c>
      <c r="W74" s="435" t="str">
        <f t="shared" si="17"/>
        <v>OK</v>
      </c>
      <c r="X74" s="435" t="str">
        <f t="shared" si="18"/>
        <v>OK</v>
      </c>
      <c r="Y74" s="435" t="str">
        <f t="shared" si="19"/>
        <v>OK</v>
      </c>
      <c r="Z74" s="435">
        <f t="shared" si="20"/>
        <v>0</v>
      </c>
      <c r="AA74" s="83">
        <f>'①見積→契約(出来高報告初回のみ）'!I108</f>
        <v>0</v>
      </c>
    </row>
    <row r="75" spans="1:27" ht="18" customHeight="1">
      <c r="A75" s="370">
        <f t="shared" si="11"/>
        <v>3</v>
      </c>
      <c r="B75" s="308" t="str">
        <f>IF('①見積→契約(出来高報告初回のみ）'!B110="〇","☑","")</f>
        <v/>
      </c>
      <c r="C75" s="408" t="str">
        <f t="shared" si="12"/>
        <v/>
      </c>
      <c r="D75" s="305" t="str">
        <f>IFERROR(IF('①見積→契約(出来高報告初回のみ）'!C109="","",'①見積→契約(出来高報告初回のみ）'!C109),"")</f>
        <v/>
      </c>
      <c r="E75" s="115" t="str">
        <f>IFERROR(IF('①見積→契約(出来高報告初回のみ）'!D109="","",FIXED('①見積→契約(出来高報告初回のみ）'!D109,'①見積→契約(出来高報告初回のみ）'!AG123)),"")</f>
        <v/>
      </c>
      <c r="F75" s="111" t="str">
        <f>IFERROR(IF('①見積→契約(出来高報告初回のみ）'!E109="","",'①見積→契約(出来高報告初回のみ）'!E109),"")</f>
        <v/>
      </c>
      <c r="G75" s="112" t="str">
        <f>IF('①見積→契約(出来高報告初回のみ）'!H109="","",'①見積→契約(出来高報告初回のみ）'!H109)</f>
        <v/>
      </c>
      <c r="H75" s="110" t="str">
        <f t="shared" si="10"/>
        <v/>
      </c>
      <c r="I75" s="114" t="str">
        <f>IFERROR(IF(K75=TRUE,ROUND(G75*'値引・法定福利費自動計算（非表示予定）'!$D$7+M75,0),IF(G75="","",ROUND(G75*L75+M75,0))),"")</f>
        <v/>
      </c>
      <c r="J75" s="125"/>
      <c r="K75" s="458"/>
      <c r="L75" s="157"/>
      <c r="M75" s="156"/>
      <c r="N75" s="449" t="str">
        <f t="shared" si="13"/>
        <v/>
      </c>
      <c r="O75" s="449" t="str">
        <f>IF($K75=TRUE,'②-1出来高報告書'!$H$42-1%,"")</f>
        <v/>
      </c>
      <c r="P75" s="449" t="str">
        <f>IF($K75=TRUE,'②-1出来高報告書'!$H$42+1%,"")</f>
        <v/>
      </c>
      <c r="Q75" s="460" t="str">
        <f>IF($G75="","",IF($K75=TRUE,
MAX(
MIN(
_xlfn.CEILING.MATH($G75*('②-1出来高報告書'!$H$42-1%),1)-ROUND($G75*'値引・法定福利費自動計算（非表示予定）'!$D$7,0),
_xlfn.CEILING.MATH($G75*('②-1出来高報告書'!$H$42+1%+0.1%),1)-1-ROUND($G75*'値引・法定福利費自動計算（非表示予定）'!$D$7,0)
),
MIN(0,$G75)-ROUND($G75*'値引・法定福利費自動計算（非表示予定）'!$D$7,0),
-99999
),
MAX(
MIN(0,$G75)-ROUND($G75*$L75,0),
-99999
)
))</f>
        <v/>
      </c>
      <c r="R75" s="460" t="str">
        <f>IF($G75="","",IF($K75=TRUE,
MIN(
MAX(
_xlfn.CEILING.MATH($G75*('②-1出来高報告書'!$H$42-1%),1)-ROUND($G75*'値引・法定福利費自動計算（非表示予定）'!$D$7,0),
_xlfn.CEILING.MATH($G75*('②-1出来高報告書'!$H$42+1%+0.1%),1)-1-ROUND($G75*'値引・法定福利費自動計算（非表示予定）'!$D$7,0)
),
MAX(0,$G75)-ROUND($G75*'値引・法定福利費自動計算（非表示予定）'!$D$7,0),
99999
),
MIN(
MAX(0,$G75)-ROUND($G75*$L75,0),
99999
)
))</f>
        <v/>
      </c>
      <c r="S75" s="462" t="str">
        <f t="shared" si="14"/>
        <v>OK</v>
      </c>
      <c r="T75" s="435" t="str">
        <f t="shared" si="15"/>
        <v>OK</v>
      </c>
      <c r="U75" s="435" t="str">
        <f>IF($K75=TRUE,IF(ROUND(ABS($H75-'②-1出来高報告書'!$H$42),4)&lt;=1%,"OK","NG"),"OK")</f>
        <v>OK</v>
      </c>
      <c r="V75" s="435" t="str">
        <f t="shared" si="16"/>
        <v>OK</v>
      </c>
      <c r="W75" s="435" t="str">
        <f t="shared" si="17"/>
        <v>OK</v>
      </c>
      <c r="X75" s="435" t="str">
        <f t="shared" si="18"/>
        <v>OK</v>
      </c>
      <c r="Y75" s="435" t="str">
        <f t="shared" si="19"/>
        <v>OK</v>
      </c>
      <c r="Z75" s="435">
        <f t="shared" si="20"/>
        <v>0</v>
      </c>
      <c r="AA75" s="83">
        <f>'①見積→契約(出来高報告初回のみ）'!I109</f>
        <v>0</v>
      </c>
    </row>
    <row r="76" spans="1:27" ht="18" customHeight="1">
      <c r="A76" s="370">
        <f t="shared" si="11"/>
        <v>3</v>
      </c>
      <c r="B76" s="308" t="str">
        <f>IF('①見積→契約(出来高報告初回のみ）'!B111="〇","☑","")</f>
        <v/>
      </c>
      <c r="C76" s="408" t="str">
        <f t="shared" si="12"/>
        <v/>
      </c>
      <c r="D76" s="305" t="str">
        <f>IFERROR(IF('①見積→契約(出来高報告初回のみ）'!C110="","",'①見積→契約(出来高報告初回のみ）'!C110),"")</f>
        <v/>
      </c>
      <c r="E76" s="115" t="str">
        <f>IFERROR(IF('①見積→契約(出来高報告初回のみ）'!D110="","",FIXED('①見積→契約(出来高報告初回のみ）'!D110,'①見積→契約(出来高報告初回のみ）'!AG124)),"")</f>
        <v/>
      </c>
      <c r="F76" s="111" t="str">
        <f>IFERROR(IF('①見積→契約(出来高報告初回のみ）'!E110="","",'①見積→契約(出来高報告初回のみ）'!E110),"")</f>
        <v/>
      </c>
      <c r="G76" s="112" t="str">
        <f>IF('①見積→契約(出来高報告初回のみ）'!H110="","",'①見積→契約(出来高報告初回のみ）'!H110)</f>
        <v/>
      </c>
      <c r="H76" s="110" t="str">
        <f t="shared" ref="H76:H139" si="21">IFERROR(IF(K76=TRUE,IF(AND(I76/G76&gt;0,I76/G76&lt;0.001),0.001,ROUNDDOWN(I76/G76,3)),IF(G76="","",IF(AND((G76*L76+M76)/G76&gt;0,(G76*L76+M76)/G76&lt;0.001),0.001,ROUNDDOWN((G76*L76+M76)/G76,3)))),"")</f>
        <v/>
      </c>
      <c r="I76" s="114" t="str">
        <f>IFERROR(IF(K76=TRUE,ROUND(G76*'値引・法定福利費自動計算（非表示予定）'!$D$7+M76,0),IF(G76="","",ROUND(G76*L76+M76,0))),"")</f>
        <v/>
      </c>
      <c r="J76" s="125"/>
      <c r="K76" s="458"/>
      <c r="L76" s="157"/>
      <c r="M76" s="156"/>
      <c r="N76" s="449" t="str">
        <f t="shared" si="13"/>
        <v/>
      </c>
      <c r="O76" s="449" t="str">
        <f>IF($K76=TRUE,'②-1出来高報告書'!$H$42-1%,"")</f>
        <v/>
      </c>
      <c r="P76" s="449" t="str">
        <f>IF($K76=TRUE,'②-1出来高報告書'!$H$42+1%,"")</f>
        <v/>
      </c>
      <c r="Q76" s="460" t="str">
        <f>IF($G76="","",IF($K76=TRUE,
MAX(
MIN(
_xlfn.CEILING.MATH($G76*('②-1出来高報告書'!$H$42-1%),1)-ROUND($G76*'値引・法定福利費自動計算（非表示予定）'!$D$7,0),
_xlfn.CEILING.MATH($G76*('②-1出来高報告書'!$H$42+1%+0.1%),1)-1-ROUND($G76*'値引・法定福利費自動計算（非表示予定）'!$D$7,0)
),
MIN(0,$G76)-ROUND($G76*'値引・法定福利費自動計算（非表示予定）'!$D$7,0),
-99999
),
MAX(
MIN(0,$G76)-ROUND($G76*$L76,0),
-99999
)
))</f>
        <v/>
      </c>
      <c r="R76" s="460" t="str">
        <f>IF($G76="","",IF($K76=TRUE,
MIN(
MAX(
_xlfn.CEILING.MATH($G76*('②-1出来高報告書'!$H$42-1%),1)-ROUND($G76*'値引・法定福利費自動計算（非表示予定）'!$D$7,0),
_xlfn.CEILING.MATH($G76*('②-1出来高報告書'!$H$42+1%+0.1%),1)-1-ROUND($G76*'値引・法定福利費自動計算（非表示予定）'!$D$7,0)
),
MAX(0,$G76)-ROUND($G76*'値引・法定福利費自動計算（非表示予定）'!$D$7,0),
99999
),
MIN(
MAX(0,$G76)-ROUND($G76*$L76,0),
99999
)
))</f>
        <v/>
      </c>
      <c r="S76" s="462" t="str">
        <f t="shared" si="14"/>
        <v>OK</v>
      </c>
      <c r="T76" s="435" t="str">
        <f t="shared" si="15"/>
        <v>OK</v>
      </c>
      <c r="U76" s="435" t="str">
        <f>IF($K76=TRUE,IF(ROUND(ABS($H76-'②-1出来高報告書'!$H$42),4)&lt;=1%,"OK","NG"),"OK")</f>
        <v>OK</v>
      </c>
      <c r="V76" s="435" t="str">
        <f t="shared" si="16"/>
        <v>OK</v>
      </c>
      <c r="W76" s="435" t="str">
        <f t="shared" si="17"/>
        <v>OK</v>
      </c>
      <c r="X76" s="435" t="str">
        <f t="shared" si="18"/>
        <v>OK</v>
      </c>
      <c r="Y76" s="435" t="str">
        <f t="shared" si="19"/>
        <v>OK</v>
      </c>
      <c r="Z76" s="435">
        <f t="shared" si="20"/>
        <v>0</v>
      </c>
      <c r="AA76" s="83">
        <f>'①見積→契約(出来高報告初回のみ）'!I110</f>
        <v>0</v>
      </c>
    </row>
    <row r="77" spans="1:27" ht="18" customHeight="1">
      <c r="A77" s="370">
        <f t="shared" si="11"/>
        <v>3</v>
      </c>
      <c r="B77" s="308" t="str">
        <f>IF('①見積→契約(出来高報告初回のみ）'!B112="〇","☑","")</f>
        <v/>
      </c>
      <c r="C77" s="408" t="str">
        <f t="shared" si="12"/>
        <v/>
      </c>
      <c r="D77" s="305" t="str">
        <f>IFERROR(IF('①見積→契約(出来高報告初回のみ）'!C111="","",'①見積→契約(出来高報告初回のみ）'!C111),"")</f>
        <v/>
      </c>
      <c r="E77" s="115" t="str">
        <f>IFERROR(IF('①見積→契約(出来高報告初回のみ）'!D111="","",FIXED('①見積→契約(出来高報告初回のみ）'!D111,'①見積→契約(出来高報告初回のみ）'!AG125)),"")</f>
        <v/>
      </c>
      <c r="F77" s="111" t="str">
        <f>IFERROR(IF('①見積→契約(出来高報告初回のみ）'!E111="","",'①見積→契約(出来高報告初回のみ）'!E111),"")</f>
        <v/>
      </c>
      <c r="G77" s="112" t="str">
        <f>IF('①見積→契約(出来高報告初回のみ）'!H111="","",'①見積→契約(出来高報告初回のみ）'!H111)</f>
        <v/>
      </c>
      <c r="H77" s="110" t="str">
        <f t="shared" si="21"/>
        <v/>
      </c>
      <c r="I77" s="114" t="str">
        <f>IFERROR(IF(K77=TRUE,ROUND(G77*'値引・法定福利費自動計算（非表示予定）'!$D$7+M77,0),IF(G77="","",ROUND(G77*L77+M77,0))),"")</f>
        <v/>
      </c>
      <c r="J77" s="125"/>
      <c r="K77" s="458"/>
      <c r="L77" s="157"/>
      <c r="M77" s="156"/>
      <c r="N77" s="449" t="str">
        <f t="shared" si="13"/>
        <v/>
      </c>
      <c r="O77" s="449" t="str">
        <f>IF($K77=TRUE,'②-1出来高報告書'!$H$42-1%,"")</f>
        <v/>
      </c>
      <c r="P77" s="449" t="str">
        <f>IF($K77=TRUE,'②-1出来高報告書'!$H$42+1%,"")</f>
        <v/>
      </c>
      <c r="Q77" s="460" t="str">
        <f>IF($G77="","",IF($K77=TRUE,
MAX(
MIN(
_xlfn.CEILING.MATH($G77*('②-1出来高報告書'!$H$42-1%),1)-ROUND($G77*'値引・法定福利費自動計算（非表示予定）'!$D$7,0),
_xlfn.CEILING.MATH($G77*('②-1出来高報告書'!$H$42+1%+0.1%),1)-1-ROUND($G77*'値引・法定福利費自動計算（非表示予定）'!$D$7,0)
),
MIN(0,$G77)-ROUND($G77*'値引・法定福利費自動計算（非表示予定）'!$D$7,0),
-99999
),
MAX(
MIN(0,$G77)-ROUND($G77*$L77,0),
-99999
)
))</f>
        <v/>
      </c>
      <c r="R77" s="460" t="str">
        <f>IF($G77="","",IF($K77=TRUE,
MIN(
MAX(
_xlfn.CEILING.MATH($G77*('②-1出来高報告書'!$H$42-1%),1)-ROUND($G77*'値引・法定福利費自動計算（非表示予定）'!$D$7,0),
_xlfn.CEILING.MATH($G77*('②-1出来高報告書'!$H$42+1%+0.1%),1)-1-ROUND($G77*'値引・法定福利費自動計算（非表示予定）'!$D$7,0)
),
MAX(0,$G77)-ROUND($G77*'値引・法定福利費自動計算（非表示予定）'!$D$7,0),
99999
),
MIN(
MAX(0,$G77)-ROUND($G77*$L77,0),
99999
)
))</f>
        <v/>
      </c>
      <c r="S77" s="462" t="str">
        <f t="shared" si="14"/>
        <v>OK</v>
      </c>
      <c r="T77" s="435" t="str">
        <f t="shared" si="15"/>
        <v>OK</v>
      </c>
      <c r="U77" s="435" t="str">
        <f>IF($K77=TRUE,IF(ROUND(ABS($H77-'②-1出来高報告書'!$H$42),4)&lt;=1%,"OK","NG"),"OK")</f>
        <v>OK</v>
      </c>
      <c r="V77" s="435" t="str">
        <f t="shared" si="16"/>
        <v>OK</v>
      </c>
      <c r="W77" s="435" t="str">
        <f t="shared" si="17"/>
        <v>OK</v>
      </c>
      <c r="X77" s="435" t="str">
        <f t="shared" si="18"/>
        <v>OK</v>
      </c>
      <c r="Y77" s="435" t="str">
        <f t="shared" si="19"/>
        <v>OK</v>
      </c>
      <c r="Z77" s="435">
        <f t="shared" si="20"/>
        <v>0</v>
      </c>
      <c r="AA77" s="83">
        <f>'①見積→契約(出来高報告初回のみ）'!I111</f>
        <v>0</v>
      </c>
    </row>
    <row r="78" spans="1:27" ht="18" customHeight="1">
      <c r="A78" s="370">
        <f t="shared" si="11"/>
        <v>3</v>
      </c>
      <c r="B78" s="308" t="str">
        <f>IF('①見積→契約(出来高報告初回のみ）'!B113="〇","☑","")</f>
        <v/>
      </c>
      <c r="C78" s="408" t="str">
        <f t="shared" si="12"/>
        <v/>
      </c>
      <c r="D78" s="305" t="str">
        <f>IFERROR(IF('①見積→契約(出来高報告初回のみ）'!C112="","",'①見積→契約(出来高報告初回のみ）'!C112),"")</f>
        <v/>
      </c>
      <c r="E78" s="115" t="str">
        <f>IFERROR(IF('①見積→契約(出来高報告初回のみ）'!D112="","",FIXED('①見積→契約(出来高報告初回のみ）'!D112,'①見積→契約(出来高報告初回のみ）'!AG126)),"")</f>
        <v/>
      </c>
      <c r="F78" s="111" t="str">
        <f>IFERROR(IF('①見積→契約(出来高報告初回のみ）'!E112="","",'①見積→契約(出来高報告初回のみ）'!E112),"")</f>
        <v/>
      </c>
      <c r="G78" s="112" t="str">
        <f>IF('①見積→契約(出来高報告初回のみ）'!H112="","",'①見積→契約(出来高報告初回のみ）'!H112)</f>
        <v/>
      </c>
      <c r="H78" s="110" t="str">
        <f t="shared" si="21"/>
        <v/>
      </c>
      <c r="I78" s="114" t="str">
        <f>IFERROR(IF(K78=TRUE,ROUND(G78*'値引・法定福利費自動計算（非表示予定）'!$D$7+M78,0),IF(G78="","",ROUND(G78*L78+M78,0))),"")</f>
        <v/>
      </c>
      <c r="J78" s="125"/>
      <c r="K78" s="458"/>
      <c r="L78" s="157"/>
      <c r="M78" s="156"/>
      <c r="N78" s="449" t="str">
        <f t="shared" si="13"/>
        <v/>
      </c>
      <c r="O78" s="449" t="str">
        <f>IF($K78=TRUE,'②-1出来高報告書'!$H$42-1%,"")</f>
        <v/>
      </c>
      <c r="P78" s="449" t="str">
        <f>IF($K78=TRUE,'②-1出来高報告書'!$H$42+1%,"")</f>
        <v/>
      </c>
      <c r="Q78" s="460" t="str">
        <f>IF($G78="","",IF($K78=TRUE,
MAX(
MIN(
_xlfn.CEILING.MATH($G78*('②-1出来高報告書'!$H$42-1%),1)-ROUND($G78*'値引・法定福利費自動計算（非表示予定）'!$D$7,0),
_xlfn.CEILING.MATH($G78*('②-1出来高報告書'!$H$42+1%+0.1%),1)-1-ROUND($G78*'値引・法定福利費自動計算（非表示予定）'!$D$7,0)
),
MIN(0,$G78)-ROUND($G78*'値引・法定福利費自動計算（非表示予定）'!$D$7,0),
-99999
),
MAX(
MIN(0,$G78)-ROUND($G78*$L78,0),
-99999
)
))</f>
        <v/>
      </c>
      <c r="R78" s="460" t="str">
        <f>IF($G78="","",IF($K78=TRUE,
MIN(
MAX(
_xlfn.CEILING.MATH($G78*('②-1出来高報告書'!$H$42-1%),1)-ROUND($G78*'値引・法定福利費自動計算（非表示予定）'!$D$7,0),
_xlfn.CEILING.MATH($G78*('②-1出来高報告書'!$H$42+1%+0.1%),1)-1-ROUND($G78*'値引・法定福利費自動計算（非表示予定）'!$D$7,0)
),
MAX(0,$G78)-ROUND($G78*'値引・法定福利費自動計算（非表示予定）'!$D$7,0),
99999
),
MIN(
MAX(0,$G78)-ROUND($G78*$L78,0),
99999
)
))</f>
        <v/>
      </c>
      <c r="S78" s="462" t="str">
        <f t="shared" si="14"/>
        <v>OK</v>
      </c>
      <c r="T78" s="435" t="str">
        <f t="shared" si="15"/>
        <v>OK</v>
      </c>
      <c r="U78" s="435" t="str">
        <f>IF($K78=TRUE,IF(ROUND(ABS($H78-'②-1出来高報告書'!$H$42),4)&lt;=1%,"OK","NG"),"OK")</f>
        <v>OK</v>
      </c>
      <c r="V78" s="435" t="str">
        <f t="shared" si="16"/>
        <v>OK</v>
      </c>
      <c r="W78" s="435" t="str">
        <f t="shared" si="17"/>
        <v>OK</v>
      </c>
      <c r="X78" s="435" t="str">
        <f t="shared" si="18"/>
        <v>OK</v>
      </c>
      <c r="Y78" s="435" t="str">
        <f t="shared" si="19"/>
        <v>OK</v>
      </c>
      <c r="Z78" s="435">
        <f t="shared" si="20"/>
        <v>0</v>
      </c>
      <c r="AA78" s="83">
        <f>'①見積→契約(出来高報告初回のみ）'!I112</f>
        <v>0</v>
      </c>
    </row>
    <row r="79" spans="1:27" ht="18" customHeight="1">
      <c r="A79" s="370">
        <f t="shared" si="11"/>
        <v>3</v>
      </c>
      <c r="B79" s="308" t="str">
        <f>IF('①見積→契約(出来高報告初回のみ）'!B114="〇","☑","")</f>
        <v/>
      </c>
      <c r="C79" s="408" t="str">
        <f t="shared" si="12"/>
        <v/>
      </c>
      <c r="D79" s="305" t="str">
        <f>IFERROR(IF('①見積→契約(出来高報告初回のみ）'!C113="","",'①見積→契約(出来高報告初回のみ）'!C113),"")</f>
        <v/>
      </c>
      <c r="E79" s="115" t="str">
        <f>IFERROR(IF('①見積→契約(出来高報告初回のみ）'!D113="","",FIXED('①見積→契約(出来高報告初回のみ）'!D113,'①見積→契約(出来高報告初回のみ）'!AG127)),"")</f>
        <v/>
      </c>
      <c r="F79" s="111" t="str">
        <f>IFERROR(IF('①見積→契約(出来高報告初回のみ）'!E113="","",'①見積→契約(出来高報告初回のみ）'!E113),"")</f>
        <v/>
      </c>
      <c r="G79" s="112" t="str">
        <f>IF('①見積→契約(出来高報告初回のみ）'!H113="","",'①見積→契約(出来高報告初回のみ）'!H113)</f>
        <v/>
      </c>
      <c r="H79" s="110" t="str">
        <f t="shared" si="21"/>
        <v/>
      </c>
      <c r="I79" s="114" t="str">
        <f>IFERROR(IF(K79=TRUE,ROUND(G79*'値引・法定福利費自動計算（非表示予定）'!$D$7+M79,0),IF(G79="","",ROUND(G79*L79+M79,0))),"")</f>
        <v/>
      </c>
      <c r="J79" s="125"/>
      <c r="K79" s="458"/>
      <c r="L79" s="157"/>
      <c r="M79" s="156"/>
      <c r="N79" s="449" t="str">
        <f t="shared" si="13"/>
        <v/>
      </c>
      <c r="O79" s="449" t="str">
        <f>IF($K79=TRUE,'②-1出来高報告書'!$H$42-1%,"")</f>
        <v/>
      </c>
      <c r="P79" s="449" t="str">
        <f>IF($K79=TRUE,'②-1出来高報告書'!$H$42+1%,"")</f>
        <v/>
      </c>
      <c r="Q79" s="460" t="str">
        <f>IF($G79="","",IF($K79=TRUE,
MAX(
MIN(
_xlfn.CEILING.MATH($G79*('②-1出来高報告書'!$H$42-1%),1)-ROUND($G79*'値引・法定福利費自動計算（非表示予定）'!$D$7,0),
_xlfn.CEILING.MATH($G79*('②-1出来高報告書'!$H$42+1%+0.1%),1)-1-ROUND($G79*'値引・法定福利費自動計算（非表示予定）'!$D$7,0)
),
MIN(0,$G79)-ROUND($G79*'値引・法定福利費自動計算（非表示予定）'!$D$7,0),
-99999
),
MAX(
MIN(0,$G79)-ROUND($G79*$L79,0),
-99999
)
))</f>
        <v/>
      </c>
      <c r="R79" s="460" t="str">
        <f>IF($G79="","",IF($K79=TRUE,
MIN(
MAX(
_xlfn.CEILING.MATH($G79*('②-1出来高報告書'!$H$42-1%),1)-ROUND($G79*'値引・法定福利費自動計算（非表示予定）'!$D$7,0),
_xlfn.CEILING.MATH($G79*('②-1出来高報告書'!$H$42+1%+0.1%),1)-1-ROUND($G79*'値引・法定福利費自動計算（非表示予定）'!$D$7,0)
),
MAX(0,$G79)-ROUND($G79*'値引・法定福利費自動計算（非表示予定）'!$D$7,0),
99999
),
MIN(
MAX(0,$G79)-ROUND($G79*$L79,0),
99999
)
))</f>
        <v/>
      </c>
      <c r="S79" s="462" t="str">
        <f t="shared" si="14"/>
        <v>OK</v>
      </c>
      <c r="T79" s="435" t="str">
        <f t="shared" si="15"/>
        <v>OK</v>
      </c>
      <c r="U79" s="435" t="str">
        <f>IF($K79=TRUE,IF(ROUND(ABS($H79-'②-1出来高報告書'!$H$42),4)&lt;=1%,"OK","NG"),"OK")</f>
        <v>OK</v>
      </c>
      <c r="V79" s="435" t="str">
        <f t="shared" si="16"/>
        <v>OK</v>
      </c>
      <c r="W79" s="435" t="str">
        <f t="shared" si="17"/>
        <v>OK</v>
      </c>
      <c r="X79" s="435" t="str">
        <f t="shared" si="18"/>
        <v>OK</v>
      </c>
      <c r="Y79" s="435" t="str">
        <f t="shared" si="19"/>
        <v>OK</v>
      </c>
      <c r="Z79" s="435">
        <f t="shared" si="20"/>
        <v>0</v>
      </c>
      <c r="AA79" s="83">
        <f>'①見積→契約(出来高報告初回のみ）'!I113</f>
        <v>0</v>
      </c>
    </row>
    <row r="80" spans="1:27" ht="18" customHeight="1">
      <c r="A80" s="370">
        <f t="shared" si="11"/>
        <v>3</v>
      </c>
      <c r="B80" s="308" t="str">
        <f>IF('①見積→契約(出来高報告初回のみ）'!B115="〇","☑","")</f>
        <v/>
      </c>
      <c r="C80" s="408" t="str">
        <f t="shared" si="12"/>
        <v/>
      </c>
      <c r="D80" s="305" t="str">
        <f>IFERROR(IF('①見積→契約(出来高報告初回のみ）'!C114="","",'①見積→契約(出来高報告初回のみ）'!C114),"")</f>
        <v/>
      </c>
      <c r="E80" s="115" t="str">
        <f>IFERROR(IF('①見積→契約(出来高報告初回のみ）'!D114="","",FIXED('①見積→契約(出来高報告初回のみ）'!D114,'①見積→契約(出来高報告初回のみ）'!AG128)),"")</f>
        <v/>
      </c>
      <c r="F80" s="111" t="str">
        <f>IFERROR(IF('①見積→契約(出来高報告初回のみ）'!E114="","",'①見積→契約(出来高報告初回のみ）'!E114),"")</f>
        <v/>
      </c>
      <c r="G80" s="112" t="str">
        <f>IF('①見積→契約(出来高報告初回のみ）'!H114="","",'①見積→契約(出来高報告初回のみ）'!H114)</f>
        <v/>
      </c>
      <c r="H80" s="110" t="str">
        <f t="shared" si="21"/>
        <v/>
      </c>
      <c r="I80" s="114" t="str">
        <f>IFERROR(IF(K80=TRUE,ROUND(G80*'値引・法定福利費自動計算（非表示予定）'!$D$7+M80,0),IF(G80="","",ROUND(G80*L80+M80,0))),"")</f>
        <v/>
      </c>
      <c r="J80" s="125"/>
      <c r="K80" s="458"/>
      <c r="L80" s="157"/>
      <c r="M80" s="156"/>
      <c r="N80" s="449" t="str">
        <f t="shared" si="13"/>
        <v/>
      </c>
      <c r="O80" s="449" t="str">
        <f>IF($K80=TRUE,'②-1出来高報告書'!$H$42-1%,"")</f>
        <v/>
      </c>
      <c r="P80" s="449" t="str">
        <f>IF($K80=TRUE,'②-1出来高報告書'!$H$42+1%,"")</f>
        <v/>
      </c>
      <c r="Q80" s="460" t="str">
        <f>IF($G80="","",IF($K80=TRUE,
MAX(
MIN(
_xlfn.CEILING.MATH($G80*('②-1出来高報告書'!$H$42-1%),1)-ROUND($G80*'値引・法定福利費自動計算（非表示予定）'!$D$7,0),
_xlfn.CEILING.MATH($G80*('②-1出来高報告書'!$H$42+1%+0.1%),1)-1-ROUND($G80*'値引・法定福利費自動計算（非表示予定）'!$D$7,0)
),
MIN(0,$G80)-ROUND($G80*'値引・法定福利費自動計算（非表示予定）'!$D$7,0),
-99999
),
MAX(
MIN(0,$G80)-ROUND($G80*$L80,0),
-99999
)
))</f>
        <v/>
      </c>
      <c r="R80" s="460" t="str">
        <f>IF($G80="","",IF($K80=TRUE,
MIN(
MAX(
_xlfn.CEILING.MATH($G80*('②-1出来高報告書'!$H$42-1%),1)-ROUND($G80*'値引・法定福利費自動計算（非表示予定）'!$D$7,0),
_xlfn.CEILING.MATH($G80*('②-1出来高報告書'!$H$42+1%+0.1%),1)-1-ROUND($G80*'値引・法定福利費自動計算（非表示予定）'!$D$7,0)
),
MAX(0,$G80)-ROUND($G80*'値引・法定福利費自動計算（非表示予定）'!$D$7,0),
99999
),
MIN(
MAX(0,$G80)-ROUND($G80*$L80,0),
99999
)
))</f>
        <v/>
      </c>
      <c r="S80" s="462" t="str">
        <f t="shared" si="14"/>
        <v>OK</v>
      </c>
      <c r="T80" s="435" t="str">
        <f t="shared" si="15"/>
        <v>OK</v>
      </c>
      <c r="U80" s="435" t="str">
        <f>IF($K80=TRUE,IF(ROUND(ABS($H80-'②-1出来高報告書'!$H$42),4)&lt;=1%,"OK","NG"),"OK")</f>
        <v>OK</v>
      </c>
      <c r="V80" s="435" t="str">
        <f t="shared" si="16"/>
        <v>OK</v>
      </c>
      <c r="W80" s="435" t="str">
        <f t="shared" si="17"/>
        <v>OK</v>
      </c>
      <c r="X80" s="435" t="str">
        <f t="shared" si="18"/>
        <v>OK</v>
      </c>
      <c r="Y80" s="435" t="str">
        <f t="shared" si="19"/>
        <v>OK</v>
      </c>
      <c r="Z80" s="435">
        <f t="shared" si="20"/>
        <v>0</v>
      </c>
      <c r="AA80" s="83">
        <f>'①見積→契約(出来高報告初回のみ）'!I114</f>
        <v>0</v>
      </c>
    </row>
    <row r="81" spans="1:27" ht="18" customHeight="1">
      <c r="A81" s="370">
        <f t="shared" si="11"/>
        <v>3</v>
      </c>
      <c r="B81" s="308" t="str">
        <f>IF('①見積→契約(出来高報告初回のみ）'!B116="〇","☑","")</f>
        <v/>
      </c>
      <c r="C81" s="408" t="str">
        <f t="shared" si="12"/>
        <v/>
      </c>
      <c r="D81" s="305" t="str">
        <f>IFERROR(IF('①見積→契約(出来高報告初回のみ）'!C115="","",'①見積→契約(出来高報告初回のみ）'!C115),"")</f>
        <v/>
      </c>
      <c r="E81" s="115" t="str">
        <f>IFERROR(IF('①見積→契約(出来高報告初回のみ）'!D115="","",FIXED('①見積→契約(出来高報告初回のみ）'!D115,'①見積→契約(出来高報告初回のみ）'!AG129)),"")</f>
        <v/>
      </c>
      <c r="F81" s="111" t="str">
        <f>IFERROR(IF('①見積→契約(出来高報告初回のみ）'!E115="","",'①見積→契約(出来高報告初回のみ）'!E115),"")</f>
        <v/>
      </c>
      <c r="G81" s="112" t="str">
        <f>IF('①見積→契約(出来高報告初回のみ）'!H115="","",'①見積→契約(出来高報告初回のみ）'!H115)</f>
        <v/>
      </c>
      <c r="H81" s="110" t="str">
        <f t="shared" si="21"/>
        <v/>
      </c>
      <c r="I81" s="114" t="str">
        <f>IFERROR(IF(K81=TRUE,ROUND(G81*'値引・法定福利費自動計算（非表示予定）'!$D$7+M81,0),IF(G81="","",ROUND(G81*L81+M81,0))),"")</f>
        <v/>
      </c>
      <c r="J81" s="125"/>
      <c r="K81" s="458"/>
      <c r="L81" s="157"/>
      <c r="M81" s="156"/>
      <c r="N81" s="449" t="str">
        <f t="shared" si="13"/>
        <v/>
      </c>
      <c r="O81" s="449" t="str">
        <f>IF($K81=TRUE,'②-1出来高報告書'!$H$42-1%,"")</f>
        <v/>
      </c>
      <c r="P81" s="449" t="str">
        <f>IF($K81=TRUE,'②-1出来高報告書'!$H$42+1%,"")</f>
        <v/>
      </c>
      <c r="Q81" s="460" t="str">
        <f>IF($G81="","",IF($K81=TRUE,
MAX(
MIN(
_xlfn.CEILING.MATH($G81*('②-1出来高報告書'!$H$42-1%),1)-ROUND($G81*'値引・法定福利費自動計算（非表示予定）'!$D$7,0),
_xlfn.CEILING.MATH($G81*('②-1出来高報告書'!$H$42+1%+0.1%),1)-1-ROUND($G81*'値引・法定福利費自動計算（非表示予定）'!$D$7,0)
),
MIN(0,$G81)-ROUND($G81*'値引・法定福利費自動計算（非表示予定）'!$D$7,0),
-99999
),
MAX(
MIN(0,$G81)-ROUND($G81*$L81,0),
-99999
)
))</f>
        <v/>
      </c>
      <c r="R81" s="460" t="str">
        <f>IF($G81="","",IF($K81=TRUE,
MIN(
MAX(
_xlfn.CEILING.MATH($G81*('②-1出来高報告書'!$H$42-1%),1)-ROUND($G81*'値引・法定福利費自動計算（非表示予定）'!$D$7,0),
_xlfn.CEILING.MATH($G81*('②-1出来高報告書'!$H$42+1%+0.1%),1)-1-ROUND($G81*'値引・法定福利費自動計算（非表示予定）'!$D$7,0)
),
MAX(0,$G81)-ROUND($G81*'値引・法定福利費自動計算（非表示予定）'!$D$7,0),
99999
),
MIN(
MAX(0,$G81)-ROUND($G81*$L81,0),
99999
)
))</f>
        <v/>
      </c>
      <c r="S81" s="462" t="str">
        <f t="shared" si="14"/>
        <v>OK</v>
      </c>
      <c r="T81" s="435" t="str">
        <f t="shared" si="15"/>
        <v>OK</v>
      </c>
      <c r="U81" s="435" t="str">
        <f>IF($K81=TRUE,IF(ROUND(ABS($H81-'②-1出来高報告書'!$H$42),4)&lt;=1%,"OK","NG"),"OK")</f>
        <v>OK</v>
      </c>
      <c r="V81" s="435" t="str">
        <f t="shared" si="16"/>
        <v>OK</v>
      </c>
      <c r="W81" s="435" t="str">
        <f t="shared" si="17"/>
        <v>OK</v>
      </c>
      <c r="X81" s="435" t="str">
        <f t="shared" si="18"/>
        <v>OK</v>
      </c>
      <c r="Y81" s="435" t="str">
        <f t="shared" si="19"/>
        <v>OK</v>
      </c>
      <c r="Z81" s="435">
        <f t="shared" si="20"/>
        <v>0</v>
      </c>
      <c r="AA81" s="83">
        <f>'①見積→契約(出来高報告初回のみ）'!I115</f>
        <v>0</v>
      </c>
    </row>
    <row r="82" spans="1:27" ht="18" customHeight="1">
      <c r="A82" s="370">
        <f t="shared" si="11"/>
        <v>3</v>
      </c>
      <c r="B82" s="308" t="str">
        <f>IF('①見積→契約(出来高報告初回のみ）'!B117="〇","☑","")</f>
        <v/>
      </c>
      <c r="C82" s="408" t="str">
        <f t="shared" si="12"/>
        <v/>
      </c>
      <c r="D82" s="305" t="str">
        <f>IFERROR(IF('①見積→契約(出来高報告初回のみ）'!C116="","",'①見積→契約(出来高報告初回のみ）'!C116),"")</f>
        <v/>
      </c>
      <c r="E82" s="115" t="str">
        <f>IFERROR(IF('①見積→契約(出来高報告初回のみ）'!D116="","",FIXED('①見積→契約(出来高報告初回のみ）'!D116,'①見積→契約(出来高報告初回のみ）'!AG130)),"")</f>
        <v/>
      </c>
      <c r="F82" s="111" t="str">
        <f>IFERROR(IF('①見積→契約(出来高報告初回のみ）'!E116="","",'①見積→契約(出来高報告初回のみ）'!E116),"")</f>
        <v/>
      </c>
      <c r="G82" s="112" t="str">
        <f>IF('①見積→契約(出来高報告初回のみ）'!H116="","",'①見積→契約(出来高報告初回のみ）'!H116)</f>
        <v/>
      </c>
      <c r="H82" s="110" t="str">
        <f t="shared" si="21"/>
        <v/>
      </c>
      <c r="I82" s="114" t="str">
        <f>IFERROR(IF(K82=TRUE,ROUND(G82*'値引・法定福利費自動計算（非表示予定）'!$D$7+M82,0),IF(G82="","",ROUND(G82*L82+M82,0))),"")</f>
        <v/>
      </c>
      <c r="J82" s="125"/>
      <c r="K82" s="458"/>
      <c r="L82" s="157"/>
      <c r="M82" s="156"/>
      <c r="N82" s="449" t="str">
        <f t="shared" si="13"/>
        <v/>
      </c>
      <c r="O82" s="449" t="str">
        <f>IF($K82=TRUE,'②-1出来高報告書'!$H$42-1%,"")</f>
        <v/>
      </c>
      <c r="P82" s="449" t="str">
        <f>IF($K82=TRUE,'②-1出来高報告書'!$H$42+1%,"")</f>
        <v/>
      </c>
      <c r="Q82" s="460" t="str">
        <f>IF($G82="","",IF($K82=TRUE,
MAX(
MIN(
_xlfn.CEILING.MATH($G82*('②-1出来高報告書'!$H$42-1%),1)-ROUND($G82*'値引・法定福利費自動計算（非表示予定）'!$D$7,0),
_xlfn.CEILING.MATH($G82*('②-1出来高報告書'!$H$42+1%+0.1%),1)-1-ROUND($G82*'値引・法定福利費自動計算（非表示予定）'!$D$7,0)
),
MIN(0,$G82)-ROUND($G82*'値引・法定福利費自動計算（非表示予定）'!$D$7,0),
-99999
),
MAX(
MIN(0,$G82)-ROUND($G82*$L82,0),
-99999
)
))</f>
        <v/>
      </c>
      <c r="R82" s="460" t="str">
        <f>IF($G82="","",IF($K82=TRUE,
MIN(
MAX(
_xlfn.CEILING.MATH($G82*('②-1出来高報告書'!$H$42-1%),1)-ROUND($G82*'値引・法定福利費自動計算（非表示予定）'!$D$7,0),
_xlfn.CEILING.MATH($G82*('②-1出来高報告書'!$H$42+1%+0.1%),1)-1-ROUND($G82*'値引・法定福利費自動計算（非表示予定）'!$D$7,0)
),
MAX(0,$G82)-ROUND($G82*'値引・法定福利費自動計算（非表示予定）'!$D$7,0),
99999
),
MIN(
MAX(0,$G82)-ROUND($G82*$L82,0),
99999
)
))</f>
        <v/>
      </c>
      <c r="S82" s="462" t="str">
        <f t="shared" si="14"/>
        <v>OK</v>
      </c>
      <c r="T82" s="435" t="str">
        <f t="shared" si="15"/>
        <v>OK</v>
      </c>
      <c r="U82" s="435" t="str">
        <f>IF($K82=TRUE,IF(ROUND(ABS($H82-'②-1出来高報告書'!$H$42),4)&lt;=1%,"OK","NG"),"OK")</f>
        <v>OK</v>
      </c>
      <c r="V82" s="435" t="str">
        <f t="shared" si="16"/>
        <v>OK</v>
      </c>
      <c r="W82" s="435" t="str">
        <f t="shared" si="17"/>
        <v>OK</v>
      </c>
      <c r="X82" s="435" t="str">
        <f t="shared" si="18"/>
        <v>OK</v>
      </c>
      <c r="Y82" s="435" t="str">
        <f t="shared" si="19"/>
        <v>OK</v>
      </c>
      <c r="Z82" s="435">
        <f t="shared" si="20"/>
        <v>0</v>
      </c>
      <c r="AA82" s="83">
        <f>'①見積→契約(出来高報告初回のみ）'!I116</f>
        <v>0</v>
      </c>
    </row>
    <row r="83" spans="1:27" ht="18" customHeight="1">
      <c r="A83" s="370">
        <f t="shared" si="11"/>
        <v>3</v>
      </c>
      <c r="B83" s="308" t="str">
        <f>IF('①見積→契約(出来高報告初回のみ）'!B118="〇","☑","")</f>
        <v/>
      </c>
      <c r="C83" s="408" t="str">
        <f t="shared" si="12"/>
        <v/>
      </c>
      <c r="D83" s="305" t="str">
        <f>IFERROR(IF('①見積→契約(出来高報告初回のみ）'!C117="","",'①見積→契約(出来高報告初回のみ）'!C117),"")</f>
        <v/>
      </c>
      <c r="E83" s="115" t="str">
        <f>IFERROR(IF('①見積→契約(出来高報告初回のみ）'!D117="","",FIXED('①見積→契約(出来高報告初回のみ）'!D117,'①見積→契約(出来高報告初回のみ）'!AG131)),"")</f>
        <v/>
      </c>
      <c r="F83" s="111" t="str">
        <f>IFERROR(IF('①見積→契約(出来高報告初回のみ）'!E117="","",'①見積→契約(出来高報告初回のみ）'!E117),"")</f>
        <v/>
      </c>
      <c r="G83" s="112" t="str">
        <f>IF('①見積→契約(出来高報告初回のみ）'!H117="","",'①見積→契約(出来高報告初回のみ）'!H117)</f>
        <v/>
      </c>
      <c r="H83" s="110" t="str">
        <f t="shared" si="21"/>
        <v/>
      </c>
      <c r="I83" s="114" t="str">
        <f>IFERROR(IF(K83=TRUE,ROUND(G83*'値引・法定福利費自動計算（非表示予定）'!$D$7+M83,0),IF(G83="","",ROUND(G83*L83+M83,0))),"")</f>
        <v/>
      </c>
      <c r="J83" s="125"/>
      <c r="K83" s="458"/>
      <c r="L83" s="157"/>
      <c r="M83" s="156"/>
      <c r="N83" s="449" t="str">
        <f t="shared" si="13"/>
        <v/>
      </c>
      <c r="O83" s="449" t="str">
        <f>IF($K83=TRUE,'②-1出来高報告書'!$H$42-1%,"")</f>
        <v/>
      </c>
      <c r="P83" s="449" t="str">
        <f>IF($K83=TRUE,'②-1出来高報告書'!$H$42+1%,"")</f>
        <v/>
      </c>
      <c r="Q83" s="460" t="str">
        <f>IF($G83="","",IF($K83=TRUE,
MAX(
MIN(
_xlfn.CEILING.MATH($G83*('②-1出来高報告書'!$H$42-1%),1)-ROUND($G83*'値引・法定福利費自動計算（非表示予定）'!$D$7,0),
_xlfn.CEILING.MATH($G83*('②-1出来高報告書'!$H$42+1%+0.1%),1)-1-ROUND($G83*'値引・法定福利費自動計算（非表示予定）'!$D$7,0)
),
MIN(0,$G83)-ROUND($G83*'値引・法定福利費自動計算（非表示予定）'!$D$7,0),
-99999
),
MAX(
MIN(0,$G83)-ROUND($G83*$L83,0),
-99999
)
))</f>
        <v/>
      </c>
      <c r="R83" s="460" t="str">
        <f>IF($G83="","",IF($K83=TRUE,
MIN(
MAX(
_xlfn.CEILING.MATH($G83*('②-1出来高報告書'!$H$42-1%),1)-ROUND($G83*'値引・法定福利費自動計算（非表示予定）'!$D$7,0),
_xlfn.CEILING.MATH($G83*('②-1出来高報告書'!$H$42+1%+0.1%),1)-1-ROUND($G83*'値引・法定福利費自動計算（非表示予定）'!$D$7,0)
),
MAX(0,$G83)-ROUND($G83*'値引・法定福利費自動計算（非表示予定）'!$D$7,0),
99999
),
MIN(
MAX(0,$G83)-ROUND($G83*$L83,0),
99999
)
))</f>
        <v/>
      </c>
      <c r="S83" s="462" t="str">
        <f t="shared" si="14"/>
        <v>OK</v>
      </c>
      <c r="T83" s="435" t="str">
        <f t="shared" si="15"/>
        <v>OK</v>
      </c>
      <c r="U83" s="435" t="str">
        <f>IF($K83=TRUE,IF(ROUND(ABS($H83-'②-1出来高報告書'!$H$42),4)&lt;=1%,"OK","NG"),"OK")</f>
        <v>OK</v>
      </c>
      <c r="V83" s="435" t="str">
        <f t="shared" si="16"/>
        <v>OK</v>
      </c>
      <c r="W83" s="435" t="str">
        <f t="shared" si="17"/>
        <v>OK</v>
      </c>
      <c r="X83" s="435" t="str">
        <f t="shared" si="18"/>
        <v>OK</v>
      </c>
      <c r="Y83" s="435" t="str">
        <f t="shared" si="19"/>
        <v>OK</v>
      </c>
      <c r="Z83" s="435">
        <f t="shared" si="20"/>
        <v>0</v>
      </c>
      <c r="AA83" s="83">
        <f>'①見積→契約(出来高報告初回のみ）'!I117</f>
        <v>0</v>
      </c>
    </row>
    <row r="84" spans="1:27" ht="18" customHeight="1">
      <c r="A84" s="371" t="s">
        <v>198</v>
      </c>
      <c r="B84" s="792" t="str">
        <f>IF(G84=0,"","小計（"&amp;Sheet3!D5&amp;"ページ/"&amp;Sheet3!E5&amp;"ページ）")</f>
        <v/>
      </c>
      <c r="C84" s="793"/>
      <c r="D84" s="793"/>
      <c r="E84" s="793"/>
      <c r="F84" s="793"/>
      <c r="G84" s="139">
        <f>SUM(G45:G83)</f>
        <v>0</v>
      </c>
      <c r="H84" s="140"/>
      <c r="I84" s="141">
        <f>SUM(I45:I83)</f>
        <v>0</v>
      </c>
      <c r="J84" s="125"/>
      <c r="K84" s="458"/>
      <c r="L84" s="157"/>
      <c r="M84" s="156"/>
      <c r="N84" s="449"/>
      <c r="O84" s="449"/>
      <c r="P84" s="449"/>
      <c r="Q84" s="460"/>
      <c r="R84" s="460"/>
      <c r="S84" s="462"/>
      <c r="T84" s="435"/>
      <c r="U84" s="435"/>
      <c r="V84" s="435"/>
      <c r="W84" s="435"/>
      <c r="X84" s="435"/>
      <c r="Y84" s="435"/>
      <c r="Z84" s="435"/>
      <c r="AA84" s="83"/>
    </row>
    <row r="85" spans="1:27" ht="18" customHeight="1">
      <c r="A85" s="370">
        <f t="shared" si="11"/>
        <v>4</v>
      </c>
      <c r="B85" s="308" t="str">
        <f>IF('①見積→契約(出来高報告初回のみ）'!B120="〇","☑","")</f>
        <v/>
      </c>
      <c r="C85" s="408" t="str">
        <f>IF(G85="","",IF(K85=FALSE,"","☑"))</f>
        <v/>
      </c>
      <c r="D85" s="305" t="str">
        <f>IFERROR(IF('①見積→契約(出来高報告初回のみ）'!C118="","",'①見積→契約(出来高報告初回のみ）'!C118),"")</f>
        <v/>
      </c>
      <c r="E85" s="115" t="str">
        <f>IFERROR(IF('①見積→契約(出来高報告初回のみ）'!D118="","",FIXED('①見積→契約(出来高報告初回のみ）'!D118,'①見積→契約(出来高報告初回のみ）'!AG132)),"")</f>
        <v/>
      </c>
      <c r="F85" s="111" t="str">
        <f>IFERROR(IF('①見積→契約(出来高報告初回のみ）'!E118="","",'①見積→契約(出来高報告初回のみ）'!E118),"")</f>
        <v/>
      </c>
      <c r="G85" s="112" t="str">
        <f>IF('①見積→契約(出来高報告初回のみ）'!H118="","",'①見積→契約(出来高報告初回のみ）'!H118)</f>
        <v/>
      </c>
      <c r="H85" s="110" t="str">
        <f t="shared" si="21"/>
        <v/>
      </c>
      <c r="I85" s="114" t="str">
        <f>IFERROR(IF(K85=TRUE,ROUND(G85*'値引・法定福利費自動計算（非表示予定）'!$D$7+M85,0),IF(G85="","",ROUND(G85*L85+M85,0))),"")</f>
        <v/>
      </c>
      <c r="J85" s="125"/>
      <c r="K85" s="458" t="b">
        <v>0</v>
      </c>
      <c r="L85" s="157"/>
      <c r="M85" s="156"/>
      <c r="N85" s="449" t="str">
        <f t="shared" si="13"/>
        <v/>
      </c>
      <c r="O85" s="449" t="str">
        <f>IF($K85=TRUE,'②-1出来高報告書'!$H$42-1%,"")</f>
        <v/>
      </c>
      <c r="P85" s="449" t="str">
        <f>IF($K85=TRUE,'②-1出来高報告書'!$H$42+1%,"")</f>
        <v/>
      </c>
      <c r="Q85" s="460" t="str">
        <f>IF($G85="","",IF($K85=TRUE,
MAX(
MIN(
_xlfn.CEILING.MATH($G85*('②-1出来高報告書'!$H$42-1%),1)-ROUND($G85*'値引・法定福利費自動計算（非表示予定）'!$D$7,0),
_xlfn.CEILING.MATH($G85*('②-1出来高報告書'!$H$42+1%+0.1%),1)-1-ROUND($G85*'値引・法定福利費自動計算（非表示予定）'!$D$7,0)
),
MIN(0,$G85)-ROUND($G85*'値引・法定福利費自動計算（非表示予定）'!$D$7,0),
-99999
),
MAX(
MIN(0,$G85)-ROUND($G85*$L85,0),
-99999
)
))</f>
        <v/>
      </c>
      <c r="R85" s="460" t="str">
        <f>IF($G85="","",IF($K85=TRUE,
MIN(
MAX(
_xlfn.CEILING.MATH($G85*('②-1出来高報告書'!$H$42-1%),1)-ROUND($G85*'値引・法定福利費自動計算（非表示予定）'!$D$7,0),
_xlfn.CEILING.MATH($G85*('②-1出来高報告書'!$H$42+1%+0.1%),1)-1-ROUND($G85*'値引・法定福利費自動計算（非表示予定）'!$D$7,0)
),
MAX(0,$G85)-ROUND($G85*'値引・法定福利費自動計算（非表示予定）'!$D$7,0),
99999
),
MIN(
MAX(0,$G85)-ROUND($G85*$L85,0),
99999
)
))</f>
        <v/>
      </c>
      <c r="S85" s="462" t="str">
        <f t="shared" si="14"/>
        <v>OK</v>
      </c>
      <c r="T85" s="435" t="str">
        <f t="shared" si="15"/>
        <v>OK</v>
      </c>
      <c r="U85" s="435" t="str">
        <f>IF($K85=TRUE,IF(ROUND(ABS($H85-'②-1出来高報告書'!$H$42),4)&lt;=1%,"OK","NG"),"OK")</f>
        <v>OK</v>
      </c>
      <c r="V85" s="435" t="str">
        <f t="shared" si="16"/>
        <v>OK</v>
      </c>
      <c r="W85" s="435" t="str">
        <f t="shared" si="17"/>
        <v>OK</v>
      </c>
      <c r="X85" s="435" t="str">
        <f t="shared" si="18"/>
        <v>OK</v>
      </c>
      <c r="Y85" s="435" t="str">
        <f t="shared" si="19"/>
        <v>OK</v>
      </c>
      <c r="Z85" s="435">
        <f t="shared" si="20"/>
        <v>0</v>
      </c>
      <c r="AA85" s="83">
        <f>'①見積→契約(出来高報告初回のみ）'!I118</f>
        <v>0</v>
      </c>
    </row>
    <row r="86" spans="1:27" ht="18" customHeight="1">
      <c r="A86" s="370">
        <f t="shared" si="11"/>
        <v>4</v>
      </c>
      <c r="B86" s="308" t="str">
        <f>IF('①見積→契約(出来高報告初回のみ）'!B121="〇","☑","")</f>
        <v/>
      </c>
      <c r="C86" s="408" t="str">
        <f t="shared" ref="C86:C123" si="22">IF(G86="","",IF(K86=FALSE,"","☑"))</f>
        <v/>
      </c>
      <c r="D86" s="305" t="str">
        <f>IFERROR(IF('①見積→契約(出来高報告初回のみ）'!C119="","",'①見積→契約(出来高報告初回のみ）'!C119),"")</f>
        <v/>
      </c>
      <c r="E86" s="115" t="str">
        <f>IFERROR(IF('①見積→契約(出来高報告初回のみ）'!D119="","",FIXED('①見積→契約(出来高報告初回のみ）'!D119,'①見積→契約(出来高報告初回のみ）'!AG133)),"")</f>
        <v/>
      </c>
      <c r="F86" s="111" t="str">
        <f>IFERROR(IF('①見積→契約(出来高報告初回のみ）'!E119="","",'①見積→契約(出来高報告初回のみ）'!E119),"")</f>
        <v/>
      </c>
      <c r="G86" s="112" t="str">
        <f>IF('①見積→契約(出来高報告初回のみ）'!H119="","",'①見積→契約(出来高報告初回のみ）'!H119)</f>
        <v/>
      </c>
      <c r="H86" s="110" t="str">
        <f t="shared" si="21"/>
        <v/>
      </c>
      <c r="I86" s="114" t="str">
        <f>IFERROR(IF(K86=TRUE,ROUND(G86*'値引・法定福利費自動計算（非表示予定）'!$D$7+M86,0),IF(G86="","",ROUND(G86*L86+M86,0))),"")</f>
        <v/>
      </c>
      <c r="J86" s="125"/>
      <c r="K86" s="458"/>
      <c r="L86" s="157"/>
      <c r="M86" s="156"/>
      <c r="N86" s="449" t="str">
        <f t="shared" si="13"/>
        <v/>
      </c>
      <c r="O86" s="449" t="str">
        <f>IF($K86=TRUE,'②-1出来高報告書'!$H$42-1%,"")</f>
        <v/>
      </c>
      <c r="P86" s="449" t="str">
        <f>IF($K86=TRUE,'②-1出来高報告書'!$H$42+1%,"")</f>
        <v/>
      </c>
      <c r="Q86" s="460" t="str">
        <f>IF($G86="","",IF($K86=TRUE,
MAX(
MIN(
_xlfn.CEILING.MATH($G86*('②-1出来高報告書'!$H$42-1%),1)-ROUND($G86*'値引・法定福利費自動計算（非表示予定）'!$D$7,0),
_xlfn.CEILING.MATH($G86*('②-1出来高報告書'!$H$42+1%+0.1%),1)-1-ROUND($G86*'値引・法定福利費自動計算（非表示予定）'!$D$7,0)
),
MIN(0,$G86)-ROUND($G86*'値引・法定福利費自動計算（非表示予定）'!$D$7,0),
-99999
),
MAX(
MIN(0,$G86)-ROUND($G86*$L86,0),
-99999
)
))</f>
        <v/>
      </c>
      <c r="R86" s="460" t="str">
        <f>IF($G86="","",IF($K86=TRUE,
MIN(
MAX(
_xlfn.CEILING.MATH($G86*('②-1出来高報告書'!$H$42-1%),1)-ROUND($G86*'値引・法定福利費自動計算（非表示予定）'!$D$7,0),
_xlfn.CEILING.MATH($G86*('②-1出来高報告書'!$H$42+1%+0.1%),1)-1-ROUND($G86*'値引・法定福利費自動計算（非表示予定）'!$D$7,0)
),
MAX(0,$G86)-ROUND($G86*'値引・法定福利費自動計算（非表示予定）'!$D$7,0),
99999
),
MIN(
MAX(0,$G86)-ROUND($G86*$L86,0),
99999
)
))</f>
        <v/>
      </c>
      <c r="S86" s="462" t="str">
        <f t="shared" si="14"/>
        <v>OK</v>
      </c>
      <c r="T86" s="435" t="str">
        <f t="shared" si="15"/>
        <v>OK</v>
      </c>
      <c r="U86" s="435" t="str">
        <f>IF($K86=TRUE,IF(ROUND(ABS($H86-'②-1出来高報告書'!$H$42),4)&lt;=1%,"OK","NG"),"OK")</f>
        <v>OK</v>
      </c>
      <c r="V86" s="435" t="str">
        <f t="shared" si="16"/>
        <v>OK</v>
      </c>
      <c r="W86" s="435" t="str">
        <f t="shared" si="17"/>
        <v>OK</v>
      </c>
      <c r="X86" s="435" t="str">
        <f t="shared" si="18"/>
        <v>OK</v>
      </c>
      <c r="Y86" s="435" t="str">
        <f t="shared" si="19"/>
        <v>OK</v>
      </c>
      <c r="Z86" s="435">
        <f t="shared" si="20"/>
        <v>0</v>
      </c>
      <c r="AA86" s="83">
        <f>'①見積→契約(出来高報告初回のみ）'!I119</f>
        <v>0</v>
      </c>
    </row>
    <row r="87" spans="1:27" ht="18" customHeight="1">
      <c r="A87" s="370">
        <f t="shared" si="11"/>
        <v>4</v>
      </c>
      <c r="B87" s="308" t="str">
        <f>IF('①見積→契約(出来高報告初回のみ）'!B122="〇","☑","")</f>
        <v/>
      </c>
      <c r="C87" s="408" t="str">
        <f t="shared" si="22"/>
        <v/>
      </c>
      <c r="D87" s="305" t="str">
        <f>IFERROR(IF('①見積→契約(出来高報告初回のみ）'!C120="","",'①見積→契約(出来高報告初回のみ）'!C120),"")</f>
        <v/>
      </c>
      <c r="E87" s="115" t="str">
        <f>IFERROR(IF('①見積→契約(出来高報告初回のみ）'!D120="","",FIXED('①見積→契約(出来高報告初回のみ）'!D120,'①見積→契約(出来高報告初回のみ）'!AG134)),"")</f>
        <v/>
      </c>
      <c r="F87" s="111" t="str">
        <f>IFERROR(IF('①見積→契約(出来高報告初回のみ）'!E120="","",'①見積→契約(出来高報告初回のみ）'!E120),"")</f>
        <v/>
      </c>
      <c r="G87" s="112" t="str">
        <f>IF('①見積→契約(出来高報告初回のみ）'!H120="","",'①見積→契約(出来高報告初回のみ）'!H120)</f>
        <v/>
      </c>
      <c r="H87" s="110" t="str">
        <f t="shared" si="21"/>
        <v/>
      </c>
      <c r="I87" s="114" t="str">
        <f>IFERROR(IF(K87=TRUE,ROUND(G87*'値引・法定福利費自動計算（非表示予定）'!$D$7+M87,0),IF(G87="","",ROUND(G87*L87+M87,0))),"")</f>
        <v/>
      </c>
      <c r="J87" s="125"/>
      <c r="K87" s="458"/>
      <c r="L87" s="157"/>
      <c r="M87" s="156"/>
      <c r="N87" s="449" t="str">
        <f t="shared" si="13"/>
        <v/>
      </c>
      <c r="O87" s="449" t="str">
        <f>IF($K87=TRUE,'②-1出来高報告書'!$H$42-1%,"")</f>
        <v/>
      </c>
      <c r="P87" s="449" t="str">
        <f>IF($K87=TRUE,'②-1出来高報告書'!$H$42+1%,"")</f>
        <v/>
      </c>
      <c r="Q87" s="460" t="str">
        <f>IF($G87="","",IF($K87=TRUE,
MAX(
MIN(
_xlfn.CEILING.MATH($G87*('②-1出来高報告書'!$H$42-1%),1)-ROUND($G87*'値引・法定福利費自動計算（非表示予定）'!$D$7,0),
_xlfn.CEILING.MATH($G87*('②-1出来高報告書'!$H$42+1%+0.1%),1)-1-ROUND($G87*'値引・法定福利費自動計算（非表示予定）'!$D$7,0)
),
MIN(0,$G87)-ROUND($G87*'値引・法定福利費自動計算（非表示予定）'!$D$7,0),
-99999
),
MAX(
MIN(0,$G87)-ROUND($G87*$L87,0),
-99999
)
))</f>
        <v/>
      </c>
      <c r="R87" s="460" t="str">
        <f>IF($G87="","",IF($K87=TRUE,
MIN(
MAX(
_xlfn.CEILING.MATH($G87*('②-1出来高報告書'!$H$42-1%),1)-ROUND($G87*'値引・法定福利費自動計算（非表示予定）'!$D$7,0),
_xlfn.CEILING.MATH($G87*('②-1出来高報告書'!$H$42+1%+0.1%),1)-1-ROUND($G87*'値引・法定福利費自動計算（非表示予定）'!$D$7,0)
),
MAX(0,$G87)-ROUND($G87*'値引・法定福利費自動計算（非表示予定）'!$D$7,0),
99999
),
MIN(
MAX(0,$G87)-ROUND($G87*$L87,0),
99999
)
))</f>
        <v/>
      </c>
      <c r="S87" s="462" t="str">
        <f t="shared" si="14"/>
        <v>OK</v>
      </c>
      <c r="T87" s="435" t="str">
        <f t="shared" si="15"/>
        <v>OK</v>
      </c>
      <c r="U87" s="435" t="str">
        <f>IF($K87=TRUE,IF(ROUND(ABS($H87-'②-1出来高報告書'!$H$42),4)&lt;=1%,"OK","NG"),"OK")</f>
        <v>OK</v>
      </c>
      <c r="V87" s="435" t="str">
        <f t="shared" si="16"/>
        <v>OK</v>
      </c>
      <c r="W87" s="435" t="str">
        <f t="shared" si="17"/>
        <v>OK</v>
      </c>
      <c r="X87" s="435" t="str">
        <f t="shared" si="18"/>
        <v>OK</v>
      </c>
      <c r="Y87" s="435" t="str">
        <f t="shared" si="19"/>
        <v>OK</v>
      </c>
      <c r="Z87" s="435">
        <f t="shared" si="20"/>
        <v>0</v>
      </c>
      <c r="AA87" s="83">
        <f>'①見積→契約(出来高報告初回のみ）'!I120</f>
        <v>0</v>
      </c>
    </row>
    <row r="88" spans="1:27" ht="18" customHeight="1">
      <c r="A88" s="370">
        <f t="shared" si="11"/>
        <v>4</v>
      </c>
      <c r="B88" s="308" t="str">
        <f>IF('①見積→契約(出来高報告初回のみ）'!B123="〇","☑","")</f>
        <v/>
      </c>
      <c r="C88" s="408" t="str">
        <f t="shared" si="22"/>
        <v/>
      </c>
      <c r="D88" s="305" t="str">
        <f>IFERROR(IF('①見積→契約(出来高報告初回のみ）'!C121="","",'①見積→契約(出来高報告初回のみ）'!C121),"")</f>
        <v/>
      </c>
      <c r="E88" s="115" t="str">
        <f>IFERROR(IF('①見積→契約(出来高報告初回のみ）'!D121="","",FIXED('①見積→契約(出来高報告初回のみ）'!D121,'①見積→契約(出来高報告初回のみ）'!AG135)),"")</f>
        <v/>
      </c>
      <c r="F88" s="111" t="str">
        <f>IFERROR(IF('①見積→契約(出来高報告初回のみ）'!E121="","",'①見積→契約(出来高報告初回のみ）'!E121),"")</f>
        <v/>
      </c>
      <c r="G88" s="112" t="str">
        <f>IF('①見積→契約(出来高報告初回のみ）'!H121="","",'①見積→契約(出来高報告初回のみ）'!H121)</f>
        <v/>
      </c>
      <c r="H88" s="110" t="str">
        <f t="shared" si="21"/>
        <v/>
      </c>
      <c r="I88" s="114" t="str">
        <f>IFERROR(IF(K88=TRUE,ROUND(G88*'値引・法定福利費自動計算（非表示予定）'!$D$7+M88,0),IF(G88="","",ROUND(G88*L88+M88,0))),"")</f>
        <v/>
      </c>
      <c r="J88" s="125"/>
      <c r="K88" s="458"/>
      <c r="L88" s="157"/>
      <c r="M88" s="156"/>
      <c r="N88" s="449" t="str">
        <f t="shared" si="13"/>
        <v/>
      </c>
      <c r="O88" s="449" t="str">
        <f>IF($K88=TRUE,'②-1出来高報告書'!$H$42-1%,"")</f>
        <v/>
      </c>
      <c r="P88" s="449" t="str">
        <f>IF($K88=TRUE,'②-1出来高報告書'!$H$42+1%,"")</f>
        <v/>
      </c>
      <c r="Q88" s="460" t="str">
        <f>IF($G88="","",IF($K88=TRUE,
MAX(
MIN(
_xlfn.CEILING.MATH($G88*('②-1出来高報告書'!$H$42-1%),1)-ROUND($G88*'値引・法定福利費自動計算（非表示予定）'!$D$7,0),
_xlfn.CEILING.MATH($G88*('②-1出来高報告書'!$H$42+1%+0.1%),1)-1-ROUND($G88*'値引・法定福利費自動計算（非表示予定）'!$D$7,0)
),
MIN(0,$G88)-ROUND($G88*'値引・法定福利費自動計算（非表示予定）'!$D$7,0),
-99999
),
MAX(
MIN(0,$G88)-ROUND($G88*$L88,0),
-99999
)
))</f>
        <v/>
      </c>
      <c r="R88" s="460" t="str">
        <f>IF($G88="","",IF($K88=TRUE,
MIN(
MAX(
_xlfn.CEILING.MATH($G88*('②-1出来高報告書'!$H$42-1%),1)-ROUND($G88*'値引・法定福利費自動計算（非表示予定）'!$D$7,0),
_xlfn.CEILING.MATH($G88*('②-1出来高報告書'!$H$42+1%+0.1%),1)-1-ROUND($G88*'値引・法定福利費自動計算（非表示予定）'!$D$7,0)
),
MAX(0,$G88)-ROUND($G88*'値引・法定福利費自動計算（非表示予定）'!$D$7,0),
99999
),
MIN(
MAX(0,$G88)-ROUND($G88*$L88,0),
99999
)
))</f>
        <v/>
      </c>
      <c r="S88" s="462" t="str">
        <f t="shared" si="14"/>
        <v>OK</v>
      </c>
      <c r="T88" s="435" t="str">
        <f t="shared" si="15"/>
        <v>OK</v>
      </c>
      <c r="U88" s="435" t="str">
        <f>IF($K88=TRUE,IF(ROUND(ABS($H88-'②-1出来高報告書'!$H$42),4)&lt;=1%,"OK","NG"),"OK")</f>
        <v>OK</v>
      </c>
      <c r="V88" s="435" t="str">
        <f t="shared" si="16"/>
        <v>OK</v>
      </c>
      <c r="W88" s="435" t="str">
        <f t="shared" si="17"/>
        <v>OK</v>
      </c>
      <c r="X88" s="435" t="str">
        <f t="shared" si="18"/>
        <v>OK</v>
      </c>
      <c r="Y88" s="435" t="str">
        <f t="shared" si="19"/>
        <v>OK</v>
      </c>
      <c r="Z88" s="435">
        <f t="shared" si="20"/>
        <v>0</v>
      </c>
      <c r="AA88" s="83">
        <f>'①見積→契約(出来高報告初回のみ）'!I121</f>
        <v>0</v>
      </c>
    </row>
    <row r="89" spans="1:27" ht="18" customHeight="1">
      <c r="A89" s="370">
        <f t="shared" si="11"/>
        <v>4</v>
      </c>
      <c r="B89" s="308" t="str">
        <f>IF('①見積→契約(出来高報告初回のみ）'!B124="〇","☑","")</f>
        <v/>
      </c>
      <c r="C89" s="408" t="str">
        <f t="shared" si="22"/>
        <v/>
      </c>
      <c r="D89" s="305" t="str">
        <f>IFERROR(IF('①見積→契約(出来高報告初回のみ）'!C122="","",'①見積→契約(出来高報告初回のみ）'!C122),"")</f>
        <v/>
      </c>
      <c r="E89" s="115" t="str">
        <f>IFERROR(IF('①見積→契約(出来高報告初回のみ）'!D122="","",FIXED('①見積→契約(出来高報告初回のみ）'!D122,'①見積→契約(出来高報告初回のみ）'!AG136)),"")</f>
        <v/>
      </c>
      <c r="F89" s="111" t="str">
        <f>IFERROR(IF('①見積→契約(出来高報告初回のみ）'!E122="","",'①見積→契約(出来高報告初回のみ）'!E122),"")</f>
        <v/>
      </c>
      <c r="G89" s="112" t="str">
        <f>IF('①見積→契約(出来高報告初回のみ）'!H122="","",'①見積→契約(出来高報告初回のみ）'!H122)</f>
        <v/>
      </c>
      <c r="H89" s="110" t="str">
        <f t="shared" si="21"/>
        <v/>
      </c>
      <c r="I89" s="114" t="str">
        <f>IFERROR(IF(K89=TRUE,ROUND(G89*'値引・法定福利費自動計算（非表示予定）'!$D$7+M89,0),IF(G89="","",ROUND(G89*L89+M89,0))),"")</f>
        <v/>
      </c>
      <c r="J89" s="125"/>
      <c r="K89" s="458"/>
      <c r="L89" s="157"/>
      <c r="M89" s="156"/>
      <c r="N89" s="449" t="str">
        <f t="shared" si="13"/>
        <v/>
      </c>
      <c r="O89" s="449" t="str">
        <f>IF($K89=TRUE,'②-1出来高報告書'!$H$42-1%,"")</f>
        <v/>
      </c>
      <c r="P89" s="449" t="str">
        <f>IF($K89=TRUE,'②-1出来高報告書'!$H$42+1%,"")</f>
        <v/>
      </c>
      <c r="Q89" s="460" t="str">
        <f>IF($G89="","",IF($K89=TRUE,
MAX(
MIN(
_xlfn.CEILING.MATH($G89*('②-1出来高報告書'!$H$42-1%),1)-ROUND($G89*'値引・法定福利費自動計算（非表示予定）'!$D$7,0),
_xlfn.CEILING.MATH($G89*('②-1出来高報告書'!$H$42+1%+0.1%),1)-1-ROUND($G89*'値引・法定福利費自動計算（非表示予定）'!$D$7,0)
),
MIN(0,$G89)-ROUND($G89*'値引・法定福利費自動計算（非表示予定）'!$D$7,0),
-99999
),
MAX(
MIN(0,$G89)-ROUND($G89*$L89,0),
-99999
)
))</f>
        <v/>
      </c>
      <c r="R89" s="460" t="str">
        <f>IF($G89="","",IF($K89=TRUE,
MIN(
MAX(
_xlfn.CEILING.MATH($G89*('②-1出来高報告書'!$H$42-1%),1)-ROUND($G89*'値引・法定福利費自動計算（非表示予定）'!$D$7,0),
_xlfn.CEILING.MATH($G89*('②-1出来高報告書'!$H$42+1%+0.1%),1)-1-ROUND($G89*'値引・法定福利費自動計算（非表示予定）'!$D$7,0)
),
MAX(0,$G89)-ROUND($G89*'値引・法定福利費自動計算（非表示予定）'!$D$7,0),
99999
),
MIN(
MAX(0,$G89)-ROUND($G89*$L89,0),
99999
)
))</f>
        <v/>
      </c>
      <c r="S89" s="462" t="str">
        <f t="shared" si="14"/>
        <v>OK</v>
      </c>
      <c r="T89" s="435" t="str">
        <f t="shared" si="15"/>
        <v>OK</v>
      </c>
      <c r="U89" s="435" t="str">
        <f>IF($K89=TRUE,IF(ROUND(ABS($H89-'②-1出来高報告書'!$H$42),4)&lt;=1%,"OK","NG"),"OK")</f>
        <v>OK</v>
      </c>
      <c r="V89" s="435" t="str">
        <f t="shared" si="16"/>
        <v>OK</v>
      </c>
      <c r="W89" s="435" t="str">
        <f t="shared" si="17"/>
        <v>OK</v>
      </c>
      <c r="X89" s="435" t="str">
        <f t="shared" si="18"/>
        <v>OK</v>
      </c>
      <c r="Y89" s="435" t="str">
        <f t="shared" si="19"/>
        <v>OK</v>
      </c>
      <c r="Z89" s="435">
        <f t="shared" si="20"/>
        <v>0</v>
      </c>
      <c r="AA89" s="83">
        <f>'①見積→契約(出来高報告初回のみ）'!I122</f>
        <v>0</v>
      </c>
    </row>
    <row r="90" spans="1:27" ht="18" customHeight="1">
      <c r="A90" s="370">
        <f t="shared" si="11"/>
        <v>4</v>
      </c>
      <c r="B90" s="308" t="str">
        <f>IF('①見積→契約(出来高報告初回のみ）'!B125="〇","☑","")</f>
        <v/>
      </c>
      <c r="C90" s="408" t="str">
        <f t="shared" si="22"/>
        <v/>
      </c>
      <c r="D90" s="305" t="str">
        <f>IFERROR(IF('①見積→契約(出来高報告初回のみ）'!C123="","",'①見積→契約(出来高報告初回のみ）'!C123),"")</f>
        <v/>
      </c>
      <c r="E90" s="115" t="str">
        <f>IFERROR(IF('①見積→契約(出来高報告初回のみ）'!D123="","",FIXED('①見積→契約(出来高報告初回のみ）'!D123,'①見積→契約(出来高報告初回のみ）'!AG137)),"")</f>
        <v/>
      </c>
      <c r="F90" s="111" t="str">
        <f>IFERROR(IF('①見積→契約(出来高報告初回のみ）'!E123="","",'①見積→契約(出来高報告初回のみ）'!E123),"")</f>
        <v/>
      </c>
      <c r="G90" s="112" t="str">
        <f>IF('①見積→契約(出来高報告初回のみ）'!H123="","",'①見積→契約(出来高報告初回のみ）'!H123)</f>
        <v/>
      </c>
      <c r="H90" s="110" t="str">
        <f t="shared" si="21"/>
        <v/>
      </c>
      <c r="I90" s="114" t="str">
        <f>IFERROR(IF(K90=TRUE,ROUND(G90*'値引・法定福利費自動計算（非表示予定）'!$D$7+M90,0),IF(G90="","",ROUND(G90*L90+M90,0))),"")</f>
        <v/>
      </c>
      <c r="J90" s="125"/>
      <c r="K90" s="458" t="b">
        <v>0</v>
      </c>
      <c r="L90" s="157"/>
      <c r="M90" s="156"/>
      <c r="N90" s="449" t="str">
        <f t="shared" si="13"/>
        <v/>
      </c>
      <c r="O90" s="449" t="str">
        <f>IF($K90=TRUE,'②-1出来高報告書'!$H$42-1%,"")</f>
        <v/>
      </c>
      <c r="P90" s="449" t="str">
        <f>IF($K90=TRUE,'②-1出来高報告書'!$H$42+1%,"")</f>
        <v/>
      </c>
      <c r="Q90" s="460" t="str">
        <f>IF($G90="","",IF($K90=TRUE,
MAX(
MIN(
_xlfn.CEILING.MATH($G90*('②-1出来高報告書'!$H$42-1%),1)-ROUND($G90*'値引・法定福利費自動計算（非表示予定）'!$D$7,0),
_xlfn.CEILING.MATH($G90*('②-1出来高報告書'!$H$42+1%+0.1%),1)-1-ROUND($G90*'値引・法定福利費自動計算（非表示予定）'!$D$7,0)
),
MIN(0,$G90)-ROUND($G90*'値引・法定福利費自動計算（非表示予定）'!$D$7,0),
-99999
),
MAX(
MIN(0,$G90)-ROUND($G90*$L90,0),
-99999
)
))</f>
        <v/>
      </c>
      <c r="R90" s="460" t="str">
        <f>IF($G90="","",IF($K90=TRUE,
MIN(
MAX(
_xlfn.CEILING.MATH($G90*('②-1出来高報告書'!$H$42-1%),1)-ROUND($G90*'値引・法定福利費自動計算（非表示予定）'!$D$7,0),
_xlfn.CEILING.MATH($G90*('②-1出来高報告書'!$H$42+1%+0.1%),1)-1-ROUND($G90*'値引・法定福利費自動計算（非表示予定）'!$D$7,0)
),
MAX(0,$G90)-ROUND($G90*'値引・法定福利費自動計算（非表示予定）'!$D$7,0),
99999
),
MIN(
MAX(0,$G90)-ROUND($G90*$L90,0),
99999
)
))</f>
        <v/>
      </c>
      <c r="S90" s="462" t="str">
        <f t="shared" si="14"/>
        <v>OK</v>
      </c>
      <c r="T90" s="435" t="str">
        <f t="shared" si="15"/>
        <v>OK</v>
      </c>
      <c r="U90" s="435" t="str">
        <f>IF($K90=TRUE,IF(ROUND(ABS($H90-'②-1出来高報告書'!$H$42),4)&lt;=1%,"OK","NG"),"OK")</f>
        <v>OK</v>
      </c>
      <c r="V90" s="435" t="str">
        <f t="shared" si="16"/>
        <v>OK</v>
      </c>
      <c r="W90" s="435" t="str">
        <f t="shared" si="17"/>
        <v>OK</v>
      </c>
      <c r="X90" s="435" t="str">
        <f t="shared" si="18"/>
        <v>OK</v>
      </c>
      <c r="Y90" s="435" t="str">
        <f t="shared" si="19"/>
        <v>OK</v>
      </c>
      <c r="Z90" s="435">
        <f t="shared" si="20"/>
        <v>0</v>
      </c>
      <c r="AA90" s="83">
        <f>'①見積→契約(出来高報告初回のみ）'!I123</f>
        <v>0</v>
      </c>
    </row>
    <row r="91" spans="1:27" ht="18" customHeight="1">
      <c r="A91" s="370">
        <f t="shared" si="11"/>
        <v>4</v>
      </c>
      <c r="B91" s="308" t="str">
        <f>IF('①見積→契約(出来高報告初回のみ）'!B126="〇","☑","")</f>
        <v/>
      </c>
      <c r="C91" s="408" t="str">
        <f t="shared" si="22"/>
        <v/>
      </c>
      <c r="D91" s="305" t="str">
        <f>IFERROR(IF('①見積→契約(出来高報告初回のみ）'!C124="","",'①見積→契約(出来高報告初回のみ）'!C124),"")</f>
        <v/>
      </c>
      <c r="E91" s="115" t="str">
        <f>IFERROR(IF('①見積→契約(出来高報告初回のみ）'!D124="","",FIXED('①見積→契約(出来高報告初回のみ）'!D124,'①見積→契約(出来高報告初回のみ）'!AG138)),"")</f>
        <v/>
      </c>
      <c r="F91" s="111" t="str">
        <f>IFERROR(IF('①見積→契約(出来高報告初回のみ）'!E124="","",'①見積→契約(出来高報告初回のみ）'!E124),"")</f>
        <v/>
      </c>
      <c r="G91" s="112" t="str">
        <f>IF('①見積→契約(出来高報告初回のみ）'!H124="","",'①見積→契約(出来高報告初回のみ）'!H124)</f>
        <v/>
      </c>
      <c r="H91" s="110" t="str">
        <f t="shared" si="21"/>
        <v/>
      </c>
      <c r="I91" s="114" t="str">
        <f>IFERROR(IF(K91=TRUE,ROUND(G91*'値引・法定福利費自動計算（非表示予定）'!$D$7+M91,0),IF(G91="","",ROUND(G91*L91+M91,0))),"")</f>
        <v/>
      </c>
      <c r="J91" s="125"/>
      <c r="K91" s="458"/>
      <c r="L91" s="157"/>
      <c r="M91" s="156"/>
      <c r="N91" s="449" t="str">
        <f t="shared" si="13"/>
        <v/>
      </c>
      <c r="O91" s="449" t="str">
        <f>IF($K91=TRUE,'②-1出来高報告書'!$H$42-1%,"")</f>
        <v/>
      </c>
      <c r="P91" s="449" t="str">
        <f>IF($K91=TRUE,'②-1出来高報告書'!$H$42+1%,"")</f>
        <v/>
      </c>
      <c r="Q91" s="460" t="str">
        <f>IF($G91="","",IF($K91=TRUE,
MAX(
MIN(
_xlfn.CEILING.MATH($G91*('②-1出来高報告書'!$H$42-1%),1)-ROUND($G91*'値引・法定福利費自動計算（非表示予定）'!$D$7,0),
_xlfn.CEILING.MATH($G91*('②-1出来高報告書'!$H$42+1%+0.1%),1)-1-ROUND($G91*'値引・法定福利費自動計算（非表示予定）'!$D$7,0)
),
MIN(0,$G91)-ROUND($G91*'値引・法定福利費自動計算（非表示予定）'!$D$7,0),
-99999
),
MAX(
MIN(0,$G91)-ROUND($G91*$L91,0),
-99999
)
))</f>
        <v/>
      </c>
      <c r="R91" s="460" t="str">
        <f>IF($G91="","",IF($K91=TRUE,
MIN(
MAX(
_xlfn.CEILING.MATH($G91*('②-1出来高報告書'!$H$42-1%),1)-ROUND($G91*'値引・法定福利費自動計算（非表示予定）'!$D$7,0),
_xlfn.CEILING.MATH($G91*('②-1出来高報告書'!$H$42+1%+0.1%),1)-1-ROUND($G91*'値引・法定福利費自動計算（非表示予定）'!$D$7,0)
),
MAX(0,$G91)-ROUND($G91*'値引・法定福利費自動計算（非表示予定）'!$D$7,0),
99999
),
MIN(
MAX(0,$G91)-ROUND($G91*$L91,0),
99999
)
))</f>
        <v/>
      </c>
      <c r="S91" s="462" t="str">
        <f t="shared" si="14"/>
        <v>OK</v>
      </c>
      <c r="T91" s="435" t="str">
        <f t="shared" si="15"/>
        <v>OK</v>
      </c>
      <c r="U91" s="435" t="str">
        <f>IF($K91=TRUE,IF(ROUND(ABS($H91-'②-1出来高報告書'!$H$42),4)&lt;=1%,"OK","NG"),"OK")</f>
        <v>OK</v>
      </c>
      <c r="V91" s="435" t="str">
        <f t="shared" si="16"/>
        <v>OK</v>
      </c>
      <c r="W91" s="435" t="str">
        <f t="shared" si="17"/>
        <v>OK</v>
      </c>
      <c r="X91" s="435" t="str">
        <f t="shared" si="18"/>
        <v>OK</v>
      </c>
      <c r="Y91" s="435" t="str">
        <f t="shared" si="19"/>
        <v>OK</v>
      </c>
      <c r="Z91" s="435">
        <f t="shared" si="20"/>
        <v>0</v>
      </c>
      <c r="AA91" s="83">
        <f>'①見積→契約(出来高報告初回のみ）'!I124</f>
        <v>0</v>
      </c>
    </row>
    <row r="92" spans="1:27" ht="18" customHeight="1">
      <c r="A92" s="370">
        <f t="shared" si="11"/>
        <v>4</v>
      </c>
      <c r="B92" s="308" t="str">
        <f>IF('①見積→契約(出来高報告初回のみ）'!B127="〇","☑","")</f>
        <v/>
      </c>
      <c r="C92" s="408" t="str">
        <f t="shared" si="22"/>
        <v/>
      </c>
      <c r="D92" s="305" t="str">
        <f>IFERROR(IF('①見積→契約(出来高報告初回のみ）'!C125="","",'①見積→契約(出来高報告初回のみ）'!C125),"")</f>
        <v/>
      </c>
      <c r="E92" s="115" t="str">
        <f>IFERROR(IF('①見積→契約(出来高報告初回のみ）'!D125="","",FIXED('①見積→契約(出来高報告初回のみ）'!D125,'①見積→契約(出来高報告初回のみ）'!AG139)),"")</f>
        <v/>
      </c>
      <c r="F92" s="111" t="str">
        <f>IFERROR(IF('①見積→契約(出来高報告初回のみ）'!E125="","",'①見積→契約(出来高報告初回のみ）'!E125),"")</f>
        <v/>
      </c>
      <c r="G92" s="112" t="str">
        <f>IF('①見積→契約(出来高報告初回のみ）'!H125="","",'①見積→契約(出来高報告初回のみ）'!H125)</f>
        <v/>
      </c>
      <c r="H92" s="110" t="str">
        <f t="shared" si="21"/>
        <v/>
      </c>
      <c r="I92" s="114" t="str">
        <f>IFERROR(IF(K92=TRUE,ROUND(G92*'値引・法定福利費自動計算（非表示予定）'!$D$7+M92,0),IF(G92="","",ROUND(G92*L92+M92,0))),"")</f>
        <v/>
      </c>
      <c r="J92" s="125"/>
      <c r="K92" s="458" t="b">
        <v>0</v>
      </c>
      <c r="L92" s="157"/>
      <c r="M92" s="156"/>
      <c r="N92" s="449" t="str">
        <f t="shared" si="13"/>
        <v/>
      </c>
      <c r="O92" s="449" t="str">
        <f>IF($K92=TRUE,'②-1出来高報告書'!$H$42-1%,"")</f>
        <v/>
      </c>
      <c r="P92" s="449" t="str">
        <f>IF($K92=TRUE,'②-1出来高報告書'!$H$42+1%,"")</f>
        <v/>
      </c>
      <c r="Q92" s="460" t="str">
        <f>IF($G92="","",IF($K92=TRUE,
MAX(
MIN(
_xlfn.CEILING.MATH($G92*('②-1出来高報告書'!$H$42-1%),1)-ROUND($G92*'値引・法定福利費自動計算（非表示予定）'!$D$7,0),
_xlfn.CEILING.MATH($G92*('②-1出来高報告書'!$H$42+1%+0.1%),1)-1-ROUND($G92*'値引・法定福利費自動計算（非表示予定）'!$D$7,0)
),
MIN(0,$G92)-ROUND($G92*'値引・法定福利費自動計算（非表示予定）'!$D$7,0),
-99999
),
MAX(
MIN(0,$G92)-ROUND($G92*$L92,0),
-99999
)
))</f>
        <v/>
      </c>
      <c r="R92" s="460" t="str">
        <f>IF($G92="","",IF($K92=TRUE,
MIN(
MAX(
_xlfn.CEILING.MATH($G92*('②-1出来高報告書'!$H$42-1%),1)-ROUND($G92*'値引・法定福利費自動計算（非表示予定）'!$D$7,0),
_xlfn.CEILING.MATH($G92*('②-1出来高報告書'!$H$42+1%+0.1%),1)-1-ROUND($G92*'値引・法定福利費自動計算（非表示予定）'!$D$7,0)
),
MAX(0,$G92)-ROUND($G92*'値引・法定福利費自動計算（非表示予定）'!$D$7,0),
99999
),
MIN(
MAX(0,$G92)-ROUND($G92*$L92,0),
99999
)
))</f>
        <v/>
      </c>
      <c r="S92" s="462" t="str">
        <f t="shared" si="14"/>
        <v>OK</v>
      </c>
      <c r="T92" s="435" t="str">
        <f t="shared" si="15"/>
        <v>OK</v>
      </c>
      <c r="U92" s="435" t="str">
        <f>IF($K92=TRUE,IF(ROUND(ABS($H92-'②-1出来高報告書'!$H$42),4)&lt;=1%,"OK","NG"),"OK")</f>
        <v>OK</v>
      </c>
      <c r="V92" s="435" t="str">
        <f t="shared" si="16"/>
        <v>OK</v>
      </c>
      <c r="W92" s="435" t="str">
        <f t="shared" si="17"/>
        <v>OK</v>
      </c>
      <c r="X92" s="435" t="str">
        <f t="shared" si="18"/>
        <v>OK</v>
      </c>
      <c r="Y92" s="435" t="str">
        <f t="shared" si="19"/>
        <v>OK</v>
      </c>
      <c r="Z92" s="435">
        <f t="shared" si="20"/>
        <v>0</v>
      </c>
      <c r="AA92" s="83">
        <f>'①見積→契約(出来高報告初回のみ）'!I125</f>
        <v>0</v>
      </c>
    </row>
    <row r="93" spans="1:27" ht="18" customHeight="1">
      <c r="A93" s="370">
        <f t="shared" si="11"/>
        <v>4</v>
      </c>
      <c r="B93" s="308" t="str">
        <f>IF('①見積→契約(出来高報告初回のみ）'!B128="〇","☑","")</f>
        <v/>
      </c>
      <c r="C93" s="408" t="str">
        <f t="shared" si="22"/>
        <v/>
      </c>
      <c r="D93" s="305" t="str">
        <f>IFERROR(IF('①見積→契約(出来高報告初回のみ）'!C126="","",'①見積→契約(出来高報告初回のみ）'!C126),"")</f>
        <v/>
      </c>
      <c r="E93" s="115" t="str">
        <f>IFERROR(IF('①見積→契約(出来高報告初回のみ）'!D126="","",FIXED('①見積→契約(出来高報告初回のみ）'!D126,'①見積→契約(出来高報告初回のみ）'!AG140)),"")</f>
        <v/>
      </c>
      <c r="F93" s="111" t="str">
        <f>IFERROR(IF('①見積→契約(出来高報告初回のみ）'!E126="","",'①見積→契約(出来高報告初回のみ）'!E126),"")</f>
        <v/>
      </c>
      <c r="G93" s="112" t="str">
        <f>IF('①見積→契約(出来高報告初回のみ）'!H126="","",'①見積→契約(出来高報告初回のみ）'!H126)</f>
        <v/>
      </c>
      <c r="H93" s="110" t="str">
        <f t="shared" si="21"/>
        <v/>
      </c>
      <c r="I93" s="114" t="str">
        <f>IFERROR(IF(K93=TRUE,ROUND(G93*'値引・法定福利費自動計算（非表示予定）'!$D$7+M93,0),IF(G93="","",ROUND(G93*L93+M93,0))),"")</f>
        <v/>
      </c>
      <c r="J93" s="125"/>
      <c r="K93" s="458" t="b">
        <v>0</v>
      </c>
      <c r="L93" s="157"/>
      <c r="M93" s="156"/>
      <c r="N93" s="449" t="str">
        <f t="shared" si="13"/>
        <v/>
      </c>
      <c r="O93" s="449" t="str">
        <f>IF($K93=TRUE,'②-1出来高報告書'!$H$42-1%,"")</f>
        <v/>
      </c>
      <c r="P93" s="449" t="str">
        <f>IF($K93=TRUE,'②-1出来高報告書'!$H$42+1%,"")</f>
        <v/>
      </c>
      <c r="Q93" s="460" t="str">
        <f>IF($G93="","",IF($K93=TRUE,
MAX(
MIN(
_xlfn.CEILING.MATH($G93*('②-1出来高報告書'!$H$42-1%),1)-ROUND($G93*'値引・法定福利費自動計算（非表示予定）'!$D$7,0),
_xlfn.CEILING.MATH($G93*('②-1出来高報告書'!$H$42+1%+0.1%),1)-1-ROUND($G93*'値引・法定福利費自動計算（非表示予定）'!$D$7,0)
),
MIN(0,$G93)-ROUND($G93*'値引・法定福利費自動計算（非表示予定）'!$D$7,0),
-99999
),
MAX(
MIN(0,$G93)-ROUND($G93*$L93,0),
-99999
)
))</f>
        <v/>
      </c>
      <c r="R93" s="460" t="str">
        <f>IF($G93="","",IF($K93=TRUE,
MIN(
MAX(
_xlfn.CEILING.MATH($G93*('②-1出来高報告書'!$H$42-1%),1)-ROUND($G93*'値引・法定福利費自動計算（非表示予定）'!$D$7,0),
_xlfn.CEILING.MATH($G93*('②-1出来高報告書'!$H$42+1%+0.1%),1)-1-ROUND($G93*'値引・法定福利費自動計算（非表示予定）'!$D$7,0)
),
MAX(0,$G93)-ROUND($G93*'値引・法定福利費自動計算（非表示予定）'!$D$7,0),
99999
),
MIN(
MAX(0,$G93)-ROUND($G93*$L93,0),
99999
)
))</f>
        <v/>
      </c>
      <c r="S93" s="462" t="str">
        <f t="shared" si="14"/>
        <v>OK</v>
      </c>
      <c r="T93" s="435" t="str">
        <f t="shared" si="15"/>
        <v>OK</v>
      </c>
      <c r="U93" s="435" t="str">
        <f>IF($K93=TRUE,IF(ROUND(ABS($H93-'②-1出来高報告書'!$H$42),4)&lt;=1%,"OK","NG"),"OK")</f>
        <v>OK</v>
      </c>
      <c r="V93" s="435" t="str">
        <f t="shared" si="16"/>
        <v>OK</v>
      </c>
      <c r="W93" s="435" t="str">
        <f t="shared" si="17"/>
        <v>OK</v>
      </c>
      <c r="X93" s="435" t="str">
        <f t="shared" si="18"/>
        <v>OK</v>
      </c>
      <c r="Y93" s="435" t="str">
        <f t="shared" si="19"/>
        <v>OK</v>
      </c>
      <c r="Z93" s="435">
        <f t="shared" si="20"/>
        <v>0</v>
      </c>
      <c r="AA93" s="83">
        <f>'①見積→契約(出来高報告初回のみ）'!I126</f>
        <v>0</v>
      </c>
    </row>
    <row r="94" spans="1:27" ht="18" customHeight="1">
      <c r="A94" s="370">
        <f t="shared" si="11"/>
        <v>4</v>
      </c>
      <c r="B94" s="308" t="str">
        <f>IF('①見積→契約(出来高報告初回のみ）'!B129="〇","☑","")</f>
        <v/>
      </c>
      <c r="C94" s="408" t="str">
        <f t="shared" si="22"/>
        <v/>
      </c>
      <c r="D94" s="305" t="str">
        <f>IFERROR(IF('①見積→契約(出来高報告初回のみ）'!C127="","",'①見積→契約(出来高報告初回のみ）'!C127),"")</f>
        <v/>
      </c>
      <c r="E94" s="115" t="str">
        <f>IFERROR(IF('①見積→契約(出来高報告初回のみ）'!D127="","",FIXED('①見積→契約(出来高報告初回のみ）'!D127,'①見積→契約(出来高報告初回のみ）'!AG141)),"")</f>
        <v/>
      </c>
      <c r="F94" s="111" t="str">
        <f>IFERROR(IF('①見積→契約(出来高報告初回のみ）'!E127="","",'①見積→契約(出来高報告初回のみ）'!E127),"")</f>
        <v/>
      </c>
      <c r="G94" s="112" t="str">
        <f>IF('①見積→契約(出来高報告初回のみ）'!H127="","",'①見積→契約(出来高報告初回のみ）'!H127)</f>
        <v/>
      </c>
      <c r="H94" s="110" t="str">
        <f t="shared" si="21"/>
        <v/>
      </c>
      <c r="I94" s="114" t="str">
        <f>IFERROR(IF(K94=TRUE,ROUND(G94*'値引・法定福利費自動計算（非表示予定）'!$D$7+M94,0),IF(G94="","",ROUND(G94*L94+M94,0))),"")</f>
        <v/>
      </c>
      <c r="J94" s="125"/>
      <c r="K94" s="458" t="b">
        <v>0</v>
      </c>
      <c r="L94" s="157"/>
      <c r="M94" s="156"/>
      <c r="N94" s="449" t="str">
        <f t="shared" si="13"/>
        <v/>
      </c>
      <c r="O94" s="449" t="str">
        <f>IF($K94=TRUE,'②-1出来高報告書'!$H$42-1%,"")</f>
        <v/>
      </c>
      <c r="P94" s="449" t="str">
        <f>IF($K94=TRUE,'②-1出来高報告書'!$H$42+1%,"")</f>
        <v/>
      </c>
      <c r="Q94" s="460" t="str">
        <f>IF($G94="","",IF($K94=TRUE,
MAX(
MIN(
_xlfn.CEILING.MATH($G94*('②-1出来高報告書'!$H$42-1%),1)-ROUND($G94*'値引・法定福利費自動計算（非表示予定）'!$D$7,0),
_xlfn.CEILING.MATH($G94*('②-1出来高報告書'!$H$42+1%+0.1%),1)-1-ROUND($G94*'値引・法定福利費自動計算（非表示予定）'!$D$7,0)
),
MIN(0,$G94)-ROUND($G94*'値引・法定福利費自動計算（非表示予定）'!$D$7,0),
-99999
),
MAX(
MIN(0,$G94)-ROUND($G94*$L94,0),
-99999
)
))</f>
        <v/>
      </c>
      <c r="R94" s="460" t="str">
        <f>IF($G94="","",IF($K94=TRUE,
MIN(
MAX(
_xlfn.CEILING.MATH($G94*('②-1出来高報告書'!$H$42-1%),1)-ROUND($G94*'値引・法定福利費自動計算（非表示予定）'!$D$7,0),
_xlfn.CEILING.MATH($G94*('②-1出来高報告書'!$H$42+1%+0.1%),1)-1-ROUND($G94*'値引・法定福利費自動計算（非表示予定）'!$D$7,0)
),
MAX(0,$G94)-ROUND($G94*'値引・法定福利費自動計算（非表示予定）'!$D$7,0),
99999
),
MIN(
MAX(0,$G94)-ROUND($G94*$L94,0),
99999
)
))</f>
        <v/>
      </c>
      <c r="S94" s="462" t="str">
        <f t="shared" si="14"/>
        <v>OK</v>
      </c>
      <c r="T94" s="435" t="str">
        <f t="shared" si="15"/>
        <v>OK</v>
      </c>
      <c r="U94" s="435" t="str">
        <f>IF($K94=TRUE,IF(ROUND(ABS($H94-'②-1出来高報告書'!$H$42),4)&lt;=1%,"OK","NG"),"OK")</f>
        <v>OK</v>
      </c>
      <c r="V94" s="435" t="str">
        <f t="shared" si="16"/>
        <v>OK</v>
      </c>
      <c r="W94" s="435" t="str">
        <f t="shared" si="17"/>
        <v>OK</v>
      </c>
      <c r="X94" s="435" t="str">
        <f t="shared" si="18"/>
        <v>OK</v>
      </c>
      <c r="Y94" s="435" t="str">
        <f t="shared" si="19"/>
        <v>OK</v>
      </c>
      <c r="Z94" s="435">
        <f t="shared" si="20"/>
        <v>0</v>
      </c>
      <c r="AA94" s="83">
        <f>'①見積→契約(出来高報告初回のみ）'!I127</f>
        <v>0</v>
      </c>
    </row>
    <row r="95" spans="1:27" ht="18" customHeight="1">
      <c r="A95" s="370">
        <f t="shared" si="11"/>
        <v>4</v>
      </c>
      <c r="B95" s="308" t="str">
        <f>IF('①見積→契約(出来高報告初回のみ）'!B130="〇","☑","")</f>
        <v/>
      </c>
      <c r="C95" s="408" t="str">
        <f t="shared" si="22"/>
        <v/>
      </c>
      <c r="D95" s="305" t="str">
        <f>IFERROR(IF('①見積→契約(出来高報告初回のみ）'!C128="","",'①見積→契約(出来高報告初回のみ）'!C128),"")</f>
        <v/>
      </c>
      <c r="E95" s="115" t="str">
        <f>IFERROR(IF('①見積→契約(出来高報告初回のみ）'!D128="","",FIXED('①見積→契約(出来高報告初回のみ）'!D128,'①見積→契約(出来高報告初回のみ）'!AG142)),"")</f>
        <v/>
      </c>
      <c r="F95" s="111" t="str">
        <f>IFERROR(IF('①見積→契約(出来高報告初回のみ）'!E128="","",'①見積→契約(出来高報告初回のみ）'!E128),"")</f>
        <v/>
      </c>
      <c r="G95" s="112" t="str">
        <f>IF('①見積→契約(出来高報告初回のみ）'!H128="","",'①見積→契約(出来高報告初回のみ）'!H128)</f>
        <v/>
      </c>
      <c r="H95" s="110" t="str">
        <f t="shared" si="21"/>
        <v/>
      </c>
      <c r="I95" s="114" t="str">
        <f>IFERROR(IF(K95=TRUE,ROUND(G95*'値引・法定福利費自動計算（非表示予定）'!$D$7+M95,0),IF(G95="","",ROUND(G95*L95+M95,0))),"")</f>
        <v/>
      </c>
      <c r="J95" s="125"/>
      <c r="K95" s="458"/>
      <c r="L95" s="157"/>
      <c r="M95" s="156"/>
      <c r="N95" s="449" t="str">
        <f t="shared" si="13"/>
        <v/>
      </c>
      <c r="O95" s="449" t="str">
        <f>IF($K95=TRUE,'②-1出来高報告書'!$H$42-1%,"")</f>
        <v/>
      </c>
      <c r="P95" s="449" t="str">
        <f>IF($K95=TRUE,'②-1出来高報告書'!$H$42+1%,"")</f>
        <v/>
      </c>
      <c r="Q95" s="460" t="str">
        <f>IF($G95="","",IF($K95=TRUE,
MAX(
MIN(
_xlfn.CEILING.MATH($G95*('②-1出来高報告書'!$H$42-1%),1)-ROUND($G95*'値引・法定福利費自動計算（非表示予定）'!$D$7,0),
_xlfn.CEILING.MATH($G95*('②-1出来高報告書'!$H$42+1%+0.1%),1)-1-ROUND($G95*'値引・法定福利費自動計算（非表示予定）'!$D$7,0)
),
MIN(0,$G95)-ROUND($G95*'値引・法定福利費自動計算（非表示予定）'!$D$7,0),
-99999
),
MAX(
MIN(0,$G95)-ROUND($G95*$L95,0),
-99999
)
))</f>
        <v/>
      </c>
      <c r="R95" s="460" t="str">
        <f>IF($G95="","",IF($K95=TRUE,
MIN(
MAX(
_xlfn.CEILING.MATH($G95*('②-1出来高報告書'!$H$42-1%),1)-ROUND($G95*'値引・法定福利費自動計算（非表示予定）'!$D$7,0),
_xlfn.CEILING.MATH($G95*('②-1出来高報告書'!$H$42+1%+0.1%),1)-1-ROUND($G95*'値引・法定福利費自動計算（非表示予定）'!$D$7,0)
),
MAX(0,$G95)-ROUND($G95*'値引・法定福利費自動計算（非表示予定）'!$D$7,0),
99999
),
MIN(
MAX(0,$G95)-ROUND($G95*$L95,0),
99999
)
))</f>
        <v/>
      </c>
      <c r="S95" s="462" t="str">
        <f t="shared" si="14"/>
        <v>OK</v>
      </c>
      <c r="T95" s="435" t="str">
        <f t="shared" si="15"/>
        <v>OK</v>
      </c>
      <c r="U95" s="435" t="str">
        <f>IF($K95=TRUE,IF(ROUND(ABS($H95-'②-1出来高報告書'!$H$42),4)&lt;=1%,"OK","NG"),"OK")</f>
        <v>OK</v>
      </c>
      <c r="V95" s="435" t="str">
        <f t="shared" si="16"/>
        <v>OK</v>
      </c>
      <c r="W95" s="435" t="str">
        <f t="shared" si="17"/>
        <v>OK</v>
      </c>
      <c r="X95" s="435" t="str">
        <f t="shared" si="18"/>
        <v>OK</v>
      </c>
      <c r="Y95" s="435" t="str">
        <f t="shared" si="19"/>
        <v>OK</v>
      </c>
      <c r="Z95" s="435">
        <f t="shared" si="20"/>
        <v>0</v>
      </c>
      <c r="AA95" s="83">
        <f>'①見積→契約(出来高報告初回のみ）'!I128</f>
        <v>0</v>
      </c>
    </row>
    <row r="96" spans="1:27" ht="18" customHeight="1">
      <c r="A96" s="370">
        <f t="shared" si="11"/>
        <v>4</v>
      </c>
      <c r="B96" s="308" t="str">
        <f>IF('①見積→契約(出来高報告初回のみ）'!B131="〇","☑","")</f>
        <v/>
      </c>
      <c r="C96" s="408" t="str">
        <f t="shared" si="22"/>
        <v/>
      </c>
      <c r="D96" s="305" t="str">
        <f>IFERROR(IF('①見積→契約(出来高報告初回のみ）'!C129="","",'①見積→契約(出来高報告初回のみ）'!C129),"")</f>
        <v/>
      </c>
      <c r="E96" s="115" t="str">
        <f>IFERROR(IF('①見積→契約(出来高報告初回のみ）'!D129="","",FIXED('①見積→契約(出来高報告初回のみ）'!D129,'①見積→契約(出来高報告初回のみ）'!AG143)),"")</f>
        <v/>
      </c>
      <c r="F96" s="111" t="str">
        <f>IFERROR(IF('①見積→契約(出来高報告初回のみ）'!E129="","",'①見積→契約(出来高報告初回のみ）'!E129),"")</f>
        <v/>
      </c>
      <c r="G96" s="112" t="str">
        <f>IF('①見積→契約(出来高報告初回のみ）'!H129="","",'①見積→契約(出来高報告初回のみ）'!H129)</f>
        <v/>
      </c>
      <c r="H96" s="110" t="str">
        <f t="shared" si="21"/>
        <v/>
      </c>
      <c r="I96" s="114" t="str">
        <f>IFERROR(IF(K96=TRUE,ROUND(G96*'値引・法定福利費自動計算（非表示予定）'!$D$7+M96,0),IF(G96="","",ROUND(G96*L96+M96,0))),"")</f>
        <v/>
      </c>
      <c r="J96" s="125"/>
      <c r="K96" s="458"/>
      <c r="L96" s="157"/>
      <c r="M96" s="156"/>
      <c r="N96" s="449" t="str">
        <f t="shared" si="13"/>
        <v/>
      </c>
      <c r="O96" s="449" t="str">
        <f>IF($K96=TRUE,'②-1出来高報告書'!$H$42-1%,"")</f>
        <v/>
      </c>
      <c r="P96" s="449" t="str">
        <f>IF($K96=TRUE,'②-1出来高報告書'!$H$42+1%,"")</f>
        <v/>
      </c>
      <c r="Q96" s="460" t="str">
        <f>IF($G96="","",IF($K96=TRUE,
MAX(
MIN(
_xlfn.CEILING.MATH($G96*('②-1出来高報告書'!$H$42-1%),1)-ROUND($G96*'値引・法定福利費自動計算（非表示予定）'!$D$7,0),
_xlfn.CEILING.MATH($G96*('②-1出来高報告書'!$H$42+1%+0.1%),1)-1-ROUND($G96*'値引・法定福利費自動計算（非表示予定）'!$D$7,0)
),
MIN(0,$G96)-ROUND($G96*'値引・法定福利費自動計算（非表示予定）'!$D$7,0),
-99999
),
MAX(
MIN(0,$G96)-ROUND($G96*$L96,0),
-99999
)
))</f>
        <v/>
      </c>
      <c r="R96" s="460" t="str">
        <f>IF($G96="","",IF($K96=TRUE,
MIN(
MAX(
_xlfn.CEILING.MATH($G96*('②-1出来高報告書'!$H$42-1%),1)-ROUND($G96*'値引・法定福利費自動計算（非表示予定）'!$D$7,0),
_xlfn.CEILING.MATH($G96*('②-1出来高報告書'!$H$42+1%+0.1%),1)-1-ROUND($G96*'値引・法定福利費自動計算（非表示予定）'!$D$7,0)
),
MAX(0,$G96)-ROUND($G96*'値引・法定福利費自動計算（非表示予定）'!$D$7,0),
99999
),
MIN(
MAX(0,$G96)-ROUND($G96*$L96,0),
99999
)
))</f>
        <v/>
      </c>
      <c r="S96" s="462" t="str">
        <f t="shared" si="14"/>
        <v>OK</v>
      </c>
      <c r="T96" s="435" t="str">
        <f t="shared" si="15"/>
        <v>OK</v>
      </c>
      <c r="U96" s="435" t="str">
        <f>IF($K96=TRUE,IF(ROUND(ABS($H96-'②-1出来高報告書'!$H$42),4)&lt;=1%,"OK","NG"),"OK")</f>
        <v>OK</v>
      </c>
      <c r="V96" s="435" t="str">
        <f t="shared" si="16"/>
        <v>OK</v>
      </c>
      <c r="W96" s="435" t="str">
        <f t="shared" si="17"/>
        <v>OK</v>
      </c>
      <c r="X96" s="435" t="str">
        <f t="shared" si="18"/>
        <v>OK</v>
      </c>
      <c r="Y96" s="435" t="str">
        <f t="shared" si="19"/>
        <v>OK</v>
      </c>
      <c r="Z96" s="435">
        <f t="shared" si="20"/>
        <v>0</v>
      </c>
      <c r="AA96" s="83">
        <f>'①見積→契約(出来高報告初回のみ）'!I129</f>
        <v>0</v>
      </c>
    </row>
    <row r="97" spans="1:27" ht="18" customHeight="1">
      <c r="A97" s="370">
        <f t="shared" si="11"/>
        <v>4</v>
      </c>
      <c r="B97" s="308" t="str">
        <f>IF('①見積→契約(出来高報告初回のみ）'!B132="〇","☑","")</f>
        <v/>
      </c>
      <c r="C97" s="408" t="str">
        <f t="shared" si="22"/>
        <v/>
      </c>
      <c r="D97" s="305" t="str">
        <f>IFERROR(IF('①見積→契約(出来高報告初回のみ）'!C130="","",'①見積→契約(出来高報告初回のみ）'!C130),"")</f>
        <v/>
      </c>
      <c r="E97" s="115" t="str">
        <f>IFERROR(IF('①見積→契約(出来高報告初回のみ）'!D130="","",FIXED('①見積→契約(出来高報告初回のみ）'!D130,'①見積→契約(出来高報告初回のみ）'!AG144)),"")</f>
        <v/>
      </c>
      <c r="F97" s="111" t="str">
        <f>IFERROR(IF('①見積→契約(出来高報告初回のみ）'!E130="","",'①見積→契約(出来高報告初回のみ）'!E130),"")</f>
        <v/>
      </c>
      <c r="G97" s="112" t="str">
        <f>IF('①見積→契約(出来高報告初回のみ）'!H130="","",'①見積→契約(出来高報告初回のみ）'!H130)</f>
        <v/>
      </c>
      <c r="H97" s="110" t="str">
        <f t="shared" si="21"/>
        <v/>
      </c>
      <c r="I97" s="114" t="str">
        <f>IFERROR(IF(K97=TRUE,ROUND(G97*'値引・法定福利費自動計算（非表示予定）'!$D$7+M97,0),IF(G97="","",ROUND(G97*L97+M97,0))),"")</f>
        <v/>
      </c>
      <c r="J97" s="125"/>
      <c r="K97" s="458" t="b">
        <v>0</v>
      </c>
      <c r="L97" s="157"/>
      <c r="M97" s="156"/>
      <c r="N97" s="449" t="str">
        <f t="shared" si="13"/>
        <v/>
      </c>
      <c r="O97" s="449" t="str">
        <f>IF($K97=TRUE,'②-1出来高報告書'!$H$42-1%,"")</f>
        <v/>
      </c>
      <c r="P97" s="449" t="str">
        <f>IF($K97=TRUE,'②-1出来高報告書'!$H$42+1%,"")</f>
        <v/>
      </c>
      <c r="Q97" s="460" t="str">
        <f>IF($G97="","",IF($K97=TRUE,
MAX(
MIN(
_xlfn.CEILING.MATH($G97*('②-1出来高報告書'!$H$42-1%),1)-ROUND($G97*'値引・法定福利費自動計算（非表示予定）'!$D$7,0),
_xlfn.CEILING.MATH($G97*('②-1出来高報告書'!$H$42+1%+0.1%),1)-1-ROUND($G97*'値引・法定福利費自動計算（非表示予定）'!$D$7,0)
),
MIN(0,$G97)-ROUND($G97*'値引・法定福利費自動計算（非表示予定）'!$D$7,0),
-99999
),
MAX(
MIN(0,$G97)-ROUND($G97*$L97,0),
-99999
)
))</f>
        <v/>
      </c>
      <c r="R97" s="460" t="str">
        <f>IF($G97="","",IF($K97=TRUE,
MIN(
MAX(
_xlfn.CEILING.MATH($G97*('②-1出来高報告書'!$H$42-1%),1)-ROUND($G97*'値引・法定福利費自動計算（非表示予定）'!$D$7,0),
_xlfn.CEILING.MATH($G97*('②-1出来高報告書'!$H$42+1%+0.1%),1)-1-ROUND($G97*'値引・法定福利費自動計算（非表示予定）'!$D$7,0)
),
MAX(0,$G97)-ROUND($G97*'値引・法定福利費自動計算（非表示予定）'!$D$7,0),
99999
),
MIN(
MAX(0,$G97)-ROUND($G97*$L97,0),
99999
)
))</f>
        <v/>
      </c>
      <c r="S97" s="462" t="str">
        <f t="shared" si="14"/>
        <v>OK</v>
      </c>
      <c r="T97" s="435" t="str">
        <f t="shared" si="15"/>
        <v>OK</v>
      </c>
      <c r="U97" s="435" t="str">
        <f>IF($K97=TRUE,IF(ROUND(ABS($H97-'②-1出来高報告書'!$H$42),4)&lt;=1%,"OK","NG"),"OK")</f>
        <v>OK</v>
      </c>
      <c r="V97" s="435" t="str">
        <f t="shared" si="16"/>
        <v>OK</v>
      </c>
      <c r="W97" s="435" t="str">
        <f t="shared" si="17"/>
        <v>OK</v>
      </c>
      <c r="X97" s="435" t="str">
        <f t="shared" si="18"/>
        <v>OK</v>
      </c>
      <c r="Y97" s="435" t="str">
        <f t="shared" si="19"/>
        <v>OK</v>
      </c>
      <c r="Z97" s="435">
        <f t="shared" si="20"/>
        <v>0</v>
      </c>
      <c r="AA97" s="83">
        <f>'①見積→契約(出来高報告初回のみ）'!I130</f>
        <v>0</v>
      </c>
    </row>
    <row r="98" spans="1:27" ht="18" customHeight="1">
      <c r="A98" s="370">
        <f t="shared" si="11"/>
        <v>4</v>
      </c>
      <c r="B98" s="308" t="str">
        <f>IF('①見積→契約(出来高報告初回のみ）'!B133="〇","☑","")</f>
        <v/>
      </c>
      <c r="C98" s="408" t="str">
        <f t="shared" si="22"/>
        <v/>
      </c>
      <c r="D98" s="305" t="str">
        <f>IFERROR(IF('①見積→契約(出来高報告初回のみ）'!C131="","",'①見積→契約(出来高報告初回のみ）'!C131),"")</f>
        <v/>
      </c>
      <c r="E98" s="115" t="str">
        <f>IFERROR(IF('①見積→契約(出来高報告初回のみ）'!D131="","",FIXED('①見積→契約(出来高報告初回のみ）'!D131,'①見積→契約(出来高報告初回のみ）'!AG145)),"")</f>
        <v/>
      </c>
      <c r="F98" s="111" t="str">
        <f>IFERROR(IF('①見積→契約(出来高報告初回のみ）'!E131="","",'①見積→契約(出来高報告初回のみ）'!E131),"")</f>
        <v/>
      </c>
      <c r="G98" s="112" t="str">
        <f>IF('①見積→契約(出来高報告初回のみ）'!H131="","",'①見積→契約(出来高報告初回のみ）'!H131)</f>
        <v/>
      </c>
      <c r="H98" s="110" t="str">
        <f t="shared" si="21"/>
        <v/>
      </c>
      <c r="I98" s="114" t="str">
        <f>IFERROR(IF(K98=TRUE,ROUND(G98*'値引・法定福利費自動計算（非表示予定）'!$D$7+M98,0),IF(G98="","",ROUND(G98*L98+M98,0))),"")</f>
        <v/>
      </c>
      <c r="J98" s="125"/>
      <c r="K98" s="458"/>
      <c r="L98" s="157"/>
      <c r="M98" s="156"/>
      <c r="N98" s="449" t="str">
        <f t="shared" si="13"/>
        <v/>
      </c>
      <c r="O98" s="449" t="str">
        <f>IF($K98=TRUE,'②-1出来高報告書'!$H$42-1%,"")</f>
        <v/>
      </c>
      <c r="P98" s="449" t="str">
        <f>IF($K98=TRUE,'②-1出来高報告書'!$H$42+1%,"")</f>
        <v/>
      </c>
      <c r="Q98" s="460" t="str">
        <f>IF($G98="","",IF($K98=TRUE,
MAX(
MIN(
_xlfn.CEILING.MATH($G98*('②-1出来高報告書'!$H$42-1%),1)-ROUND($G98*'値引・法定福利費自動計算（非表示予定）'!$D$7,0),
_xlfn.CEILING.MATH($G98*('②-1出来高報告書'!$H$42+1%+0.1%),1)-1-ROUND($G98*'値引・法定福利費自動計算（非表示予定）'!$D$7,0)
),
MIN(0,$G98)-ROUND($G98*'値引・法定福利費自動計算（非表示予定）'!$D$7,0),
-99999
),
MAX(
MIN(0,$G98)-ROUND($G98*$L98,0),
-99999
)
))</f>
        <v/>
      </c>
      <c r="R98" s="460" t="str">
        <f>IF($G98="","",IF($K98=TRUE,
MIN(
MAX(
_xlfn.CEILING.MATH($G98*('②-1出来高報告書'!$H$42-1%),1)-ROUND($G98*'値引・法定福利費自動計算（非表示予定）'!$D$7,0),
_xlfn.CEILING.MATH($G98*('②-1出来高報告書'!$H$42+1%+0.1%),1)-1-ROUND($G98*'値引・法定福利費自動計算（非表示予定）'!$D$7,0)
),
MAX(0,$G98)-ROUND($G98*'値引・法定福利費自動計算（非表示予定）'!$D$7,0),
99999
),
MIN(
MAX(0,$G98)-ROUND($G98*$L98,0),
99999
)
))</f>
        <v/>
      </c>
      <c r="S98" s="462" t="str">
        <f t="shared" si="14"/>
        <v>OK</v>
      </c>
      <c r="T98" s="435" t="str">
        <f t="shared" si="15"/>
        <v>OK</v>
      </c>
      <c r="U98" s="435" t="str">
        <f>IF($K98=TRUE,IF(ROUND(ABS($H98-'②-1出来高報告書'!$H$42),4)&lt;=1%,"OK","NG"),"OK")</f>
        <v>OK</v>
      </c>
      <c r="V98" s="435" t="str">
        <f t="shared" si="16"/>
        <v>OK</v>
      </c>
      <c r="W98" s="435" t="str">
        <f t="shared" si="17"/>
        <v>OK</v>
      </c>
      <c r="X98" s="435" t="str">
        <f t="shared" si="18"/>
        <v>OK</v>
      </c>
      <c r="Y98" s="435" t="str">
        <f t="shared" si="19"/>
        <v>OK</v>
      </c>
      <c r="Z98" s="435">
        <f t="shared" si="20"/>
        <v>0</v>
      </c>
      <c r="AA98" s="83">
        <f>'①見積→契約(出来高報告初回のみ）'!I131</f>
        <v>0</v>
      </c>
    </row>
    <row r="99" spans="1:27" ht="18" customHeight="1">
      <c r="A99" s="370">
        <f t="shared" si="11"/>
        <v>4</v>
      </c>
      <c r="B99" s="308" t="str">
        <f>IF('①見積→契約(出来高報告初回のみ）'!B134="〇","☑","")</f>
        <v/>
      </c>
      <c r="C99" s="408" t="str">
        <f t="shared" si="22"/>
        <v/>
      </c>
      <c r="D99" s="305" t="str">
        <f>IFERROR(IF('①見積→契約(出来高報告初回のみ）'!C132="","",'①見積→契約(出来高報告初回のみ）'!C132),"")</f>
        <v/>
      </c>
      <c r="E99" s="115" t="str">
        <f>IFERROR(IF('①見積→契約(出来高報告初回のみ）'!D132="","",FIXED('①見積→契約(出来高報告初回のみ）'!D132,'①見積→契約(出来高報告初回のみ）'!AG146)),"")</f>
        <v/>
      </c>
      <c r="F99" s="111" t="str">
        <f>IFERROR(IF('①見積→契約(出来高報告初回のみ）'!E132="","",'①見積→契約(出来高報告初回のみ）'!E132),"")</f>
        <v/>
      </c>
      <c r="G99" s="112" t="str">
        <f>IF('①見積→契約(出来高報告初回のみ）'!H132="","",'①見積→契約(出来高報告初回のみ）'!H132)</f>
        <v/>
      </c>
      <c r="H99" s="110" t="str">
        <f t="shared" si="21"/>
        <v/>
      </c>
      <c r="I99" s="114" t="str">
        <f>IFERROR(IF(K99=TRUE,ROUND(G99*'値引・法定福利費自動計算（非表示予定）'!$D$7+M99,0),IF(G99="","",ROUND(G99*L99+M99,0))),"")</f>
        <v/>
      </c>
      <c r="J99" s="125"/>
      <c r="K99" s="458"/>
      <c r="L99" s="157"/>
      <c r="M99" s="156"/>
      <c r="N99" s="449" t="str">
        <f t="shared" si="13"/>
        <v/>
      </c>
      <c r="O99" s="449" t="str">
        <f>IF($K99=TRUE,'②-1出来高報告書'!$H$42-1%,"")</f>
        <v/>
      </c>
      <c r="P99" s="449" t="str">
        <f>IF($K99=TRUE,'②-1出来高報告書'!$H$42+1%,"")</f>
        <v/>
      </c>
      <c r="Q99" s="460" t="str">
        <f>IF($G99="","",IF($K99=TRUE,
MAX(
MIN(
_xlfn.CEILING.MATH($G99*('②-1出来高報告書'!$H$42-1%),1)-ROUND($G99*'値引・法定福利費自動計算（非表示予定）'!$D$7,0),
_xlfn.CEILING.MATH($G99*('②-1出来高報告書'!$H$42+1%+0.1%),1)-1-ROUND($G99*'値引・法定福利費自動計算（非表示予定）'!$D$7,0)
),
MIN(0,$G99)-ROUND($G99*'値引・法定福利費自動計算（非表示予定）'!$D$7,0),
-99999
),
MAX(
MIN(0,$G99)-ROUND($G99*$L99,0),
-99999
)
))</f>
        <v/>
      </c>
      <c r="R99" s="460" t="str">
        <f>IF($G99="","",IF($K99=TRUE,
MIN(
MAX(
_xlfn.CEILING.MATH($G99*('②-1出来高報告書'!$H$42-1%),1)-ROUND($G99*'値引・法定福利費自動計算（非表示予定）'!$D$7,0),
_xlfn.CEILING.MATH($G99*('②-1出来高報告書'!$H$42+1%+0.1%),1)-1-ROUND($G99*'値引・法定福利費自動計算（非表示予定）'!$D$7,0)
),
MAX(0,$G99)-ROUND($G99*'値引・法定福利費自動計算（非表示予定）'!$D$7,0),
99999
),
MIN(
MAX(0,$G99)-ROUND($G99*$L99,0),
99999
)
))</f>
        <v/>
      </c>
      <c r="S99" s="462" t="str">
        <f t="shared" si="14"/>
        <v>OK</v>
      </c>
      <c r="T99" s="435" t="str">
        <f t="shared" si="15"/>
        <v>OK</v>
      </c>
      <c r="U99" s="435" t="str">
        <f>IF($K99=TRUE,IF(ROUND(ABS($H99-'②-1出来高報告書'!$H$42),4)&lt;=1%,"OK","NG"),"OK")</f>
        <v>OK</v>
      </c>
      <c r="V99" s="435" t="str">
        <f t="shared" si="16"/>
        <v>OK</v>
      </c>
      <c r="W99" s="435" t="str">
        <f t="shared" si="17"/>
        <v>OK</v>
      </c>
      <c r="X99" s="435" t="str">
        <f t="shared" si="18"/>
        <v>OK</v>
      </c>
      <c r="Y99" s="435" t="str">
        <f t="shared" si="19"/>
        <v>OK</v>
      </c>
      <c r="Z99" s="435">
        <f t="shared" si="20"/>
        <v>0</v>
      </c>
      <c r="AA99" s="83">
        <f>'①見積→契約(出来高報告初回のみ）'!I132</f>
        <v>0</v>
      </c>
    </row>
    <row r="100" spans="1:27" ht="18" customHeight="1">
      <c r="A100" s="370">
        <f t="shared" si="11"/>
        <v>4</v>
      </c>
      <c r="B100" s="308" t="str">
        <f>IF('①見積→契約(出来高報告初回のみ）'!B135="〇","☑","")</f>
        <v/>
      </c>
      <c r="C100" s="408" t="str">
        <f t="shared" si="22"/>
        <v/>
      </c>
      <c r="D100" s="305" t="str">
        <f>IFERROR(IF('①見積→契約(出来高報告初回のみ）'!C133="","",'①見積→契約(出来高報告初回のみ）'!C133),"")</f>
        <v/>
      </c>
      <c r="E100" s="115" t="str">
        <f>IFERROR(IF('①見積→契約(出来高報告初回のみ）'!D133="","",FIXED('①見積→契約(出来高報告初回のみ）'!D133,'①見積→契約(出来高報告初回のみ）'!AG147)),"")</f>
        <v/>
      </c>
      <c r="F100" s="111" t="str">
        <f>IFERROR(IF('①見積→契約(出来高報告初回のみ）'!E133="","",'①見積→契約(出来高報告初回のみ）'!E133),"")</f>
        <v/>
      </c>
      <c r="G100" s="112" t="str">
        <f>IF('①見積→契約(出来高報告初回のみ）'!H133="","",'①見積→契約(出来高報告初回のみ）'!H133)</f>
        <v/>
      </c>
      <c r="H100" s="110" t="str">
        <f t="shared" si="21"/>
        <v/>
      </c>
      <c r="I100" s="114" t="str">
        <f>IFERROR(IF(K100=TRUE,ROUND(G100*'値引・法定福利費自動計算（非表示予定）'!$D$7+M100,0),IF(G100="","",ROUND(G100*L100+M100,0))),"")</f>
        <v/>
      </c>
      <c r="J100" s="125"/>
      <c r="K100" s="458"/>
      <c r="L100" s="157"/>
      <c r="M100" s="156"/>
      <c r="N100" s="449" t="str">
        <f t="shared" si="13"/>
        <v/>
      </c>
      <c r="O100" s="449" t="str">
        <f>IF($K100=TRUE,'②-1出来高報告書'!$H$42-1%,"")</f>
        <v/>
      </c>
      <c r="P100" s="449" t="str">
        <f>IF($K100=TRUE,'②-1出来高報告書'!$H$42+1%,"")</f>
        <v/>
      </c>
      <c r="Q100" s="460" t="str">
        <f>IF($G100="","",IF($K100=TRUE,
MAX(
MIN(
_xlfn.CEILING.MATH($G100*('②-1出来高報告書'!$H$42-1%),1)-ROUND($G100*'値引・法定福利費自動計算（非表示予定）'!$D$7,0),
_xlfn.CEILING.MATH($G100*('②-1出来高報告書'!$H$42+1%+0.1%),1)-1-ROUND($G100*'値引・法定福利費自動計算（非表示予定）'!$D$7,0)
),
MIN(0,$G100)-ROUND($G100*'値引・法定福利費自動計算（非表示予定）'!$D$7,0),
-99999
),
MAX(
MIN(0,$G100)-ROUND($G100*$L100,0),
-99999
)
))</f>
        <v/>
      </c>
      <c r="R100" s="460" t="str">
        <f>IF($G100="","",IF($K100=TRUE,
MIN(
MAX(
_xlfn.CEILING.MATH($G100*('②-1出来高報告書'!$H$42-1%),1)-ROUND($G100*'値引・法定福利費自動計算（非表示予定）'!$D$7,0),
_xlfn.CEILING.MATH($G100*('②-1出来高報告書'!$H$42+1%+0.1%),1)-1-ROUND($G100*'値引・法定福利費自動計算（非表示予定）'!$D$7,0)
),
MAX(0,$G100)-ROUND($G100*'値引・法定福利費自動計算（非表示予定）'!$D$7,0),
99999
),
MIN(
MAX(0,$G100)-ROUND($G100*$L100,0),
99999
)
))</f>
        <v/>
      </c>
      <c r="S100" s="462" t="str">
        <f t="shared" si="14"/>
        <v>OK</v>
      </c>
      <c r="T100" s="435" t="str">
        <f t="shared" si="15"/>
        <v>OK</v>
      </c>
      <c r="U100" s="435" t="str">
        <f>IF($K100=TRUE,IF(ROUND(ABS($H100-'②-1出来高報告書'!$H$42),4)&lt;=1%,"OK","NG"),"OK")</f>
        <v>OK</v>
      </c>
      <c r="V100" s="435" t="str">
        <f t="shared" si="16"/>
        <v>OK</v>
      </c>
      <c r="W100" s="435" t="str">
        <f t="shared" si="17"/>
        <v>OK</v>
      </c>
      <c r="X100" s="435" t="str">
        <f t="shared" si="18"/>
        <v>OK</v>
      </c>
      <c r="Y100" s="435" t="str">
        <f t="shared" si="19"/>
        <v>OK</v>
      </c>
      <c r="Z100" s="435">
        <f t="shared" si="20"/>
        <v>0</v>
      </c>
      <c r="AA100" s="83">
        <f>'①見積→契約(出来高報告初回のみ）'!I133</f>
        <v>0</v>
      </c>
    </row>
    <row r="101" spans="1:27" ht="18" customHeight="1">
      <c r="A101" s="370">
        <f t="shared" si="11"/>
        <v>4</v>
      </c>
      <c r="B101" s="308" t="str">
        <f>IF('①見積→契約(出来高報告初回のみ）'!B136="〇","☑","")</f>
        <v/>
      </c>
      <c r="C101" s="408" t="str">
        <f t="shared" si="22"/>
        <v/>
      </c>
      <c r="D101" s="305" t="str">
        <f>IFERROR(IF('①見積→契約(出来高報告初回のみ）'!C134="","",'①見積→契約(出来高報告初回のみ）'!C134),"")</f>
        <v/>
      </c>
      <c r="E101" s="115" t="str">
        <f>IFERROR(IF('①見積→契約(出来高報告初回のみ）'!D134="","",FIXED('①見積→契約(出来高報告初回のみ）'!D134,'①見積→契約(出来高報告初回のみ）'!AG148)),"")</f>
        <v/>
      </c>
      <c r="F101" s="111" t="str">
        <f>IFERROR(IF('①見積→契約(出来高報告初回のみ）'!E134="","",'①見積→契約(出来高報告初回のみ）'!E134),"")</f>
        <v/>
      </c>
      <c r="G101" s="112" t="str">
        <f>IF('①見積→契約(出来高報告初回のみ）'!H134="","",'①見積→契約(出来高報告初回のみ）'!H134)</f>
        <v/>
      </c>
      <c r="H101" s="110" t="str">
        <f t="shared" si="21"/>
        <v/>
      </c>
      <c r="I101" s="114" t="str">
        <f>IFERROR(IF(K101=TRUE,ROUND(G101*'値引・法定福利費自動計算（非表示予定）'!$D$7+M101,0),IF(G101="","",ROUND(G101*L101+M101,0))),"")</f>
        <v/>
      </c>
      <c r="J101" s="125"/>
      <c r="K101" s="458"/>
      <c r="L101" s="157"/>
      <c r="M101" s="156"/>
      <c r="N101" s="449" t="str">
        <f t="shared" si="13"/>
        <v/>
      </c>
      <c r="O101" s="449" t="str">
        <f>IF($K101=TRUE,'②-1出来高報告書'!$H$42-1%,"")</f>
        <v/>
      </c>
      <c r="P101" s="449" t="str">
        <f>IF($K101=TRUE,'②-1出来高報告書'!$H$42+1%,"")</f>
        <v/>
      </c>
      <c r="Q101" s="460" t="str">
        <f>IF($G101="","",IF($K101=TRUE,
MAX(
MIN(
_xlfn.CEILING.MATH($G101*('②-1出来高報告書'!$H$42-1%),1)-ROUND($G101*'値引・法定福利費自動計算（非表示予定）'!$D$7,0),
_xlfn.CEILING.MATH($G101*('②-1出来高報告書'!$H$42+1%+0.1%),1)-1-ROUND($G101*'値引・法定福利費自動計算（非表示予定）'!$D$7,0)
),
MIN(0,$G101)-ROUND($G101*'値引・法定福利費自動計算（非表示予定）'!$D$7,0),
-99999
),
MAX(
MIN(0,$G101)-ROUND($G101*$L101,0),
-99999
)
))</f>
        <v/>
      </c>
      <c r="R101" s="460" t="str">
        <f>IF($G101="","",IF($K101=TRUE,
MIN(
MAX(
_xlfn.CEILING.MATH($G101*('②-1出来高報告書'!$H$42-1%),1)-ROUND($G101*'値引・法定福利費自動計算（非表示予定）'!$D$7,0),
_xlfn.CEILING.MATH($G101*('②-1出来高報告書'!$H$42+1%+0.1%),1)-1-ROUND($G101*'値引・法定福利費自動計算（非表示予定）'!$D$7,0)
),
MAX(0,$G101)-ROUND($G101*'値引・法定福利費自動計算（非表示予定）'!$D$7,0),
99999
),
MIN(
MAX(0,$G101)-ROUND($G101*$L101,0),
99999
)
))</f>
        <v/>
      </c>
      <c r="S101" s="462" t="str">
        <f t="shared" si="14"/>
        <v>OK</v>
      </c>
      <c r="T101" s="435" t="str">
        <f t="shared" si="15"/>
        <v>OK</v>
      </c>
      <c r="U101" s="435" t="str">
        <f>IF($K101=TRUE,IF(ROUND(ABS($H101-'②-1出来高報告書'!$H$42),4)&lt;=1%,"OK","NG"),"OK")</f>
        <v>OK</v>
      </c>
      <c r="V101" s="435" t="str">
        <f t="shared" si="16"/>
        <v>OK</v>
      </c>
      <c r="W101" s="435" t="str">
        <f t="shared" si="17"/>
        <v>OK</v>
      </c>
      <c r="X101" s="435" t="str">
        <f t="shared" si="18"/>
        <v>OK</v>
      </c>
      <c r="Y101" s="435" t="str">
        <f t="shared" si="19"/>
        <v>OK</v>
      </c>
      <c r="Z101" s="435">
        <f t="shared" si="20"/>
        <v>0</v>
      </c>
      <c r="AA101" s="83">
        <f>'①見積→契約(出来高報告初回のみ）'!I134</f>
        <v>0</v>
      </c>
    </row>
    <row r="102" spans="1:27" ht="18" customHeight="1">
      <c r="A102" s="370">
        <f t="shared" si="11"/>
        <v>4</v>
      </c>
      <c r="B102" s="308" t="str">
        <f>IF('①見積→契約(出来高報告初回のみ）'!B137="〇","☑","")</f>
        <v/>
      </c>
      <c r="C102" s="408" t="str">
        <f t="shared" si="22"/>
        <v/>
      </c>
      <c r="D102" s="305" t="str">
        <f>IFERROR(IF('①見積→契約(出来高報告初回のみ）'!C135="","",'①見積→契約(出来高報告初回のみ）'!C135),"")</f>
        <v/>
      </c>
      <c r="E102" s="115" t="str">
        <f>IFERROR(IF('①見積→契約(出来高報告初回のみ）'!D135="","",FIXED('①見積→契約(出来高報告初回のみ）'!D135,'①見積→契約(出来高報告初回のみ）'!AG149)),"")</f>
        <v/>
      </c>
      <c r="F102" s="111" t="str">
        <f>IFERROR(IF('①見積→契約(出来高報告初回のみ）'!E135="","",'①見積→契約(出来高報告初回のみ）'!E135),"")</f>
        <v/>
      </c>
      <c r="G102" s="112" t="str">
        <f>IF('①見積→契約(出来高報告初回のみ）'!H135="","",'①見積→契約(出来高報告初回のみ）'!H135)</f>
        <v/>
      </c>
      <c r="H102" s="110" t="str">
        <f t="shared" si="21"/>
        <v/>
      </c>
      <c r="I102" s="114" t="str">
        <f>IFERROR(IF(K102=TRUE,ROUND(G102*'値引・法定福利費自動計算（非表示予定）'!$D$7+M102,0),IF(G102="","",ROUND(G102*L102+M102,0))),"")</f>
        <v/>
      </c>
      <c r="J102" s="125"/>
      <c r="K102" s="458"/>
      <c r="L102" s="157"/>
      <c r="M102" s="156"/>
      <c r="N102" s="449" t="str">
        <f t="shared" si="13"/>
        <v/>
      </c>
      <c r="O102" s="449" t="str">
        <f>IF($K102=TRUE,'②-1出来高報告書'!$H$42-1%,"")</f>
        <v/>
      </c>
      <c r="P102" s="449" t="str">
        <f>IF($K102=TRUE,'②-1出来高報告書'!$H$42+1%,"")</f>
        <v/>
      </c>
      <c r="Q102" s="460" t="str">
        <f>IF($G102="","",IF($K102=TRUE,
MAX(
MIN(
_xlfn.CEILING.MATH($G102*('②-1出来高報告書'!$H$42-1%),1)-ROUND($G102*'値引・法定福利費自動計算（非表示予定）'!$D$7,0),
_xlfn.CEILING.MATH($G102*('②-1出来高報告書'!$H$42+1%+0.1%),1)-1-ROUND($G102*'値引・法定福利費自動計算（非表示予定）'!$D$7,0)
),
MIN(0,$G102)-ROUND($G102*'値引・法定福利費自動計算（非表示予定）'!$D$7,0),
-99999
),
MAX(
MIN(0,$G102)-ROUND($G102*$L102,0),
-99999
)
))</f>
        <v/>
      </c>
      <c r="R102" s="460" t="str">
        <f>IF($G102="","",IF($K102=TRUE,
MIN(
MAX(
_xlfn.CEILING.MATH($G102*('②-1出来高報告書'!$H$42-1%),1)-ROUND($G102*'値引・法定福利費自動計算（非表示予定）'!$D$7,0),
_xlfn.CEILING.MATH($G102*('②-1出来高報告書'!$H$42+1%+0.1%),1)-1-ROUND($G102*'値引・法定福利費自動計算（非表示予定）'!$D$7,0)
),
MAX(0,$G102)-ROUND($G102*'値引・法定福利費自動計算（非表示予定）'!$D$7,0),
99999
),
MIN(
MAX(0,$G102)-ROUND($G102*$L102,0),
99999
)
))</f>
        <v/>
      </c>
      <c r="S102" s="462" t="str">
        <f t="shared" si="14"/>
        <v>OK</v>
      </c>
      <c r="T102" s="435" t="str">
        <f t="shared" si="15"/>
        <v>OK</v>
      </c>
      <c r="U102" s="435" t="str">
        <f>IF($K102=TRUE,IF(ROUND(ABS($H102-'②-1出来高報告書'!$H$42),4)&lt;=1%,"OK","NG"),"OK")</f>
        <v>OK</v>
      </c>
      <c r="V102" s="435" t="str">
        <f t="shared" si="16"/>
        <v>OK</v>
      </c>
      <c r="W102" s="435" t="str">
        <f t="shared" si="17"/>
        <v>OK</v>
      </c>
      <c r="X102" s="435" t="str">
        <f t="shared" si="18"/>
        <v>OK</v>
      </c>
      <c r="Y102" s="435" t="str">
        <f t="shared" si="19"/>
        <v>OK</v>
      </c>
      <c r="Z102" s="435">
        <f t="shared" si="20"/>
        <v>0</v>
      </c>
      <c r="AA102" s="83">
        <f>'①見積→契約(出来高報告初回のみ）'!I135</f>
        <v>0</v>
      </c>
    </row>
    <row r="103" spans="1:27" ht="18" customHeight="1">
      <c r="A103" s="370">
        <f t="shared" si="11"/>
        <v>4</v>
      </c>
      <c r="B103" s="308" t="str">
        <f>IF('①見積→契約(出来高報告初回のみ）'!B138="〇","☑","")</f>
        <v/>
      </c>
      <c r="C103" s="408" t="str">
        <f t="shared" si="22"/>
        <v/>
      </c>
      <c r="D103" s="305" t="str">
        <f>IFERROR(IF('①見積→契約(出来高報告初回のみ）'!C136="","",'①見積→契約(出来高報告初回のみ）'!C136),"")</f>
        <v/>
      </c>
      <c r="E103" s="115" t="str">
        <f>IFERROR(IF('①見積→契約(出来高報告初回のみ）'!D136="","",FIXED('①見積→契約(出来高報告初回のみ）'!D136,'①見積→契約(出来高報告初回のみ）'!AG150)),"")</f>
        <v/>
      </c>
      <c r="F103" s="111" t="str">
        <f>IFERROR(IF('①見積→契約(出来高報告初回のみ）'!E136="","",'①見積→契約(出来高報告初回のみ）'!E136),"")</f>
        <v/>
      </c>
      <c r="G103" s="112" t="str">
        <f>IF('①見積→契約(出来高報告初回のみ）'!H136="","",'①見積→契約(出来高報告初回のみ）'!H136)</f>
        <v/>
      </c>
      <c r="H103" s="110" t="str">
        <f t="shared" si="21"/>
        <v/>
      </c>
      <c r="I103" s="114" t="str">
        <f>IFERROR(IF(K103=TRUE,ROUND(G103*'値引・法定福利費自動計算（非表示予定）'!$D$7+M103,0),IF(G103="","",ROUND(G103*L103+M103,0))),"")</f>
        <v/>
      </c>
      <c r="J103" s="125"/>
      <c r="K103" s="458"/>
      <c r="L103" s="157"/>
      <c r="M103" s="156"/>
      <c r="N103" s="449" t="str">
        <f t="shared" si="13"/>
        <v/>
      </c>
      <c r="O103" s="449" t="str">
        <f>IF($K103=TRUE,'②-1出来高報告書'!$H$42-1%,"")</f>
        <v/>
      </c>
      <c r="P103" s="449" t="str">
        <f>IF($K103=TRUE,'②-1出来高報告書'!$H$42+1%,"")</f>
        <v/>
      </c>
      <c r="Q103" s="460" t="str">
        <f>IF($G103="","",IF($K103=TRUE,
MAX(
MIN(
_xlfn.CEILING.MATH($G103*('②-1出来高報告書'!$H$42-1%),1)-ROUND($G103*'値引・法定福利費自動計算（非表示予定）'!$D$7,0),
_xlfn.CEILING.MATH($G103*('②-1出来高報告書'!$H$42+1%+0.1%),1)-1-ROUND($G103*'値引・法定福利費自動計算（非表示予定）'!$D$7,0)
),
MIN(0,$G103)-ROUND($G103*'値引・法定福利費自動計算（非表示予定）'!$D$7,0),
-99999
),
MAX(
MIN(0,$G103)-ROUND($G103*$L103,0),
-99999
)
))</f>
        <v/>
      </c>
      <c r="R103" s="460" t="str">
        <f>IF($G103="","",IF($K103=TRUE,
MIN(
MAX(
_xlfn.CEILING.MATH($G103*('②-1出来高報告書'!$H$42-1%),1)-ROUND($G103*'値引・法定福利費自動計算（非表示予定）'!$D$7,0),
_xlfn.CEILING.MATH($G103*('②-1出来高報告書'!$H$42+1%+0.1%),1)-1-ROUND($G103*'値引・法定福利費自動計算（非表示予定）'!$D$7,0)
),
MAX(0,$G103)-ROUND($G103*'値引・法定福利費自動計算（非表示予定）'!$D$7,0),
99999
),
MIN(
MAX(0,$G103)-ROUND($G103*$L103,0),
99999
)
))</f>
        <v/>
      </c>
      <c r="S103" s="462" t="str">
        <f t="shared" si="14"/>
        <v>OK</v>
      </c>
      <c r="T103" s="435" t="str">
        <f t="shared" si="15"/>
        <v>OK</v>
      </c>
      <c r="U103" s="435" t="str">
        <f>IF($K103=TRUE,IF(ROUND(ABS($H103-'②-1出来高報告書'!$H$42),4)&lt;=1%,"OK","NG"),"OK")</f>
        <v>OK</v>
      </c>
      <c r="V103" s="435" t="str">
        <f t="shared" si="16"/>
        <v>OK</v>
      </c>
      <c r="W103" s="435" t="str">
        <f t="shared" si="17"/>
        <v>OK</v>
      </c>
      <c r="X103" s="435" t="str">
        <f t="shared" si="18"/>
        <v>OK</v>
      </c>
      <c r="Y103" s="435" t="str">
        <f t="shared" si="19"/>
        <v>OK</v>
      </c>
      <c r="Z103" s="435">
        <f t="shared" si="20"/>
        <v>0</v>
      </c>
      <c r="AA103" s="83">
        <f>'①見積→契約(出来高報告初回のみ）'!I136</f>
        <v>0</v>
      </c>
    </row>
    <row r="104" spans="1:27" ht="18" customHeight="1">
      <c r="A104" s="370">
        <f t="shared" si="11"/>
        <v>4</v>
      </c>
      <c r="B104" s="308" t="str">
        <f>IF('①見積→契約(出来高報告初回のみ）'!B139="〇","☑","")</f>
        <v/>
      </c>
      <c r="C104" s="408" t="str">
        <f t="shared" si="22"/>
        <v/>
      </c>
      <c r="D104" s="305" t="str">
        <f>IFERROR(IF('①見積→契約(出来高報告初回のみ）'!C137="","",'①見積→契約(出来高報告初回のみ）'!C137),"")</f>
        <v/>
      </c>
      <c r="E104" s="115" t="str">
        <f>IFERROR(IF('①見積→契約(出来高報告初回のみ）'!D137="","",FIXED('①見積→契約(出来高報告初回のみ）'!D137,'①見積→契約(出来高報告初回のみ）'!AG151)),"")</f>
        <v/>
      </c>
      <c r="F104" s="111" t="str">
        <f>IFERROR(IF('①見積→契約(出来高報告初回のみ）'!E137="","",'①見積→契約(出来高報告初回のみ）'!E137),"")</f>
        <v/>
      </c>
      <c r="G104" s="112" t="str">
        <f>IF('①見積→契約(出来高報告初回のみ）'!H137="","",'①見積→契約(出来高報告初回のみ）'!H137)</f>
        <v/>
      </c>
      <c r="H104" s="110" t="str">
        <f t="shared" si="21"/>
        <v/>
      </c>
      <c r="I104" s="114" t="str">
        <f>IFERROR(IF(K104=TRUE,ROUND(G104*'値引・法定福利費自動計算（非表示予定）'!$D$7+M104,0),IF(G104="","",ROUND(G104*L104+M104,0))),"")</f>
        <v/>
      </c>
      <c r="J104" s="125"/>
      <c r="K104" s="458"/>
      <c r="L104" s="157"/>
      <c r="M104" s="156"/>
      <c r="N104" s="449" t="str">
        <f t="shared" si="13"/>
        <v/>
      </c>
      <c r="O104" s="449" t="str">
        <f>IF($K104=TRUE,'②-1出来高報告書'!$H$42-1%,"")</f>
        <v/>
      </c>
      <c r="P104" s="449" t="str">
        <f>IF($K104=TRUE,'②-1出来高報告書'!$H$42+1%,"")</f>
        <v/>
      </c>
      <c r="Q104" s="460" t="str">
        <f>IF($G104="","",IF($K104=TRUE,
MAX(
MIN(
_xlfn.CEILING.MATH($G104*('②-1出来高報告書'!$H$42-1%),1)-ROUND($G104*'値引・法定福利費自動計算（非表示予定）'!$D$7,0),
_xlfn.CEILING.MATH($G104*('②-1出来高報告書'!$H$42+1%+0.1%),1)-1-ROUND($G104*'値引・法定福利費自動計算（非表示予定）'!$D$7,0)
),
MIN(0,$G104)-ROUND($G104*'値引・法定福利費自動計算（非表示予定）'!$D$7,0),
-99999
),
MAX(
MIN(0,$G104)-ROUND($G104*$L104,0),
-99999
)
))</f>
        <v/>
      </c>
      <c r="R104" s="460" t="str">
        <f>IF($G104="","",IF($K104=TRUE,
MIN(
MAX(
_xlfn.CEILING.MATH($G104*('②-1出来高報告書'!$H$42-1%),1)-ROUND($G104*'値引・法定福利費自動計算（非表示予定）'!$D$7,0),
_xlfn.CEILING.MATH($G104*('②-1出来高報告書'!$H$42+1%+0.1%),1)-1-ROUND($G104*'値引・法定福利費自動計算（非表示予定）'!$D$7,0)
),
MAX(0,$G104)-ROUND($G104*'値引・法定福利費自動計算（非表示予定）'!$D$7,0),
99999
),
MIN(
MAX(0,$G104)-ROUND($G104*$L104,0),
99999
)
))</f>
        <v/>
      </c>
      <c r="S104" s="462" t="str">
        <f t="shared" si="14"/>
        <v>OK</v>
      </c>
      <c r="T104" s="435" t="str">
        <f t="shared" si="15"/>
        <v>OK</v>
      </c>
      <c r="U104" s="435" t="str">
        <f>IF($K104=TRUE,IF(ROUND(ABS($H104-'②-1出来高報告書'!$H$42),4)&lt;=1%,"OK","NG"),"OK")</f>
        <v>OK</v>
      </c>
      <c r="V104" s="435" t="str">
        <f t="shared" si="16"/>
        <v>OK</v>
      </c>
      <c r="W104" s="435" t="str">
        <f t="shared" si="17"/>
        <v>OK</v>
      </c>
      <c r="X104" s="435" t="str">
        <f t="shared" si="18"/>
        <v>OK</v>
      </c>
      <c r="Y104" s="435" t="str">
        <f t="shared" si="19"/>
        <v>OK</v>
      </c>
      <c r="Z104" s="435">
        <f t="shared" si="20"/>
        <v>0</v>
      </c>
      <c r="AA104" s="83">
        <f>'①見積→契約(出来高報告初回のみ）'!I137</f>
        <v>0</v>
      </c>
    </row>
    <row r="105" spans="1:27" ht="18" customHeight="1">
      <c r="A105" s="370">
        <f t="shared" si="11"/>
        <v>4</v>
      </c>
      <c r="B105" s="308" t="str">
        <f>IF('①見積→契約(出来高報告初回のみ）'!B140="〇","☑","")</f>
        <v/>
      </c>
      <c r="C105" s="408" t="str">
        <f t="shared" si="22"/>
        <v/>
      </c>
      <c r="D105" s="305" t="str">
        <f>IFERROR(IF('①見積→契約(出来高報告初回のみ）'!C138="","",'①見積→契約(出来高報告初回のみ）'!C138),"")</f>
        <v/>
      </c>
      <c r="E105" s="115" t="str">
        <f>IFERROR(IF('①見積→契約(出来高報告初回のみ）'!D138="","",FIXED('①見積→契約(出来高報告初回のみ）'!D138,'①見積→契約(出来高報告初回のみ）'!AG152)),"")</f>
        <v/>
      </c>
      <c r="F105" s="111" t="str">
        <f>IFERROR(IF('①見積→契約(出来高報告初回のみ）'!E138="","",'①見積→契約(出来高報告初回のみ）'!E138),"")</f>
        <v/>
      </c>
      <c r="G105" s="112" t="str">
        <f>IF('①見積→契約(出来高報告初回のみ）'!H138="","",'①見積→契約(出来高報告初回のみ）'!H138)</f>
        <v/>
      </c>
      <c r="H105" s="110" t="str">
        <f t="shared" si="21"/>
        <v/>
      </c>
      <c r="I105" s="114" t="str">
        <f>IFERROR(IF(K105=TRUE,ROUND(G105*'値引・法定福利費自動計算（非表示予定）'!$D$7+M105,0),IF(G105="","",ROUND(G105*L105+M105,0))),"")</f>
        <v/>
      </c>
      <c r="J105" s="125"/>
      <c r="K105" s="458"/>
      <c r="L105" s="157"/>
      <c r="M105" s="156"/>
      <c r="N105" s="449" t="str">
        <f t="shared" si="13"/>
        <v/>
      </c>
      <c r="O105" s="449" t="str">
        <f>IF($K105=TRUE,'②-1出来高報告書'!$H$42-1%,"")</f>
        <v/>
      </c>
      <c r="P105" s="449" t="str">
        <f>IF($K105=TRUE,'②-1出来高報告書'!$H$42+1%,"")</f>
        <v/>
      </c>
      <c r="Q105" s="460" t="str">
        <f>IF($G105="","",IF($K105=TRUE,
MAX(
MIN(
_xlfn.CEILING.MATH($G105*('②-1出来高報告書'!$H$42-1%),1)-ROUND($G105*'値引・法定福利費自動計算（非表示予定）'!$D$7,0),
_xlfn.CEILING.MATH($G105*('②-1出来高報告書'!$H$42+1%+0.1%),1)-1-ROUND($G105*'値引・法定福利費自動計算（非表示予定）'!$D$7,0)
),
MIN(0,$G105)-ROUND($G105*'値引・法定福利費自動計算（非表示予定）'!$D$7,0),
-99999
),
MAX(
MIN(0,$G105)-ROUND($G105*$L105,0),
-99999
)
))</f>
        <v/>
      </c>
      <c r="R105" s="460" t="str">
        <f>IF($G105="","",IF($K105=TRUE,
MIN(
MAX(
_xlfn.CEILING.MATH($G105*('②-1出来高報告書'!$H$42-1%),1)-ROUND($G105*'値引・法定福利費自動計算（非表示予定）'!$D$7,0),
_xlfn.CEILING.MATH($G105*('②-1出来高報告書'!$H$42+1%+0.1%),1)-1-ROUND($G105*'値引・法定福利費自動計算（非表示予定）'!$D$7,0)
),
MAX(0,$G105)-ROUND($G105*'値引・法定福利費自動計算（非表示予定）'!$D$7,0),
99999
),
MIN(
MAX(0,$G105)-ROUND($G105*$L105,0),
99999
)
))</f>
        <v/>
      </c>
      <c r="S105" s="462" t="str">
        <f t="shared" si="14"/>
        <v>OK</v>
      </c>
      <c r="T105" s="435" t="str">
        <f t="shared" si="15"/>
        <v>OK</v>
      </c>
      <c r="U105" s="435" t="str">
        <f>IF($K105=TRUE,IF(ROUND(ABS($H105-'②-1出来高報告書'!$H$42),4)&lt;=1%,"OK","NG"),"OK")</f>
        <v>OK</v>
      </c>
      <c r="V105" s="435" t="str">
        <f t="shared" si="16"/>
        <v>OK</v>
      </c>
      <c r="W105" s="435" t="str">
        <f t="shared" si="17"/>
        <v>OK</v>
      </c>
      <c r="X105" s="435" t="str">
        <f t="shared" si="18"/>
        <v>OK</v>
      </c>
      <c r="Y105" s="435" t="str">
        <f t="shared" si="19"/>
        <v>OK</v>
      </c>
      <c r="Z105" s="435">
        <f t="shared" si="20"/>
        <v>0</v>
      </c>
      <c r="AA105" s="83">
        <f>'①見積→契約(出来高報告初回のみ）'!I138</f>
        <v>0</v>
      </c>
    </row>
    <row r="106" spans="1:27" ht="18" customHeight="1">
      <c r="A106" s="370">
        <f t="shared" si="11"/>
        <v>4</v>
      </c>
      <c r="B106" s="308" t="str">
        <f>IF('①見積→契約(出来高報告初回のみ）'!B141="〇","☑","")</f>
        <v/>
      </c>
      <c r="C106" s="408" t="str">
        <f t="shared" si="22"/>
        <v/>
      </c>
      <c r="D106" s="305" t="str">
        <f>IFERROR(IF('①見積→契約(出来高報告初回のみ）'!C139="","",'①見積→契約(出来高報告初回のみ）'!C139),"")</f>
        <v/>
      </c>
      <c r="E106" s="115" t="str">
        <f>IFERROR(IF('①見積→契約(出来高報告初回のみ）'!D139="","",FIXED('①見積→契約(出来高報告初回のみ）'!D139,'①見積→契約(出来高報告初回のみ）'!AG153)),"")</f>
        <v/>
      </c>
      <c r="F106" s="111" t="str">
        <f>IFERROR(IF('①見積→契約(出来高報告初回のみ）'!E139="","",'①見積→契約(出来高報告初回のみ）'!E139),"")</f>
        <v/>
      </c>
      <c r="G106" s="112" t="str">
        <f>IF('①見積→契約(出来高報告初回のみ）'!H139="","",'①見積→契約(出来高報告初回のみ）'!H139)</f>
        <v/>
      </c>
      <c r="H106" s="110" t="str">
        <f t="shared" si="21"/>
        <v/>
      </c>
      <c r="I106" s="114" t="str">
        <f>IFERROR(IF(K106=TRUE,ROUND(G106*'値引・法定福利費自動計算（非表示予定）'!$D$7+M106,0),IF(G106="","",ROUND(G106*L106+M106,0))),"")</f>
        <v/>
      </c>
      <c r="J106" s="125"/>
      <c r="K106" s="458"/>
      <c r="L106" s="157"/>
      <c r="M106" s="156"/>
      <c r="N106" s="449" t="str">
        <f t="shared" si="13"/>
        <v/>
      </c>
      <c r="O106" s="449" t="str">
        <f>IF($K106=TRUE,'②-1出来高報告書'!$H$42-1%,"")</f>
        <v/>
      </c>
      <c r="P106" s="449" t="str">
        <f>IF($K106=TRUE,'②-1出来高報告書'!$H$42+1%,"")</f>
        <v/>
      </c>
      <c r="Q106" s="460" t="str">
        <f>IF($G106="","",IF($K106=TRUE,
MAX(
MIN(
_xlfn.CEILING.MATH($G106*('②-1出来高報告書'!$H$42-1%),1)-ROUND($G106*'値引・法定福利費自動計算（非表示予定）'!$D$7,0),
_xlfn.CEILING.MATH($G106*('②-1出来高報告書'!$H$42+1%+0.1%),1)-1-ROUND($G106*'値引・法定福利費自動計算（非表示予定）'!$D$7,0)
),
MIN(0,$G106)-ROUND($G106*'値引・法定福利費自動計算（非表示予定）'!$D$7,0),
-99999
),
MAX(
MIN(0,$G106)-ROUND($G106*$L106,0),
-99999
)
))</f>
        <v/>
      </c>
      <c r="R106" s="460" t="str">
        <f>IF($G106="","",IF($K106=TRUE,
MIN(
MAX(
_xlfn.CEILING.MATH($G106*('②-1出来高報告書'!$H$42-1%),1)-ROUND($G106*'値引・法定福利費自動計算（非表示予定）'!$D$7,0),
_xlfn.CEILING.MATH($G106*('②-1出来高報告書'!$H$42+1%+0.1%),1)-1-ROUND($G106*'値引・法定福利費自動計算（非表示予定）'!$D$7,0)
),
MAX(0,$G106)-ROUND($G106*'値引・法定福利費自動計算（非表示予定）'!$D$7,0),
99999
),
MIN(
MAX(0,$G106)-ROUND($G106*$L106,0),
99999
)
))</f>
        <v/>
      </c>
      <c r="S106" s="462" t="str">
        <f t="shared" si="14"/>
        <v>OK</v>
      </c>
      <c r="T106" s="435" t="str">
        <f t="shared" si="15"/>
        <v>OK</v>
      </c>
      <c r="U106" s="435" t="str">
        <f>IF($K106=TRUE,IF(ROUND(ABS($H106-'②-1出来高報告書'!$H$42),4)&lt;=1%,"OK","NG"),"OK")</f>
        <v>OK</v>
      </c>
      <c r="V106" s="435" t="str">
        <f t="shared" si="16"/>
        <v>OK</v>
      </c>
      <c r="W106" s="435" t="str">
        <f t="shared" si="17"/>
        <v>OK</v>
      </c>
      <c r="X106" s="435" t="str">
        <f t="shared" si="18"/>
        <v>OK</v>
      </c>
      <c r="Y106" s="435" t="str">
        <f t="shared" si="19"/>
        <v>OK</v>
      </c>
      <c r="Z106" s="435">
        <f t="shared" si="20"/>
        <v>0</v>
      </c>
      <c r="AA106" s="83">
        <f>'①見積→契約(出来高報告初回のみ）'!I139</f>
        <v>0</v>
      </c>
    </row>
    <row r="107" spans="1:27" ht="18" customHeight="1">
      <c r="A107" s="370">
        <f t="shared" si="11"/>
        <v>4</v>
      </c>
      <c r="B107" s="308" t="str">
        <f>IF('①見積→契約(出来高報告初回のみ）'!B142="〇","☑","")</f>
        <v/>
      </c>
      <c r="C107" s="408" t="str">
        <f t="shared" si="22"/>
        <v/>
      </c>
      <c r="D107" s="305" t="str">
        <f>IFERROR(IF('①見積→契約(出来高報告初回のみ）'!C140="","",'①見積→契約(出来高報告初回のみ）'!C140),"")</f>
        <v/>
      </c>
      <c r="E107" s="115" t="str">
        <f>IFERROR(IF('①見積→契約(出来高報告初回のみ）'!D140="","",FIXED('①見積→契約(出来高報告初回のみ）'!D140,'①見積→契約(出来高報告初回のみ）'!AG154)),"")</f>
        <v/>
      </c>
      <c r="F107" s="111" t="str">
        <f>IFERROR(IF('①見積→契約(出来高報告初回のみ）'!E140="","",'①見積→契約(出来高報告初回のみ）'!E140),"")</f>
        <v/>
      </c>
      <c r="G107" s="112" t="str">
        <f>IF('①見積→契約(出来高報告初回のみ）'!H140="","",'①見積→契約(出来高報告初回のみ）'!H140)</f>
        <v/>
      </c>
      <c r="H107" s="110" t="str">
        <f t="shared" si="21"/>
        <v/>
      </c>
      <c r="I107" s="114" t="str">
        <f>IFERROR(IF(K107=TRUE,ROUND(G107*'値引・法定福利費自動計算（非表示予定）'!$D$7+M107,0),IF(G107="","",ROUND(G107*L107+M107,0))),"")</f>
        <v/>
      </c>
      <c r="J107" s="125"/>
      <c r="K107" s="458" t="b">
        <v>0</v>
      </c>
      <c r="L107" s="157"/>
      <c r="M107" s="156"/>
      <c r="N107" s="449" t="str">
        <f t="shared" si="13"/>
        <v/>
      </c>
      <c r="O107" s="449" t="str">
        <f>IF($K107=TRUE,'②-1出来高報告書'!$H$42-1%,"")</f>
        <v/>
      </c>
      <c r="P107" s="449" t="str">
        <f>IF($K107=TRUE,'②-1出来高報告書'!$H$42+1%,"")</f>
        <v/>
      </c>
      <c r="Q107" s="460" t="str">
        <f>IF($G107="","",IF($K107=TRUE,
MAX(
MIN(
_xlfn.CEILING.MATH($G107*('②-1出来高報告書'!$H$42-1%),1)-ROUND($G107*'値引・法定福利費自動計算（非表示予定）'!$D$7,0),
_xlfn.CEILING.MATH($G107*('②-1出来高報告書'!$H$42+1%+0.1%),1)-1-ROUND($G107*'値引・法定福利費自動計算（非表示予定）'!$D$7,0)
),
MIN(0,$G107)-ROUND($G107*'値引・法定福利費自動計算（非表示予定）'!$D$7,0),
-99999
),
MAX(
MIN(0,$G107)-ROUND($G107*$L107,0),
-99999
)
))</f>
        <v/>
      </c>
      <c r="R107" s="460" t="str">
        <f>IF($G107="","",IF($K107=TRUE,
MIN(
MAX(
_xlfn.CEILING.MATH($G107*('②-1出来高報告書'!$H$42-1%),1)-ROUND($G107*'値引・法定福利費自動計算（非表示予定）'!$D$7,0),
_xlfn.CEILING.MATH($G107*('②-1出来高報告書'!$H$42+1%+0.1%),1)-1-ROUND($G107*'値引・法定福利費自動計算（非表示予定）'!$D$7,0)
),
MAX(0,$G107)-ROUND($G107*'値引・法定福利費自動計算（非表示予定）'!$D$7,0),
99999
),
MIN(
MAX(0,$G107)-ROUND($G107*$L107,0),
99999
)
))</f>
        <v/>
      </c>
      <c r="S107" s="462" t="str">
        <f t="shared" si="14"/>
        <v>OK</v>
      </c>
      <c r="T107" s="435" t="str">
        <f t="shared" si="15"/>
        <v>OK</v>
      </c>
      <c r="U107" s="435" t="str">
        <f>IF($K107=TRUE,IF(ROUND(ABS($H107-'②-1出来高報告書'!$H$42),4)&lt;=1%,"OK","NG"),"OK")</f>
        <v>OK</v>
      </c>
      <c r="V107" s="435" t="str">
        <f t="shared" si="16"/>
        <v>OK</v>
      </c>
      <c r="W107" s="435" t="str">
        <f t="shared" si="17"/>
        <v>OK</v>
      </c>
      <c r="X107" s="435" t="str">
        <f t="shared" si="18"/>
        <v>OK</v>
      </c>
      <c r="Y107" s="435" t="str">
        <f t="shared" si="19"/>
        <v>OK</v>
      </c>
      <c r="Z107" s="435">
        <f t="shared" si="20"/>
        <v>0</v>
      </c>
      <c r="AA107" s="83">
        <f>'①見積→契約(出来高報告初回のみ）'!I140</f>
        <v>0</v>
      </c>
    </row>
    <row r="108" spans="1:27" ht="18" customHeight="1">
      <c r="A108" s="370">
        <f t="shared" si="11"/>
        <v>4</v>
      </c>
      <c r="B108" s="308" t="str">
        <f>IF('①見積→契約(出来高報告初回のみ）'!B143="〇","☑","")</f>
        <v/>
      </c>
      <c r="C108" s="408" t="str">
        <f t="shared" si="22"/>
        <v/>
      </c>
      <c r="D108" s="305" t="str">
        <f>IFERROR(IF('①見積→契約(出来高報告初回のみ）'!C141="","",'①見積→契約(出来高報告初回のみ）'!C141),"")</f>
        <v/>
      </c>
      <c r="E108" s="115" t="str">
        <f>IFERROR(IF('①見積→契約(出来高報告初回のみ）'!D141="","",FIXED('①見積→契約(出来高報告初回のみ）'!D141,'①見積→契約(出来高報告初回のみ）'!AG155)),"")</f>
        <v/>
      </c>
      <c r="F108" s="111" t="str">
        <f>IFERROR(IF('①見積→契約(出来高報告初回のみ）'!E141="","",'①見積→契約(出来高報告初回のみ）'!E141),"")</f>
        <v/>
      </c>
      <c r="G108" s="112" t="str">
        <f>IF('①見積→契約(出来高報告初回のみ）'!H141="","",'①見積→契約(出来高報告初回のみ）'!H141)</f>
        <v/>
      </c>
      <c r="H108" s="110" t="str">
        <f t="shared" si="21"/>
        <v/>
      </c>
      <c r="I108" s="114" t="str">
        <f>IFERROR(IF(K108=TRUE,ROUND(G108*'値引・法定福利費自動計算（非表示予定）'!$D$7+M108,0),IF(G108="","",ROUND(G108*L108+M108,0))),"")</f>
        <v/>
      </c>
      <c r="J108" s="125"/>
      <c r="K108" s="458"/>
      <c r="L108" s="157"/>
      <c r="M108" s="156"/>
      <c r="N108" s="449" t="str">
        <f t="shared" si="13"/>
        <v/>
      </c>
      <c r="O108" s="449" t="str">
        <f>IF($K108=TRUE,'②-1出来高報告書'!$H$42-1%,"")</f>
        <v/>
      </c>
      <c r="P108" s="449" t="str">
        <f>IF($K108=TRUE,'②-1出来高報告書'!$H$42+1%,"")</f>
        <v/>
      </c>
      <c r="Q108" s="460" t="str">
        <f>IF($G108="","",IF($K108=TRUE,
MAX(
MIN(
_xlfn.CEILING.MATH($G108*('②-1出来高報告書'!$H$42-1%),1)-ROUND($G108*'値引・法定福利費自動計算（非表示予定）'!$D$7,0),
_xlfn.CEILING.MATH($G108*('②-1出来高報告書'!$H$42+1%+0.1%),1)-1-ROUND($G108*'値引・法定福利費自動計算（非表示予定）'!$D$7,0)
),
MIN(0,$G108)-ROUND($G108*'値引・法定福利費自動計算（非表示予定）'!$D$7,0),
-99999
),
MAX(
MIN(0,$G108)-ROUND($G108*$L108,0),
-99999
)
))</f>
        <v/>
      </c>
      <c r="R108" s="460" t="str">
        <f>IF($G108="","",IF($K108=TRUE,
MIN(
MAX(
_xlfn.CEILING.MATH($G108*('②-1出来高報告書'!$H$42-1%),1)-ROUND($G108*'値引・法定福利費自動計算（非表示予定）'!$D$7,0),
_xlfn.CEILING.MATH($G108*('②-1出来高報告書'!$H$42+1%+0.1%),1)-1-ROUND($G108*'値引・法定福利費自動計算（非表示予定）'!$D$7,0)
),
MAX(0,$G108)-ROUND($G108*'値引・法定福利費自動計算（非表示予定）'!$D$7,0),
99999
),
MIN(
MAX(0,$G108)-ROUND($G108*$L108,0),
99999
)
))</f>
        <v/>
      </c>
      <c r="S108" s="462" t="str">
        <f t="shared" si="14"/>
        <v>OK</v>
      </c>
      <c r="T108" s="435" t="str">
        <f t="shared" si="15"/>
        <v>OK</v>
      </c>
      <c r="U108" s="435" t="str">
        <f>IF($K108=TRUE,IF(ROUND(ABS($H108-'②-1出来高報告書'!$H$42),4)&lt;=1%,"OK","NG"),"OK")</f>
        <v>OK</v>
      </c>
      <c r="V108" s="435" t="str">
        <f t="shared" si="16"/>
        <v>OK</v>
      </c>
      <c r="W108" s="435" t="str">
        <f t="shared" si="17"/>
        <v>OK</v>
      </c>
      <c r="X108" s="435" t="str">
        <f t="shared" si="18"/>
        <v>OK</v>
      </c>
      <c r="Y108" s="435" t="str">
        <f t="shared" si="19"/>
        <v>OK</v>
      </c>
      <c r="Z108" s="435">
        <f t="shared" si="20"/>
        <v>0</v>
      </c>
      <c r="AA108" s="83">
        <f>'①見積→契約(出来高報告初回のみ）'!I141</f>
        <v>0</v>
      </c>
    </row>
    <row r="109" spans="1:27" ht="18" customHeight="1">
      <c r="A109" s="370">
        <f t="shared" si="11"/>
        <v>4</v>
      </c>
      <c r="B109" s="308" t="str">
        <f>IF('①見積→契約(出来高報告初回のみ）'!B144="〇","☑","")</f>
        <v/>
      </c>
      <c r="C109" s="408" t="str">
        <f t="shared" si="22"/>
        <v/>
      </c>
      <c r="D109" s="305" t="str">
        <f>IFERROR(IF('①見積→契約(出来高報告初回のみ）'!C142="","",'①見積→契約(出来高報告初回のみ）'!C142),"")</f>
        <v/>
      </c>
      <c r="E109" s="115" t="str">
        <f>IFERROR(IF('①見積→契約(出来高報告初回のみ）'!D142="","",FIXED('①見積→契約(出来高報告初回のみ）'!D142,'①見積→契約(出来高報告初回のみ）'!AG156)),"")</f>
        <v/>
      </c>
      <c r="F109" s="111" t="str">
        <f>IFERROR(IF('①見積→契約(出来高報告初回のみ）'!E142="","",'①見積→契約(出来高報告初回のみ）'!E142),"")</f>
        <v/>
      </c>
      <c r="G109" s="112" t="str">
        <f>IF('①見積→契約(出来高報告初回のみ）'!H142="","",'①見積→契約(出来高報告初回のみ）'!H142)</f>
        <v/>
      </c>
      <c r="H109" s="110" t="str">
        <f t="shared" si="21"/>
        <v/>
      </c>
      <c r="I109" s="114" t="str">
        <f>IFERROR(IF(K109=TRUE,ROUND(G109*'値引・法定福利費自動計算（非表示予定）'!$D$7+M109,0),IF(G109="","",ROUND(G109*L109+M109,0))),"")</f>
        <v/>
      </c>
      <c r="J109" s="125"/>
      <c r="K109" s="458" t="b">
        <v>0</v>
      </c>
      <c r="L109" s="157"/>
      <c r="M109" s="156"/>
      <c r="N109" s="449" t="str">
        <f t="shared" si="13"/>
        <v/>
      </c>
      <c r="O109" s="449" t="str">
        <f>IF($K109=TRUE,'②-1出来高報告書'!$H$42-1%,"")</f>
        <v/>
      </c>
      <c r="P109" s="449" t="str">
        <f>IF($K109=TRUE,'②-1出来高報告書'!$H$42+1%,"")</f>
        <v/>
      </c>
      <c r="Q109" s="460" t="str">
        <f>IF($G109="","",IF($K109=TRUE,
MAX(
MIN(
_xlfn.CEILING.MATH($G109*('②-1出来高報告書'!$H$42-1%),1)-ROUND($G109*'値引・法定福利費自動計算（非表示予定）'!$D$7,0),
_xlfn.CEILING.MATH($G109*('②-1出来高報告書'!$H$42+1%+0.1%),1)-1-ROUND($G109*'値引・法定福利費自動計算（非表示予定）'!$D$7,0)
),
MIN(0,$G109)-ROUND($G109*'値引・法定福利費自動計算（非表示予定）'!$D$7,0),
-99999
),
MAX(
MIN(0,$G109)-ROUND($G109*$L109,0),
-99999
)
))</f>
        <v/>
      </c>
      <c r="R109" s="460" t="str">
        <f>IF($G109="","",IF($K109=TRUE,
MIN(
MAX(
_xlfn.CEILING.MATH($G109*('②-1出来高報告書'!$H$42-1%),1)-ROUND($G109*'値引・法定福利費自動計算（非表示予定）'!$D$7,0),
_xlfn.CEILING.MATH($G109*('②-1出来高報告書'!$H$42+1%+0.1%),1)-1-ROUND($G109*'値引・法定福利費自動計算（非表示予定）'!$D$7,0)
),
MAX(0,$G109)-ROUND($G109*'値引・法定福利費自動計算（非表示予定）'!$D$7,0),
99999
),
MIN(
MAX(0,$G109)-ROUND($G109*$L109,0),
99999
)
))</f>
        <v/>
      </c>
      <c r="S109" s="462" t="str">
        <f t="shared" si="14"/>
        <v>OK</v>
      </c>
      <c r="T109" s="435" t="str">
        <f t="shared" si="15"/>
        <v>OK</v>
      </c>
      <c r="U109" s="435" t="str">
        <f>IF($K109=TRUE,IF(ROUND(ABS($H109-'②-1出来高報告書'!$H$42),4)&lt;=1%,"OK","NG"),"OK")</f>
        <v>OK</v>
      </c>
      <c r="V109" s="435" t="str">
        <f t="shared" si="16"/>
        <v>OK</v>
      </c>
      <c r="W109" s="435" t="str">
        <f t="shared" si="17"/>
        <v>OK</v>
      </c>
      <c r="X109" s="435" t="str">
        <f t="shared" si="18"/>
        <v>OK</v>
      </c>
      <c r="Y109" s="435" t="str">
        <f t="shared" si="19"/>
        <v>OK</v>
      </c>
      <c r="Z109" s="435">
        <f t="shared" si="20"/>
        <v>0</v>
      </c>
      <c r="AA109" s="83">
        <f>'①見積→契約(出来高報告初回のみ）'!I142</f>
        <v>0</v>
      </c>
    </row>
    <row r="110" spans="1:27" ht="18" customHeight="1">
      <c r="A110" s="370">
        <f t="shared" ref="A110:A173" si="23">A70+1</f>
        <v>4</v>
      </c>
      <c r="B110" s="308" t="str">
        <f>IF('①見積→契約(出来高報告初回のみ）'!B145="〇","☑","")</f>
        <v/>
      </c>
      <c r="C110" s="408" t="str">
        <f t="shared" si="22"/>
        <v/>
      </c>
      <c r="D110" s="305" t="str">
        <f>IFERROR(IF('①見積→契約(出来高報告初回のみ）'!C143="","",'①見積→契約(出来高報告初回のみ）'!C143),"")</f>
        <v/>
      </c>
      <c r="E110" s="115" t="str">
        <f>IFERROR(IF('①見積→契約(出来高報告初回のみ）'!D143="","",FIXED('①見積→契約(出来高報告初回のみ）'!D143,'①見積→契約(出来高報告初回のみ）'!AG157)),"")</f>
        <v/>
      </c>
      <c r="F110" s="111" t="str">
        <f>IFERROR(IF('①見積→契約(出来高報告初回のみ）'!E143="","",'①見積→契約(出来高報告初回のみ）'!E143),"")</f>
        <v/>
      </c>
      <c r="G110" s="112" t="str">
        <f>IF('①見積→契約(出来高報告初回のみ）'!H143="","",'①見積→契約(出来高報告初回のみ）'!H143)</f>
        <v/>
      </c>
      <c r="H110" s="110" t="str">
        <f t="shared" si="21"/>
        <v/>
      </c>
      <c r="I110" s="114" t="str">
        <f>IFERROR(IF(K110=TRUE,ROUND(G110*'値引・法定福利費自動計算（非表示予定）'!$D$7+M110,0),IF(G110="","",ROUND(G110*L110+M110,0))),"")</f>
        <v/>
      </c>
      <c r="J110" s="125"/>
      <c r="K110" s="458"/>
      <c r="L110" s="157"/>
      <c r="M110" s="156"/>
      <c r="N110" s="449" t="str">
        <f t="shared" si="13"/>
        <v/>
      </c>
      <c r="O110" s="449" t="str">
        <f>IF($K110=TRUE,'②-1出来高報告書'!$H$42-1%,"")</f>
        <v/>
      </c>
      <c r="P110" s="449" t="str">
        <f>IF($K110=TRUE,'②-1出来高報告書'!$H$42+1%,"")</f>
        <v/>
      </c>
      <c r="Q110" s="460" t="str">
        <f>IF($G110="","",IF($K110=TRUE,
MAX(
MIN(
_xlfn.CEILING.MATH($G110*('②-1出来高報告書'!$H$42-1%),1)-ROUND($G110*'値引・法定福利費自動計算（非表示予定）'!$D$7,0),
_xlfn.CEILING.MATH($G110*('②-1出来高報告書'!$H$42+1%+0.1%),1)-1-ROUND($G110*'値引・法定福利費自動計算（非表示予定）'!$D$7,0)
),
MIN(0,$G110)-ROUND($G110*'値引・法定福利費自動計算（非表示予定）'!$D$7,0),
-99999
),
MAX(
MIN(0,$G110)-ROUND($G110*$L110,0),
-99999
)
))</f>
        <v/>
      </c>
      <c r="R110" s="460" t="str">
        <f>IF($G110="","",IF($K110=TRUE,
MIN(
MAX(
_xlfn.CEILING.MATH($G110*('②-1出来高報告書'!$H$42-1%),1)-ROUND($G110*'値引・法定福利費自動計算（非表示予定）'!$D$7,0),
_xlfn.CEILING.MATH($G110*('②-1出来高報告書'!$H$42+1%+0.1%),1)-1-ROUND($G110*'値引・法定福利費自動計算（非表示予定）'!$D$7,0)
),
MAX(0,$G110)-ROUND($G110*'値引・法定福利費自動計算（非表示予定）'!$D$7,0),
99999
),
MIN(
MAX(0,$G110)-ROUND($G110*$L110,0),
99999
)
))</f>
        <v/>
      </c>
      <c r="S110" s="462" t="str">
        <f t="shared" si="14"/>
        <v>OK</v>
      </c>
      <c r="T110" s="435" t="str">
        <f t="shared" si="15"/>
        <v>OK</v>
      </c>
      <c r="U110" s="435" t="str">
        <f>IF($K110=TRUE,IF(ROUND(ABS($H110-'②-1出来高報告書'!$H$42),4)&lt;=1%,"OK","NG"),"OK")</f>
        <v>OK</v>
      </c>
      <c r="V110" s="435" t="str">
        <f t="shared" si="16"/>
        <v>OK</v>
      </c>
      <c r="W110" s="435" t="str">
        <f t="shared" si="17"/>
        <v>OK</v>
      </c>
      <c r="X110" s="435" t="str">
        <f t="shared" si="18"/>
        <v>OK</v>
      </c>
      <c r="Y110" s="435" t="str">
        <f t="shared" si="19"/>
        <v>OK</v>
      </c>
      <c r="Z110" s="435">
        <f t="shared" si="20"/>
        <v>0</v>
      </c>
      <c r="AA110" s="83">
        <f>'①見積→契約(出来高報告初回のみ）'!I143</f>
        <v>0</v>
      </c>
    </row>
    <row r="111" spans="1:27" ht="18" customHeight="1">
      <c r="A111" s="370">
        <f t="shared" si="23"/>
        <v>4</v>
      </c>
      <c r="B111" s="308" t="str">
        <f>IF('①見積→契約(出来高報告初回のみ）'!B146="〇","☑","")</f>
        <v/>
      </c>
      <c r="C111" s="408" t="str">
        <f t="shared" si="22"/>
        <v/>
      </c>
      <c r="D111" s="305" t="str">
        <f>IFERROR(IF('①見積→契約(出来高報告初回のみ）'!C144="","",'①見積→契約(出来高報告初回のみ）'!C144),"")</f>
        <v/>
      </c>
      <c r="E111" s="115" t="str">
        <f>IFERROR(IF('①見積→契約(出来高報告初回のみ）'!D144="","",FIXED('①見積→契約(出来高報告初回のみ）'!D144,'①見積→契約(出来高報告初回のみ）'!AG158)),"")</f>
        <v/>
      </c>
      <c r="F111" s="111" t="str">
        <f>IFERROR(IF('①見積→契約(出来高報告初回のみ）'!E144="","",'①見積→契約(出来高報告初回のみ）'!E144),"")</f>
        <v/>
      </c>
      <c r="G111" s="112" t="str">
        <f>IF('①見積→契約(出来高報告初回のみ）'!H144="","",'①見積→契約(出来高報告初回のみ）'!H144)</f>
        <v/>
      </c>
      <c r="H111" s="110" t="str">
        <f t="shared" si="21"/>
        <v/>
      </c>
      <c r="I111" s="114" t="str">
        <f>IFERROR(IF(K111=TRUE,ROUND(G111*'値引・法定福利費自動計算（非表示予定）'!$D$7+M111,0),IF(G111="","",ROUND(G111*L111+M111,0))),"")</f>
        <v/>
      </c>
      <c r="J111" s="125"/>
      <c r="K111" s="458"/>
      <c r="L111" s="157"/>
      <c r="M111" s="156"/>
      <c r="N111" s="449" t="str">
        <f t="shared" si="13"/>
        <v/>
      </c>
      <c r="O111" s="449" t="str">
        <f>IF($K111=TRUE,'②-1出来高報告書'!$H$42-1%,"")</f>
        <v/>
      </c>
      <c r="P111" s="449" t="str">
        <f>IF($K111=TRUE,'②-1出来高報告書'!$H$42+1%,"")</f>
        <v/>
      </c>
      <c r="Q111" s="460" t="str">
        <f>IF($G111="","",IF($K111=TRUE,
MAX(
MIN(
_xlfn.CEILING.MATH($G111*('②-1出来高報告書'!$H$42-1%),1)-ROUND($G111*'値引・法定福利費自動計算（非表示予定）'!$D$7,0),
_xlfn.CEILING.MATH($G111*('②-1出来高報告書'!$H$42+1%+0.1%),1)-1-ROUND($G111*'値引・法定福利費自動計算（非表示予定）'!$D$7,0)
),
MIN(0,$G111)-ROUND($G111*'値引・法定福利費自動計算（非表示予定）'!$D$7,0),
-99999
),
MAX(
MIN(0,$G111)-ROUND($G111*$L111,0),
-99999
)
))</f>
        <v/>
      </c>
      <c r="R111" s="460" t="str">
        <f>IF($G111="","",IF($K111=TRUE,
MIN(
MAX(
_xlfn.CEILING.MATH($G111*('②-1出来高報告書'!$H$42-1%),1)-ROUND($G111*'値引・法定福利費自動計算（非表示予定）'!$D$7,0),
_xlfn.CEILING.MATH($G111*('②-1出来高報告書'!$H$42+1%+0.1%),1)-1-ROUND($G111*'値引・法定福利費自動計算（非表示予定）'!$D$7,0)
),
MAX(0,$G111)-ROUND($G111*'値引・法定福利費自動計算（非表示予定）'!$D$7,0),
99999
),
MIN(
MAX(0,$G111)-ROUND($G111*$L111,0),
99999
)
))</f>
        <v/>
      </c>
      <c r="S111" s="462" t="str">
        <f t="shared" si="14"/>
        <v>OK</v>
      </c>
      <c r="T111" s="435" t="str">
        <f t="shared" si="15"/>
        <v>OK</v>
      </c>
      <c r="U111" s="435" t="str">
        <f>IF($K111=TRUE,IF(ROUND(ABS($H111-'②-1出来高報告書'!$H$42),4)&lt;=1%,"OK","NG"),"OK")</f>
        <v>OK</v>
      </c>
      <c r="V111" s="435" t="str">
        <f t="shared" si="16"/>
        <v>OK</v>
      </c>
      <c r="W111" s="435" t="str">
        <f t="shared" si="17"/>
        <v>OK</v>
      </c>
      <c r="X111" s="435" t="str">
        <f t="shared" si="18"/>
        <v>OK</v>
      </c>
      <c r="Y111" s="435" t="str">
        <f t="shared" si="19"/>
        <v>OK</v>
      </c>
      <c r="Z111" s="435">
        <f t="shared" si="20"/>
        <v>0</v>
      </c>
      <c r="AA111" s="83">
        <f>'①見積→契約(出来高報告初回のみ）'!I144</f>
        <v>0</v>
      </c>
    </row>
    <row r="112" spans="1:27" ht="18" customHeight="1">
      <c r="A112" s="370">
        <f t="shared" si="23"/>
        <v>4</v>
      </c>
      <c r="B112" s="308" t="str">
        <f>IF('①見積→契約(出来高報告初回のみ）'!B147="〇","☑","")</f>
        <v/>
      </c>
      <c r="C112" s="408" t="str">
        <f t="shared" si="22"/>
        <v/>
      </c>
      <c r="D112" s="305" t="str">
        <f>IFERROR(IF('①見積→契約(出来高報告初回のみ）'!C145="","",'①見積→契約(出来高報告初回のみ）'!C145),"")</f>
        <v/>
      </c>
      <c r="E112" s="115" t="str">
        <f>IFERROR(IF('①見積→契約(出来高報告初回のみ）'!D145="","",FIXED('①見積→契約(出来高報告初回のみ）'!D145,'①見積→契約(出来高報告初回のみ）'!AG159)),"")</f>
        <v/>
      </c>
      <c r="F112" s="111" t="str">
        <f>IFERROR(IF('①見積→契約(出来高報告初回のみ）'!E145="","",'①見積→契約(出来高報告初回のみ）'!E145),"")</f>
        <v/>
      </c>
      <c r="G112" s="112" t="str">
        <f>IF('①見積→契約(出来高報告初回のみ）'!H145="","",'①見積→契約(出来高報告初回のみ）'!H145)</f>
        <v/>
      </c>
      <c r="H112" s="110" t="str">
        <f t="shared" si="21"/>
        <v/>
      </c>
      <c r="I112" s="114" t="str">
        <f>IFERROR(IF(K112=TRUE,ROUND(G112*'値引・法定福利費自動計算（非表示予定）'!$D$7+M112,0),IF(G112="","",ROUND(G112*L112+M112,0))),"")</f>
        <v/>
      </c>
      <c r="J112" s="125"/>
      <c r="K112" s="458"/>
      <c r="L112" s="157"/>
      <c r="M112" s="156"/>
      <c r="N112" s="449" t="str">
        <f t="shared" si="13"/>
        <v/>
      </c>
      <c r="O112" s="449" t="str">
        <f>IF($K112=TRUE,'②-1出来高報告書'!$H$42-1%,"")</f>
        <v/>
      </c>
      <c r="P112" s="449" t="str">
        <f>IF($K112=TRUE,'②-1出来高報告書'!$H$42+1%,"")</f>
        <v/>
      </c>
      <c r="Q112" s="460" t="str">
        <f>IF($G112="","",IF($K112=TRUE,
MAX(
MIN(
_xlfn.CEILING.MATH($G112*('②-1出来高報告書'!$H$42-1%),1)-ROUND($G112*'値引・法定福利費自動計算（非表示予定）'!$D$7,0),
_xlfn.CEILING.MATH($G112*('②-1出来高報告書'!$H$42+1%+0.1%),1)-1-ROUND($G112*'値引・法定福利費自動計算（非表示予定）'!$D$7,0)
),
MIN(0,$G112)-ROUND($G112*'値引・法定福利費自動計算（非表示予定）'!$D$7,0),
-99999
),
MAX(
MIN(0,$G112)-ROUND($G112*$L112,0),
-99999
)
))</f>
        <v/>
      </c>
      <c r="R112" s="460" t="str">
        <f>IF($G112="","",IF($K112=TRUE,
MIN(
MAX(
_xlfn.CEILING.MATH($G112*('②-1出来高報告書'!$H$42-1%),1)-ROUND($G112*'値引・法定福利費自動計算（非表示予定）'!$D$7,0),
_xlfn.CEILING.MATH($G112*('②-1出来高報告書'!$H$42+1%+0.1%),1)-1-ROUND($G112*'値引・法定福利費自動計算（非表示予定）'!$D$7,0)
),
MAX(0,$G112)-ROUND($G112*'値引・法定福利費自動計算（非表示予定）'!$D$7,0),
99999
),
MIN(
MAX(0,$G112)-ROUND($G112*$L112,0),
99999
)
))</f>
        <v/>
      </c>
      <c r="S112" s="462" t="str">
        <f t="shared" si="14"/>
        <v>OK</v>
      </c>
      <c r="T112" s="435" t="str">
        <f t="shared" si="15"/>
        <v>OK</v>
      </c>
      <c r="U112" s="435" t="str">
        <f>IF($K112=TRUE,IF(ROUND(ABS($H112-'②-1出来高報告書'!$H$42),4)&lt;=1%,"OK","NG"),"OK")</f>
        <v>OK</v>
      </c>
      <c r="V112" s="435" t="str">
        <f t="shared" si="16"/>
        <v>OK</v>
      </c>
      <c r="W112" s="435" t="str">
        <f t="shared" si="17"/>
        <v>OK</v>
      </c>
      <c r="X112" s="435" t="str">
        <f t="shared" si="18"/>
        <v>OK</v>
      </c>
      <c r="Y112" s="435" t="str">
        <f t="shared" si="19"/>
        <v>OK</v>
      </c>
      <c r="Z112" s="435">
        <f t="shared" si="20"/>
        <v>0</v>
      </c>
      <c r="AA112" s="83">
        <f>'①見積→契約(出来高報告初回のみ）'!I145</f>
        <v>0</v>
      </c>
    </row>
    <row r="113" spans="1:27" ht="18" customHeight="1">
      <c r="A113" s="370">
        <f t="shared" si="23"/>
        <v>4</v>
      </c>
      <c r="B113" s="308" t="str">
        <f>IF('①見積→契約(出来高報告初回のみ）'!B148="〇","☑","")</f>
        <v/>
      </c>
      <c r="C113" s="408" t="str">
        <f t="shared" si="22"/>
        <v/>
      </c>
      <c r="D113" s="305" t="str">
        <f>IFERROR(IF('①見積→契約(出来高報告初回のみ）'!C146="","",'①見積→契約(出来高報告初回のみ）'!C146),"")</f>
        <v/>
      </c>
      <c r="E113" s="115" t="str">
        <f>IFERROR(IF('①見積→契約(出来高報告初回のみ）'!D146="","",FIXED('①見積→契約(出来高報告初回のみ）'!D146,'①見積→契約(出来高報告初回のみ）'!AG160)),"")</f>
        <v/>
      </c>
      <c r="F113" s="111" t="str">
        <f>IFERROR(IF('①見積→契約(出来高報告初回のみ）'!E146="","",'①見積→契約(出来高報告初回のみ）'!E146),"")</f>
        <v/>
      </c>
      <c r="G113" s="112" t="str">
        <f>IF('①見積→契約(出来高報告初回のみ）'!H146="","",'①見積→契約(出来高報告初回のみ）'!H146)</f>
        <v/>
      </c>
      <c r="H113" s="110" t="str">
        <f t="shared" si="21"/>
        <v/>
      </c>
      <c r="I113" s="114" t="str">
        <f>IFERROR(IF(K113=TRUE,ROUND(G113*'値引・法定福利費自動計算（非表示予定）'!$D$7+M113,0),IF(G113="","",ROUND(G113*L113+M113,0))),"")</f>
        <v/>
      </c>
      <c r="J113" s="125"/>
      <c r="K113" s="458"/>
      <c r="L113" s="157"/>
      <c r="M113" s="156"/>
      <c r="N113" s="449" t="str">
        <f t="shared" si="13"/>
        <v/>
      </c>
      <c r="O113" s="449" t="str">
        <f>IF($K113=TRUE,'②-1出来高報告書'!$H$42-1%,"")</f>
        <v/>
      </c>
      <c r="P113" s="449" t="str">
        <f>IF($K113=TRUE,'②-1出来高報告書'!$H$42+1%,"")</f>
        <v/>
      </c>
      <c r="Q113" s="460" t="str">
        <f>IF($G113="","",IF($K113=TRUE,
MAX(
MIN(
_xlfn.CEILING.MATH($G113*('②-1出来高報告書'!$H$42-1%),1)-ROUND($G113*'値引・法定福利費自動計算（非表示予定）'!$D$7,0),
_xlfn.CEILING.MATH($G113*('②-1出来高報告書'!$H$42+1%+0.1%),1)-1-ROUND($G113*'値引・法定福利費自動計算（非表示予定）'!$D$7,0)
),
MIN(0,$G113)-ROUND($G113*'値引・法定福利費自動計算（非表示予定）'!$D$7,0),
-99999
),
MAX(
MIN(0,$G113)-ROUND($G113*$L113,0),
-99999
)
))</f>
        <v/>
      </c>
      <c r="R113" s="460" t="str">
        <f>IF($G113="","",IF($K113=TRUE,
MIN(
MAX(
_xlfn.CEILING.MATH($G113*('②-1出来高報告書'!$H$42-1%),1)-ROUND($G113*'値引・法定福利費自動計算（非表示予定）'!$D$7,0),
_xlfn.CEILING.MATH($G113*('②-1出来高報告書'!$H$42+1%+0.1%),1)-1-ROUND($G113*'値引・法定福利費自動計算（非表示予定）'!$D$7,0)
),
MAX(0,$G113)-ROUND($G113*'値引・法定福利費自動計算（非表示予定）'!$D$7,0),
99999
),
MIN(
MAX(0,$G113)-ROUND($G113*$L113,0),
99999
)
))</f>
        <v/>
      </c>
      <c r="S113" s="462" t="str">
        <f t="shared" si="14"/>
        <v>OK</v>
      </c>
      <c r="T113" s="435" t="str">
        <f t="shared" si="15"/>
        <v>OK</v>
      </c>
      <c r="U113" s="435" t="str">
        <f>IF($K113=TRUE,IF(ROUND(ABS($H113-'②-1出来高報告書'!$H$42),4)&lt;=1%,"OK","NG"),"OK")</f>
        <v>OK</v>
      </c>
      <c r="V113" s="435" t="str">
        <f t="shared" si="16"/>
        <v>OK</v>
      </c>
      <c r="W113" s="435" t="str">
        <f t="shared" si="17"/>
        <v>OK</v>
      </c>
      <c r="X113" s="435" t="str">
        <f t="shared" si="18"/>
        <v>OK</v>
      </c>
      <c r="Y113" s="435" t="str">
        <f t="shared" si="19"/>
        <v>OK</v>
      </c>
      <c r="Z113" s="435">
        <f t="shared" si="20"/>
        <v>0</v>
      </c>
      <c r="AA113" s="83">
        <f>'①見積→契約(出来高報告初回のみ）'!I146</f>
        <v>0</v>
      </c>
    </row>
    <row r="114" spans="1:27" ht="18" customHeight="1">
      <c r="A114" s="370">
        <f t="shared" si="23"/>
        <v>4</v>
      </c>
      <c r="B114" s="308" t="str">
        <f>IF('①見積→契約(出来高報告初回のみ）'!B149="〇","☑","")</f>
        <v/>
      </c>
      <c r="C114" s="408" t="str">
        <f t="shared" si="22"/>
        <v/>
      </c>
      <c r="D114" s="305" t="str">
        <f>IFERROR(IF('①見積→契約(出来高報告初回のみ）'!C147="","",'①見積→契約(出来高報告初回のみ）'!C147),"")</f>
        <v/>
      </c>
      <c r="E114" s="115" t="str">
        <f>IFERROR(IF('①見積→契約(出来高報告初回のみ）'!D147="","",FIXED('①見積→契約(出来高報告初回のみ）'!D147,'①見積→契約(出来高報告初回のみ）'!AG161)),"")</f>
        <v/>
      </c>
      <c r="F114" s="111" t="str">
        <f>IFERROR(IF('①見積→契約(出来高報告初回のみ）'!E147="","",'①見積→契約(出来高報告初回のみ）'!E147),"")</f>
        <v/>
      </c>
      <c r="G114" s="112" t="str">
        <f>IF('①見積→契約(出来高報告初回のみ）'!H147="","",'①見積→契約(出来高報告初回のみ）'!H147)</f>
        <v/>
      </c>
      <c r="H114" s="110" t="str">
        <f t="shared" si="21"/>
        <v/>
      </c>
      <c r="I114" s="114" t="str">
        <f>IFERROR(IF(K114=TRUE,ROUND(G114*'値引・法定福利費自動計算（非表示予定）'!$D$7+M114,0),IF(G114="","",ROUND(G114*L114+M114,0))),"")</f>
        <v/>
      </c>
      <c r="J114" s="125"/>
      <c r="K114" s="458"/>
      <c r="L114" s="157"/>
      <c r="M114" s="156"/>
      <c r="N114" s="449" t="str">
        <f t="shared" si="13"/>
        <v/>
      </c>
      <c r="O114" s="449" t="str">
        <f>IF($K114=TRUE,'②-1出来高報告書'!$H$42-1%,"")</f>
        <v/>
      </c>
      <c r="P114" s="449" t="str">
        <f>IF($K114=TRUE,'②-1出来高報告書'!$H$42+1%,"")</f>
        <v/>
      </c>
      <c r="Q114" s="460" t="str">
        <f>IF($G114="","",IF($K114=TRUE,
MAX(
MIN(
_xlfn.CEILING.MATH($G114*('②-1出来高報告書'!$H$42-1%),1)-ROUND($G114*'値引・法定福利費自動計算（非表示予定）'!$D$7,0),
_xlfn.CEILING.MATH($G114*('②-1出来高報告書'!$H$42+1%+0.1%),1)-1-ROUND($G114*'値引・法定福利費自動計算（非表示予定）'!$D$7,0)
),
MIN(0,$G114)-ROUND($G114*'値引・法定福利費自動計算（非表示予定）'!$D$7,0),
-99999
),
MAX(
MIN(0,$G114)-ROUND($G114*$L114,0),
-99999
)
))</f>
        <v/>
      </c>
      <c r="R114" s="460" t="str">
        <f>IF($G114="","",IF($K114=TRUE,
MIN(
MAX(
_xlfn.CEILING.MATH($G114*('②-1出来高報告書'!$H$42-1%),1)-ROUND($G114*'値引・法定福利費自動計算（非表示予定）'!$D$7,0),
_xlfn.CEILING.MATH($G114*('②-1出来高報告書'!$H$42+1%+0.1%),1)-1-ROUND($G114*'値引・法定福利費自動計算（非表示予定）'!$D$7,0)
),
MAX(0,$G114)-ROUND($G114*'値引・法定福利費自動計算（非表示予定）'!$D$7,0),
99999
),
MIN(
MAX(0,$G114)-ROUND($G114*$L114,0),
99999
)
))</f>
        <v/>
      </c>
      <c r="S114" s="462" t="str">
        <f t="shared" si="14"/>
        <v>OK</v>
      </c>
      <c r="T114" s="435" t="str">
        <f t="shared" si="15"/>
        <v>OK</v>
      </c>
      <c r="U114" s="435" t="str">
        <f>IF($K114=TRUE,IF(ROUND(ABS($H114-'②-1出来高報告書'!$H$42),4)&lt;=1%,"OK","NG"),"OK")</f>
        <v>OK</v>
      </c>
      <c r="V114" s="435" t="str">
        <f t="shared" si="16"/>
        <v>OK</v>
      </c>
      <c r="W114" s="435" t="str">
        <f t="shared" si="17"/>
        <v>OK</v>
      </c>
      <c r="X114" s="435" t="str">
        <f t="shared" si="18"/>
        <v>OK</v>
      </c>
      <c r="Y114" s="435" t="str">
        <f t="shared" si="19"/>
        <v>OK</v>
      </c>
      <c r="Z114" s="435">
        <f t="shared" si="20"/>
        <v>0</v>
      </c>
      <c r="AA114" s="83">
        <f>'①見積→契約(出来高報告初回のみ）'!I147</f>
        <v>0</v>
      </c>
    </row>
    <row r="115" spans="1:27" ht="18" customHeight="1">
      <c r="A115" s="370">
        <f t="shared" si="23"/>
        <v>4</v>
      </c>
      <c r="B115" s="308" t="str">
        <f>IF('①見積→契約(出来高報告初回のみ）'!B150="〇","☑","")</f>
        <v/>
      </c>
      <c r="C115" s="408" t="str">
        <f t="shared" si="22"/>
        <v/>
      </c>
      <c r="D115" s="305" t="str">
        <f>IFERROR(IF('①見積→契約(出来高報告初回のみ）'!C148="","",'①見積→契約(出来高報告初回のみ）'!C148),"")</f>
        <v/>
      </c>
      <c r="E115" s="115" t="str">
        <f>IFERROR(IF('①見積→契約(出来高報告初回のみ）'!D148="","",FIXED('①見積→契約(出来高報告初回のみ）'!D148,'①見積→契約(出来高報告初回のみ）'!AG162)),"")</f>
        <v/>
      </c>
      <c r="F115" s="111" t="str">
        <f>IFERROR(IF('①見積→契約(出来高報告初回のみ）'!E148="","",'①見積→契約(出来高報告初回のみ）'!E148),"")</f>
        <v/>
      </c>
      <c r="G115" s="112" t="str">
        <f>IF('①見積→契約(出来高報告初回のみ）'!H148="","",'①見積→契約(出来高報告初回のみ）'!H148)</f>
        <v/>
      </c>
      <c r="H115" s="110" t="str">
        <f t="shared" si="21"/>
        <v/>
      </c>
      <c r="I115" s="114" t="str">
        <f>IFERROR(IF(K115=TRUE,ROUND(G115*'値引・法定福利費自動計算（非表示予定）'!$D$7+M115,0),IF(G115="","",ROUND(G115*L115+M115,0))),"")</f>
        <v/>
      </c>
      <c r="J115" s="125"/>
      <c r="K115" s="458"/>
      <c r="L115" s="157"/>
      <c r="M115" s="156"/>
      <c r="N115" s="449" t="str">
        <f t="shared" si="13"/>
        <v/>
      </c>
      <c r="O115" s="449" t="str">
        <f>IF($K115=TRUE,'②-1出来高報告書'!$H$42-1%,"")</f>
        <v/>
      </c>
      <c r="P115" s="449" t="str">
        <f>IF($K115=TRUE,'②-1出来高報告書'!$H$42+1%,"")</f>
        <v/>
      </c>
      <c r="Q115" s="460" t="str">
        <f>IF($G115="","",IF($K115=TRUE,
MAX(
MIN(
_xlfn.CEILING.MATH($G115*('②-1出来高報告書'!$H$42-1%),1)-ROUND($G115*'値引・法定福利費自動計算（非表示予定）'!$D$7,0),
_xlfn.CEILING.MATH($G115*('②-1出来高報告書'!$H$42+1%+0.1%),1)-1-ROUND($G115*'値引・法定福利費自動計算（非表示予定）'!$D$7,0)
),
MIN(0,$G115)-ROUND($G115*'値引・法定福利費自動計算（非表示予定）'!$D$7,0),
-99999
),
MAX(
MIN(0,$G115)-ROUND($G115*$L115,0),
-99999
)
))</f>
        <v/>
      </c>
      <c r="R115" s="460" t="str">
        <f>IF($G115="","",IF($K115=TRUE,
MIN(
MAX(
_xlfn.CEILING.MATH($G115*('②-1出来高報告書'!$H$42-1%),1)-ROUND($G115*'値引・法定福利費自動計算（非表示予定）'!$D$7,0),
_xlfn.CEILING.MATH($G115*('②-1出来高報告書'!$H$42+1%+0.1%),1)-1-ROUND($G115*'値引・法定福利費自動計算（非表示予定）'!$D$7,0)
),
MAX(0,$G115)-ROUND($G115*'値引・法定福利費自動計算（非表示予定）'!$D$7,0),
99999
),
MIN(
MAX(0,$G115)-ROUND($G115*$L115,0),
99999
)
))</f>
        <v/>
      </c>
      <c r="S115" s="462" t="str">
        <f t="shared" si="14"/>
        <v>OK</v>
      </c>
      <c r="T115" s="435" t="str">
        <f t="shared" si="15"/>
        <v>OK</v>
      </c>
      <c r="U115" s="435" t="str">
        <f>IF($K115=TRUE,IF(ROUND(ABS($H115-'②-1出来高報告書'!$H$42),4)&lt;=1%,"OK","NG"),"OK")</f>
        <v>OK</v>
      </c>
      <c r="V115" s="435" t="str">
        <f t="shared" si="16"/>
        <v>OK</v>
      </c>
      <c r="W115" s="435" t="str">
        <f t="shared" si="17"/>
        <v>OK</v>
      </c>
      <c r="X115" s="435" t="str">
        <f t="shared" si="18"/>
        <v>OK</v>
      </c>
      <c r="Y115" s="435" t="str">
        <f t="shared" si="19"/>
        <v>OK</v>
      </c>
      <c r="Z115" s="435">
        <f t="shared" si="20"/>
        <v>0</v>
      </c>
      <c r="AA115" s="83">
        <f>'①見積→契約(出来高報告初回のみ）'!I148</f>
        <v>0</v>
      </c>
    </row>
    <row r="116" spans="1:27" ht="18" customHeight="1">
      <c r="A116" s="370">
        <f t="shared" si="23"/>
        <v>4</v>
      </c>
      <c r="B116" s="308" t="str">
        <f>IF('①見積→契約(出来高報告初回のみ）'!B151="〇","☑","")</f>
        <v/>
      </c>
      <c r="C116" s="408" t="str">
        <f t="shared" si="22"/>
        <v/>
      </c>
      <c r="D116" s="305" t="str">
        <f>IFERROR(IF('①見積→契約(出来高報告初回のみ）'!C149="","",'①見積→契約(出来高報告初回のみ）'!C149),"")</f>
        <v/>
      </c>
      <c r="E116" s="115" t="str">
        <f>IFERROR(IF('①見積→契約(出来高報告初回のみ）'!D149="","",FIXED('①見積→契約(出来高報告初回のみ）'!D149,'①見積→契約(出来高報告初回のみ）'!AG163)),"")</f>
        <v/>
      </c>
      <c r="F116" s="111" t="str">
        <f>IFERROR(IF('①見積→契約(出来高報告初回のみ）'!E149="","",'①見積→契約(出来高報告初回のみ）'!E149),"")</f>
        <v/>
      </c>
      <c r="G116" s="112" t="str">
        <f>IF('①見積→契約(出来高報告初回のみ）'!H149="","",'①見積→契約(出来高報告初回のみ）'!H149)</f>
        <v/>
      </c>
      <c r="H116" s="110" t="str">
        <f t="shared" si="21"/>
        <v/>
      </c>
      <c r="I116" s="114" t="str">
        <f>IFERROR(IF(K116=TRUE,ROUND(G116*'値引・法定福利費自動計算（非表示予定）'!$D$7+M116,0),IF(G116="","",ROUND(G116*L116+M116,0))),"")</f>
        <v/>
      </c>
      <c r="J116" s="125"/>
      <c r="K116" s="458"/>
      <c r="L116" s="157"/>
      <c r="M116" s="156"/>
      <c r="N116" s="449" t="str">
        <f t="shared" si="13"/>
        <v/>
      </c>
      <c r="O116" s="449" t="str">
        <f>IF($K116=TRUE,'②-1出来高報告書'!$H$42-1%,"")</f>
        <v/>
      </c>
      <c r="P116" s="449" t="str">
        <f>IF($K116=TRUE,'②-1出来高報告書'!$H$42+1%,"")</f>
        <v/>
      </c>
      <c r="Q116" s="460" t="str">
        <f>IF($G116="","",IF($K116=TRUE,
MAX(
MIN(
_xlfn.CEILING.MATH($G116*('②-1出来高報告書'!$H$42-1%),1)-ROUND($G116*'値引・法定福利費自動計算（非表示予定）'!$D$7,0),
_xlfn.CEILING.MATH($G116*('②-1出来高報告書'!$H$42+1%+0.1%),1)-1-ROUND($G116*'値引・法定福利費自動計算（非表示予定）'!$D$7,0)
),
MIN(0,$G116)-ROUND($G116*'値引・法定福利費自動計算（非表示予定）'!$D$7,0),
-99999
),
MAX(
MIN(0,$G116)-ROUND($G116*$L116,0),
-99999
)
))</f>
        <v/>
      </c>
      <c r="R116" s="460" t="str">
        <f>IF($G116="","",IF($K116=TRUE,
MIN(
MAX(
_xlfn.CEILING.MATH($G116*('②-1出来高報告書'!$H$42-1%),1)-ROUND($G116*'値引・法定福利費自動計算（非表示予定）'!$D$7,0),
_xlfn.CEILING.MATH($G116*('②-1出来高報告書'!$H$42+1%+0.1%),1)-1-ROUND($G116*'値引・法定福利費自動計算（非表示予定）'!$D$7,0)
),
MAX(0,$G116)-ROUND($G116*'値引・法定福利費自動計算（非表示予定）'!$D$7,0),
99999
),
MIN(
MAX(0,$G116)-ROUND($G116*$L116,0),
99999
)
))</f>
        <v/>
      </c>
      <c r="S116" s="462" t="str">
        <f t="shared" si="14"/>
        <v>OK</v>
      </c>
      <c r="T116" s="435" t="str">
        <f t="shared" si="15"/>
        <v>OK</v>
      </c>
      <c r="U116" s="435" t="str">
        <f>IF($K116=TRUE,IF(ROUND(ABS($H116-'②-1出来高報告書'!$H$42),4)&lt;=1%,"OK","NG"),"OK")</f>
        <v>OK</v>
      </c>
      <c r="V116" s="435" t="str">
        <f t="shared" si="16"/>
        <v>OK</v>
      </c>
      <c r="W116" s="435" t="str">
        <f t="shared" si="17"/>
        <v>OK</v>
      </c>
      <c r="X116" s="435" t="str">
        <f t="shared" si="18"/>
        <v>OK</v>
      </c>
      <c r="Y116" s="435" t="str">
        <f t="shared" si="19"/>
        <v>OK</v>
      </c>
      <c r="Z116" s="435">
        <f t="shared" si="20"/>
        <v>0</v>
      </c>
      <c r="AA116" s="83">
        <f>'①見積→契約(出来高報告初回のみ）'!I149</f>
        <v>0</v>
      </c>
    </row>
    <row r="117" spans="1:27" ht="18" customHeight="1">
      <c r="A117" s="370">
        <f t="shared" si="23"/>
        <v>4</v>
      </c>
      <c r="B117" s="308" t="str">
        <f>IF('①見積→契約(出来高報告初回のみ）'!B152="〇","☑","")</f>
        <v/>
      </c>
      <c r="C117" s="408" t="str">
        <f t="shared" si="22"/>
        <v/>
      </c>
      <c r="D117" s="305" t="str">
        <f>IFERROR(IF('①見積→契約(出来高報告初回のみ）'!C150="","",'①見積→契約(出来高報告初回のみ）'!C150),"")</f>
        <v/>
      </c>
      <c r="E117" s="115" t="str">
        <f>IFERROR(IF('①見積→契約(出来高報告初回のみ）'!D150="","",FIXED('①見積→契約(出来高報告初回のみ）'!D150,'①見積→契約(出来高報告初回のみ）'!AG164)),"")</f>
        <v/>
      </c>
      <c r="F117" s="111" t="str">
        <f>IFERROR(IF('①見積→契約(出来高報告初回のみ）'!E150="","",'①見積→契約(出来高報告初回のみ）'!E150),"")</f>
        <v/>
      </c>
      <c r="G117" s="112" t="str">
        <f>IF('①見積→契約(出来高報告初回のみ）'!H150="","",'①見積→契約(出来高報告初回のみ）'!H150)</f>
        <v/>
      </c>
      <c r="H117" s="110" t="str">
        <f t="shared" si="21"/>
        <v/>
      </c>
      <c r="I117" s="114" t="str">
        <f>IFERROR(IF(K117=TRUE,ROUND(G117*'値引・法定福利費自動計算（非表示予定）'!$D$7+M117,0),IF(G117="","",ROUND(G117*L117+M117,0))),"")</f>
        <v/>
      </c>
      <c r="J117" s="125"/>
      <c r="K117" s="458"/>
      <c r="L117" s="157"/>
      <c r="M117" s="156"/>
      <c r="N117" s="449" t="str">
        <f t="shared" si="13"/>
        <v/>
      </c>
      <c r="O117" s="449" t="str">
        <f>IF($K117=TRUE,'②-1出来高報告書'!$H$42-1%,"")</f>
        <v/>
      </c>
      <c r="P117" s="449" t="str">
        <f>IF($K117=TRUE,'②-1出来高報告書'!$H$42+1%,"")</f>
        <v/>
      </c>
      <c r="Q117" s="460" t="str">
        <f>IF($G117="","",IF($K117=TRUE,
MAX(
MIN(
_xlfn.CEILING.MATH($G117*('②-1出来高報告書'!$H$42-1%),1)-ROUND($G117*'値引・法定福利費自動計算（非表示予定）'!$D$7,0),
_xlfn.CEILING.MATH($G117*('②-1出来高報告書'!$H$42+1%+0.1%),1)-1-ROUND($G117*'値引・法定福利費自動計算（非表示予定）'!$D$7,0)
),
MIN(0,$G117)-ROUND($G117*'値引・法定福利費自動計算（非表示予定）'!$D$7,0),
-99999
),
MAX(
MIN(0,$G117)-ROUND($G117*$L117,0),
-99999
)
))</f>
        <v/>
      </c>
      <c r="R117" s="460" t="str">
        <f>IF($G117="","",IF($K117=TRUE,
MIN(
MAX(
_xlfn.CEILING.MATH($G117*('②-1出来高報告書'!$H$42-1%),1)-ROUND($G117*'値引・法定福利費自動計算（非表示予定）'!$D$7,0),
_xlfn.CEILING.MATH($G117*('②-1出来高報告書'!$H$42+1%+0.1%),1)-1-ROUND($G117*'値引・法定福利費自動計算（非表示予定）'!$D$7,0)
),
MAX(0,$G117)-ROUND($G117*'値引・法定福利費自動計算（非表示予定）'!$D$7,0),
99999
),
MIN(
MAX(0,$G117)-ROUND($G117*$L117,0),
99999
)
))</f>
        <v/>
      </c>
      <c r="S117" s="462" t="str">
        <f t="shared" si="14"/>
        <v>OK</v>
      </c>
      <c r="T117" s="435" t="str">
        <f t="shared" si="15"/>
        <v>OK</v>
      </c>
      <c r="U117" s="435" t="str">
        <f>IF($K117=TRUE,IF(ROUND(ABS($H117-'②-1出来高報告書'!$H$42),4)&lt;=1%,"OK","NG"),"OK")</f>
        <v>OK</v>
      </c>
      <c r="V117" s="435" t="str">
        <f t="shared" si="16"/>
        <v>OK</v>
      </c>
      <c r="W117" s="435" t="str">
        <f t="shared" si="17"/>
        <v>OK</v>
      </c>
      <c r="X117" s="435" t="str">
        <f t="shared" si="18"/>
        <v>OK</v>
      </c>
      <c r="Y117" s="435" t="str">
        <f t="shared" si="19"/>
        <v>OK</v>
      </c>
      <c r="Z117" s="435">
        <f t="shared" si="20"/>
        <v>0</v>
      </c>
      <c r="AA117" s="83">
        <f>'①見積→契約(出来高報告初回のみ）'!I150</f>
        <v>0</v>
      </c>
    </row>
    <row r="118" spans="1:27" ht="18" customHeight="1">
      <c r="A118" s="370">
        <f t="shared" si="23"/>
        <v>4</v>
      </c>
      <c r="B118" s="308" t="str">
        <f>IF('①見積→契約(出来高報告初回のみ）'!B153="〇","☑","")</f>
        <v/>
      </c>
      <c r="C118" s="408" t="str">
        <f t="shared" si="22"/>
        <v/>
      </c>
      <c r="D118" s="305" t="str">
        <f>IFERROR(IF('①見積→契約(出来高報告初回のみ）'!C151="","",'①見積→契約(出来高報告初回のみ）'!C151),"")</f>
        <v/>
      </c>
      <c r="E118" s="115" t="str">
        <f>IFERROR(IF('①見積→契約(出来高報告初回のみ）'!D151="","",FIXED('①見積→契約(出来高報告初回のみ）'!D151,'①見積→契約(出来高報告初回のみ）'!AG165)),"")</f>
        <v/>
      </c>
      <c r="F118" s="111" t="str">
        <f>IFERROR(IF('①見積→契約(出来高報告初回のみ）'!E151="","",'①見積→契約(出来高報告初回のみ）'!E151),"")</f>
        <v/>
      </c>
      <c r="G118" s="112" t="str">
        <f>IF('①見積→契約(出来高報告初回のみ）'!H151="","",'①見積→契約(出来高報告初回のみ）'!H151)</f>
        <v/>
      </c>
      <c r="H118" s="110" t="str">
        <f t="shared" si="21"/>
        <v/>
      </c>
      <c r="I118" s="114" t="str">
        <f>IFERROR(IF(K118=TRUE,ROUND(G118*'値引・法定福利費自動計算（非表示予定）'!$D$7+M118,0),IF(G118="","",ROUND(G118*L118+M118,0))),"")</f>
        <v/>
      </c>
      <c r="J118" s="125"/>
      <c r="K118" s="458"/>
      <c r="L118" s="157"/>
      <c r="M118" s="156"/>
      <c r="N118" s="449" t="str">
        <f t="shared" si="13"/>
        <v/>
      </c>
      <c r="O118" s="449" t="str">
        <f>IF($K118=TRUE,'②-1出来高報告書'!$H$42-1%,"")</f>
        <v/>
      </c>
      <c r="P118" s="449" t="str">
        <f>IF($K118=TRUE,'②-1出来高報告書'!$H$42+1%,"")</f>
        <v/>
      </c>
      <c r="Q118" s="460" t="str">
        <f>IF($G118="","",IF($K118=TRUE,
MAX(
MIN(
_xlfn.CEILING.MATH($G118*('②-1出来高報告書'!$H$42-1%),1)-ROUND($G118*'値引・法定福利費自動計算（非表示予定）'!$D$7,0),
_xlfn.CEILING.MATH($G118*('②-1出来高報告書'!$H$42+1%+0.1%),1)-1-ROUND($G118*'値引・法定福利費自動計算（非表示予定）'!$D$7,0)
),
MIN(0,$G118)-ROUND($G118*'値引・法定福利費自動計算（非表示予定）'!$D$7,0),
-99999
),
MAX(
MIN(0,$G118)-ROUND($G118*$L118,0),
-99999
)
))</f>
        <v/>
      </c>
      <c r="R118" s="460" t="str">
        <f>IF($G118="","",IF($K118=TRUE,
MIN(
MAX(
_xlfn.CEILING.MATH($G118*('②-1出来高報告書'!$H$42-1%),1)-ROUND($G118*'値引・法定福利費自動計算（非表示予定）'!$D$7,0),
_xlfn.CEILING.MATH($G118*('②-1出来高報告書'!$H$42+1%+0.1%),1)-1-ROUND($G118*'値引・法定福利費自動計算（非表示予定）'!$D$7,0)
),
MAX(0,$G118)-ROUND($G118*'値引・法定福利費自動計算（非表示予定）'!$D$7,0),
99999
),
MIN(
MAX(0,$G118)-ROUND($G118*$L118,0),
99999
)
))</f>
        <v/>
      </c>
      <c r="S118" s="462" t="str">
        <f t="shared" si="14"/>
        <v>OK</v>
      </c>
      <c r="T118" s="435" t="str">
        <f t="shared" si="15"/>
        <v>OK</v>
      </c>
      <c r="U118" s="435" t="str">
        <f>IF($K118=TRUE,IF(ROUND(ABS($H118-'②-1出来高報告書'!$H$42),4)&lt;=1%,"OK","NG"),"OK")</f>
        <v>OK</v>
      </c>
      <c r="V118" s="435" t="str">
        <f t="shared" si="16"/>
        <v>OK</v>
      </c>
      <c r="W118" s="435" t="str">
        <f t="shared" si="17"/>
        <v>OK</v>
      </c>
      <c r="X118" s="435" t="str">
        <f t="shared" si="18"/>
        <v>OK</v>
      </c>
      <c r="Y118" s="435" t="str">
        <f t="shared" si="19"/>
        <v>OK</v>
      </c>
      <c r="Z118" s="435">
        <f t="shared" si="20"/>
        <v>0</v>
      </c>
      <c r="AA118" s="83">
        <f>'①見積→契約(出来高報告初回のみ）'!I151</f>
        <v>0</v>
      </c>
    </row>
    <row r="119" spans="1:27" ht="18" customHeight="1">
      <c r="A119" s="370">
        <f t="shared" si="23"/>
        <v>4</v>
      </c>
      <c r="B119" s="308" t="str">
        <f>IF('①見積→契約(出来高報告初回のみ）'!B154="〇","☑","")</f>
        <v/>
      </c>
      <c r="C119" s="408" t="str">
        <f t="shared" si="22"/>
        <v/>
      </c>
      <c r="D119" s="305" t="str">
        <f>IFERROR(IF('①見積→契約(出来高報告初回のみ）'!C152="","",'①見積→契約(出来高報告初回のみ）'!C152),"")</f>
        <v/>
      </c>
      <c r="E119" s="115" t="str">
        <f>IFERROR(IF('①見積→契約(出来高報告初回のみ）'!D152="","",FIXED('①見積→契約(出来高報告初回のみ）'!D152,'①見積→契約(出来高報告初回のみ）'!AG166)),"")</f>
        <v/>
      </c>
      <c r="F119" s="111" t="str">
        <f>IFERROR(IF('①見積→契約(出来高報告初回のみ）'!E152="","",'①見積→契約(出来高報告初回のみ）'!E152),"")</f>
        <v/>
      </c>
      <c r="G119" s="112" t="str">
        <f>IF('①見積→契約(出来高報告初回のみ）'!H152="","",'①見積→契約(出来高報告初回のみ）'!H152)</f>
        <v/>
      </c>
      <c r="H119" s="110" t="str">
        <f t="shared" si="21"/>
        <v/>
      </c>
      <c r="I119" s="114" t="str">
        <f>IFERROR(IF(K119=TRUE,ROUND(G119*'値引・法定福利費自動計算（非表示予定）'!$D$7+M119,0),IF(G119="","",ROUND(G119*L119+M119,0))),"")</f>
        <v/>
      </c>
      <c r="J119" s="125"/>
      <c r="K119" s="458"/>
      <c r="L119" s="157"/>
      <c r="M119" s="156"/>
      <c r="N119" s="449" t="str">
        <f t="shared" si="13"/>
        <v/>
      </c>
      <c r="O119" s="449" t="str">
        <f>IF($K119=TRUE,'②-1出来高報告書'!$H$42-1%,"")</f>
        <v/>
      </c>
      <c r="P119" s="449" t="str">
        <f>IF($K119=TRUE,'②-1出来高報告書'!$H$42+1%,"")</f>
        <v/>
      </c>
      <c r="Q119" s="460" t="str">
        <f>IF($G119="","",IF($K119=TRUE,
MAX(
MIN(
_xlfn.CEILING.MATH($G119*('②-1出来高報告書'!$H$42-1%),1)-ROUND($G119*'値引・法定福利費自動計算（非表示予定）'!$D$7,0),
_xlfn.CEILING.MATH($G119*('②-1出来高報告書'!$H$42+1%+0.1%),1)-1-ROUND($G119*'値引・法定福利費自動計算（非表示予定）'!$D$7,0)
),
MIN(0,$G119)-ROUND($G119*'値引・法定福利費自動計算（非表示予定）'!$D$7,0),
-99999
),
MAX(
MIN(0,$G119)-ROUND($G119*$L119,0),
-99999
)
))</f>
        <v/>
      </c>
      <c r="R119" s="460" t="str">
        <f>IF($G119="","",IF($K119=TRUE,
MIN(
MAX(
_xlfn.CEILING.MATH($G119*('②-1出来高報告書'!$H$42-1%),1)-ROUND($G119*'値引・法定福利費自動計算（非表示予定）'!$D$7,0),
_xlfn.CEILING.MATH($G119*('②-1出来高報告書'!$H$42+1%+0.1%),1)-1-ROUND($G119*'値引・法定福利費自動計算（非表示予定）'!$D$7,0)
),
MAX(0,$G119)-ROUND($G119*'値引・法定福利費自動計算（非表示予定）'!$D$7,0),
99999
),
MIN(
MAX(0,$G119)-ROUND($G119*$L119,0),
99999
)
))</f>
        <v/>
      </c>
      <c r="S119" s="462" t="str">
        <f t="shared" si="14"/>
        <v>OK</v>
      </c>
      <c r="T119" s="435" t="str">
        <f t="shared" si="15"/>
        <v>OK</v>
      </c>
      <c r="U119" s="435" t="str">
        <f>IF($K119=TRUE,IF(ROUND(ABS($H119-'②-1出来高報告書'!$H$42),4)&lt;=1%,"OK","NG"),"OK")</f>
        <v>OK</v>
      </c>
      <c r="V119" s="435" t="str">
        <f t="shared" si="16"/>
        <v>OK</v>
      </c>
      <c r="W119" s="435" t="str">
        <f t="shared" si="17"/>
        <v>OK</v>
      </c>
      <c r="X119" s="435" t="str">
        <f t="shared" si="18"/>
        <v>OK</v>
      </c>
      <c r="Y119" s="435" t="str">
        <f t="shared" si="19"/>
        <v>OK</v>
      </c>
      <c r="Z119" s="435">
        <f t="shared" si="20"/>
        <v>0</v>
      </c>
      <c r="AA119" s="83">
        <f>'①見積→契約(出来高報告初回のみ）'!I152</f>
        <v>0</v>
      </c>
    </row>
    <row r="120" spans="1:27" ht="18" customHeight="1">
      <c r="A120" s="370">
        <f t="shared" si="23"/>
        <v>4</v>
      </c>
      <c r="B120" s="308" t="str">
        <f>IF('①見積→契約(出来高報告初回のみ）'!B155="〇","☑","")</f>
        <v/>
      </c>
      <c r="C120" s="408" t="str">
        <f t="shared" si="22"/>
        <v/>
      </c>
      <c r="D120" s="305" t="str">
        <f>IFERROR(IF('①見積→契約(出来高報告初回のみ）'!C153="","",'①見積→契約(出来高報告初回のみ）'!C153),"")</f>
        <v/>
      </c>
      <c r="E120" s="115" t="str">
        <f>IFERROR(IF('①見積→契約(出来高報告初回のみ）'!D153="","",FIXED('①見積→契約(出来高報告初回のみ）'!D153,'①見積→契約(出来高報告初回のみ）'!AG167)),"")</f>
        <v/>
      </c>
      <c r="F120" s="111" t="str">
        <f>IFERROR(IF('①見積→契約(出来高報告初回のみ）'!E153="","",'①見積→契約(出来高報告初回のみ）'!E153),"")</f>
        <v/>
      </c>
      <c r="G120" s="112" t="str">
        <f>IF('①見積→契約(出来高報告初回のみ）'!H153="","",'①見積→契約(出来高報告初回のみ）'!H153)</f>
        <v/>
      </c>
      <c r="H120" s="110" t="str">
        <f t="shared" si="21"/>
        <v/>
      </c>
      <c r="I120" s="114" t="str">
        <f>IFERROR(IF(K120=TRUE,ROUND(G120*'値引・法定福利費自動計算（非表示予定）'!$D$7+M120,0),IF(G120="","",ROUND(G120*L120+M120,0))),"")</f>
        <v/>
      </c>
      <c r="J120" s="125"/>
      <c r="K120" s="458"/>
      <c r="L120" s="157"/>
      <c r="M120" s="156"/>
      <c r="N120" s="449" t="str">
        <f t="shared" si="13"/>
        <v/>
      </c>
      <c r="O120" s="449" t="str">
        <f>IF($K120=TRUE,'②-1出来高報告書'!$H$42-1%,"")</f>
        <v/>
      </c>
      <c r="P120" s="449" t="str">
        <f>IF($K120=TRUE,'②-1出来高報告書'!$H$42+1%,"")</f>
        <v/>
      </c>
      <c r="Q120" s="460" t="str">
        <f>IF($G120="","",IF($K120=TRUE,
MAX(
MIN(
_xlfn.CEILING.MATH($G120*('②-1出来高報告書'!$H$42-1%),1)-ROUND($G120*'値引・法定福利費自動計算（非表示予定）'!$D$7,0),
_xlfn.CEILING.MATH($G120*('②-1出来高報告書'!$H$42+1%+0.1%),1)-1-ROUND($G120*'値引・法定福利費自動計算（非表示予定）'!$D$7,0)
),
MIN(0,$G120)-ROUND($G120*'値引・法定福利費自動計算（非表示予定）'!$D$7,0),
-99999
),
MAX(
MIN(0,$G120)-ROUND($G120*$L120,0),
-99999
)
))</f>
        <v/>
      </c>
      <c r="R120" s="460" t="str">
        <f>IF($G120="","",IF($K120=TRUE,
MIN(
MAX(
_xlfn.CEILING.MATH($G120*('②-1出来高報告書'!$H$42-1%),1)-ROUND($G120*'値引・法定福利費自動計算（非表示予定）'!$D$7,0),
_xlfn.CEILING.MATH($G120*('②-1出来高報告書'!$H$42+1%+0.1%),1)-1-ROUND($G120*'値引・法定福利費自動計算（非表示予定）'!$D$7,0)
),
MAX(0,$G120)-ROUND($G120*'値引・法定福利費自動計算（非表示予定）'!$D$7,0),
99999
),
MIN(
MAX(0,$G120)-ROUND($G120*$L120,0),
99999
)
))</f>
        <v/>
      </c>
      <c r="S120" s="462" t="str">
        <f t="shared" si="14"/>
        <v>OK</v>
      </c>
      <c r="T120" s="435" t="str">
        <f t="shared" si="15"/>
        <v>OK</v>
      </c>
      <c r="U120" s="435" t="str">
        <f>IF($K120=TRUE,IF(ROUND(ABS($H120-'②-1出来高報告書'!$H$42),4)&lt;=1%,"OK","NG"),"OK")</f>
        <v>OK</v>
      </c>
      <c r="V120" s="435" t="str">
        <f t="shared" si="16"/>
        <v>OK</v>
      </c>
      <c r="W120" s="435" t="str">
        <f t="shared" si="17"/>
        <v>OK</v>
      </c>
      <c r="X120" s="435" t="str">
        <f t="shared" si="18"/>
        <v>OK</v>
      </c>
      <c r="Y120" s="435" t="str">
        <f t="shared" si="19"/>
        <v>OK</v>
      </c>
      <c r="Z120" s="435">
        <f t="shared" si="20"/>
        <v>0</v>
      </c>
      <c r="AA120" s="83">
        <f>'①見積→契約(出来高報告初回のみ）'!I153</f>
        <v>0</v>
      </c>
    </row>
    <row r="121" spans="1:27" ht="18" customHeight="1">
      <c r="A121" s="370">
        <f t="shared" si="23"/>
        <v>4</v>
      </c>
      <c r="B121" s="308" t="str">
        <f>IF('①見積→契約(出来高報告初回のみ）'!B156="〇","☑","")</f>
        <v/>
      </c>
      <c r="C121" s="408" t="str">
        <f t="shared" si="22"/>
        <v/>
      </c>
      <c r="D121" s="305" t="str">
        <f>IFERROR(IF('①見積→契約(出来高報告初回のみ）'!C154="","",'①見積→契約(出来高報告初回のみ）'!C154),"")</f>
        <v/>
      </c>
      <c r="E121" s="115" t="str">
        <f>IFERROR(IF('①見積→契約(出来高報告初回のみ）'!D154="","",FIXED('①見積→契約(出来高報告初回のみ）'!D154,'①見積→契約(出来高報告初回のみ）'!AG168)),"")</f>
        <v/>
      </c>
      <c r="F121" s="111" t="str">
        <f>IFERROR(IF('①見積→契約(出来高報告初回のみ）'!E154="","",'①見積→契約(出来高報告初回のみ）'!E154),"")</f>
        <v/>
      </c>
      <c r="G121" s="112" t="str">
        <f>IF('①見積→契約(出来高報告初回のみ）'!H154="","",'①見積→契約(出来高報告初回のみ）'!H154)</f>
        <v/>
      </c>
      <c r="H121" s="110" t="str">
        <f t="shared" si="21"/>
        <v/>
      </c>
      <c r="I121" s="114" t="str">
        <f>IFERROR(IF(K121=TRUE,ROUND(G121*'値引・法定福利費自動計算（非表示予定）'!$D$7+M121,0),IF(G121="","",ROUND(G121*L121+M121,0))),"")</f>
        <v/>
      </c>
      <c r="J121" s="125"/>
      <c r="K121" s="458"/>
      <c r="L121" s="157"/>
      <c r="M121" s="156"/>
      <c r="N121" s="449" t="str">
        <f t="shared" si="13"/>
        <v/>
      </c>
      <c r="O121" s="449" t="str">
        <f>IF($K121=TRUE,'②-1出来高報告書'!$H$42-1%,"")</f>
        <v/>
      </c>
      <c r="P121" s="449" t="str">
        <f>IF($K121=TRUE,'②-1出来高報告書'!$H$42+1%,"")</f>
        <v/>
      </c>
      <c r="Q121" s="460" t="str">
        <f>IF($G121="","",IF($K121=TRUE,
MAX(
MIN(
_xlfn.CEILING.MATH($G121*('②-1出来高報告書'!$H$42-1%),1)-ROUND($G121*'値引・法定福利費自動計算（非表示予定）'!$D$7,0),
_xlfn.CEILING.MATH($G121*('②-1出来高報告書'!$H$42+1%+0.1%),1)-1-ROUND($G121*'値引・法定福利費自動計算（非表示予定）'!$D$7,0)
),
MIN(0,$G121)-ROUND($G121*'値引・法定福利費自動計算（非表示予定）'!$D$7,0),
-99999
),
MAX(
MIN(0,$G121)-ROUND($G121*$L121,0),
-99999
)
))</f>
        <v/>
      </c>
      <c r="R121" s="460" t="str">
        <f>IF($G121="","",IF($K121=TRUE,
MIN(
MAX(
_xlfn.CEILING.MATH($G121*('②-1出来高報告書'!$H$42-1%),1)-ROUND($G121*'値引・法定福利費自動計算（非表示予定）'!$D$7,0),
_xlfn.CEILING.MATH($G121*('②-1出来高報告書'!$H$42+1%+0.1%),1)-1-ROUND($G121*'値引・法定福利費自動計算（非表示予定）'!$D$7,0)
),
MAX(0,$G121)-ROUND($G121*'値引・法定福利費自動計算（非表示予定）'!$D$7,0),
99999
),
MIN(
MAX(0,$G121)-ROUND($G121*$L121,0),
99999
)
))</f>
        <v/>
      </c>
      <c r="S121" s="462" t="str">
        <f t="shared" si="14"/>
        <v>OK</v>
      </c>
      <c r="T121" s="435" t="str">
        <f t="shared" si="15"/>
        <v>OK</v>
      </c>
      <c r="U121" s="435" t="str">
        <f>IF($K121=TRUE,IF(ROUND(ABS($H121-'②-1出来高報告書'!$H$42),4)&lt;=1%,"OK","NG"),"OK")</f>
        <v>OK</v>
      </c>
      <c r="V121" s="435" t="str">
        <f t="shared" si="16"/>
        <v>OK</v>
      </c>
      <c r="W121" s="435" t="str">
        <f t="shared" si="17"/>
        <v>OK</v>
      </c>
      <c r="X121" s="435" t="str">
        <f t="shared" si="18"/>
        <v>OK</v>
      </c>
      <c r="Y121" s="435" t="str">
        <f t="shared" si="19"/>
        <v>OK</v>
      </c>
      <c r="Z121" s="435">
        <f t="shared" si="20"/>
        <v>0</v>
      </c>
      <c r="AA121" s="83">
        <f>'①見積→契約(出来高報告初回のみ）'!I154</f>
        <v>0</v>
      </c>
    </row>
    <row r="122" spans="1:27" ht="18" customHeight="1">
      <c r="A122" s="370">
        <f t="shared" si="23"/>
        <v>4</v>
      </c>
      <c r="B122" s="308" t="str">
        <f>IF('①見積→契約(出来高報告初回のみ）'!B157="〇","☑","")</f>
        <v/>
      </c>
      <c r="C122" s="408" t="str">
        <f t="shared" si="22"/>
        <v/>
      </c>
      <c r="D122" s="305" t="str">
        <f>IFERROR(IF('①見積→契約(出来高報告初回のみ）'!C155="","",'①見積→契約(出来高報告初回のみ）'!C155),"")</f>
        <v/>
      </c>
      <c r="E122" s="115" t="str">
        <f>IFERROR(IF('①見積→契約(出来高報告初回のみ）'!D155="","",FIXED('①見積→契約(出来高報告初回のみ）'!D155,'①見積→契約(出来高報告初回のみ）'!AG169)),"")</f>
        <v/>
      </c>
      <c r="F122" s="111" t="str">
        <f>IFERROR(IF('①見積→契約(出来高報告初回のみ）'!E155="","",'①見積→契約(出来高報告初回のみ）'!E155),"")</f>
        <v/>
      </c>
      <c r="G122" s="112" t="str">
        <f>IF('①見積→契約(出来高報告初回のみ）'!H155="","",'①見積→契約(出来高報告初回のみ）'!H155)</f>
        <v/>
      </c>
      <c r="H122" s="110" t="str">
        <f t="shared" si="21"/>
        <v/>
      </c>
      <c r="I122" s="114" t="str">
        <f>IFERROR(IF(K122=TRUE,ROUND(G122*'値引・法定福利費自動計算（非表示予定）'!$D$7+M122,0),IF(G122="","",ROUND(G122*L122+M122,0))),"")</f>
        <v/>
      </c>
      <c r="J122" s="125"/>
      <c r="K122" s="458"/>
      <c r="L122" s="157"/>
      <c r="M122" s="156"/>
      <c r="N122" s="449" t="str">
        <f t="shared" si="13"/>
        <v/>
      </c>
      <c r="O122" s="449" t="str">
        <f>IF($K122=TRUE,'②-1出来高報告書'!$H$42-1%,"")</f>
        <v/>
      </c>
      <c r="P122" s="449" t="str">
        <f>IF($K122=TRUE,'②-1出来高報告書'!$H$42+1%,"")</f>
        <v/>
      </c>
      <c r="Q122" s="460" t="str">
        <f>IF($G122="","",IF($K122=TRUE,
MAX(
MIN(
_xlfn.CEILING.MATH($G122*('②-1出来高報告書'!$H$42-1%),1)-ROUND($G122*'値引・法定福利費自動計算（非表示予定）'!$D$7,0),
_xlfn.CEILING.MATH($G122*('②-1出来高報告書'!$H$42+1%+0.1%),1)-1-ROUND($G122*'値引・法定福利費自動計算（非表示予定）'!$D$7,0)
),
MIN(0,$G122)-ROUND($G122*'値引・法定福利費自動計算（非表示予定）'!$D$7,0),
-99999
),
MAX(
MIN(0,$G122)-ROUND($G122*$L122,0),
-99999
)
))</f>
        <v/>
      </c>
      <c r="R122" s="460" t="str">
        <f>IF($G122="","",IF($K122=TRUE,
MIN(
MAX(
_xlfn.CEILING.MATH($G122*('②-1出来高報告書'!$H$42-1%),1)-ROUND($G122*'値引・法定福利費自動計算（非表示予定）'!$D$7,0),
_xlfn.CEILING.MATH($G122*('②-1出来高報告書'!$H$42+1%+0.1%),1)-1-ROUND($G122*'値引・法定福利費自動計算（非表示予定）'!$D$7,0)
),
MAX(0,$G122)-ROUND($G122*'値引・法定福利費自動計算（非表示予定）'!$D$7,0),
99999
),
MIN(
MAX(0,$G122)-ROUND($G122*$L122,0),
99999
)
))</f>
        <v/>
      </c>
      <c r="S122" s="462" t="str">
        <f t="shared" si="14"/>
        <v>OK</v>
      </c>
      <c r="T122" s="435" t="str">
        <f t="shared" si="15"/>
        <v>OK</v>
      </c>
      <c r="U122" s="435" t="str">
        <f>IF($K122=TRUE,IF(ROUND(ABS($H122-'②-1出来高報告書'!$H$42),4)&lt;=1%,"OK","NG"),"OK")</f>
        <v>OK</v>
      </c>
      <c r="V122" s="435" t="str">
        <f t="shared" si="16"/>
        <v>OK</v>
      </c>
      <c r="W122" s="435" t="str">
        <f t="shared" si="17"/>
        <v>OK</v>
      </c>
      <c r="X122" s="435" t="str">
        <f t="shared" si="18"/>
        <v>OK</v>
      </c>
      <c r="Y122" s="435" t="str">
        <f t="shared" si="19"/>
        <v>OK</v>
      </c>
      <c r="Z122" s="435">
        <f t="shared" si="20"/>
        <v>0</v>
      </c>
      <c r="AA122" s="83">
        <f>'①見積→契約(出来高報告初回のみ）'!I155</f>
        <v>0</v>
      </c>
    </row>
    <row r="123" spans="1:27" ht="18" customHeight="1">
      <c r="A123" s="370">
        <f t="shared" si="23"/>
        <v>4</v>
      </c>
      <c r="B123" s="308" t="str">
        <f>IF('①見積→契約(出来高報告初回のみ）'!B158="〇","☑","")</f>
        <v/>
      </c>
      <c r="C123" s="408" t="str">
        <f t="shared" si="22"/>
        <v/>
      </c>
      <c r="D123" s="305" t="str">
        <f>IFERROR(IF('①見積→契約(出来高報告初回のみ）'!C156="","",'①見積→契約(出来高報告初回のみ）'!C156),"")</f>
        <v/>
      </c>
      <c r="E123" s="115" t="str">
        <f>IFERROR(IF('①見積→契約(出来高報告初回のみ）'!D156="","",FIXED('①見積→契約(出来高報告初回のみ）'!D156,'①見積→契約(出来高報告初回のみ）'!AG170)),"")</f>
        <v/>
      </c>
      <c r="F123" s="111" t="str">
        <f>IFERROR(IF('①見積→契約(出来高報告初回のみ）'!E156="","",'①見積→契約(出来高報告初回のみ）'!E156),"")</f>
        <v/>
      </c>
      <c r="G123" s="112" t="str">
        <f>IF('①見積→契約(出来高報告初回のみ）'!H156="","",'①見積→契約(出来高報告初回のみ）'!H156)</f>
        <v/>
      </c>
      <c r="H123" s="110" t="str">
        <f t="shared" si="21"/>
        <v/>
      </c>
      <c r="I123" s="114" t="str">
        <f>IFERROR(IF(K123=TRUE,ROUND(G123*'値引・法定福利費自動計算（非表示予定）'!$D$7+M123,0),IF(G123="","",ROUND(G123*L123+M123,0))),"")</f>
        <v/>
      </c>
      <c r="J123" s="125"/>
      <c r="K123" s="458"/>
      <c r="L123" s="157"/>
      <c r="M123" s="156"/>
      <c r="N123" s="449" t="str">
        <f t="shared" si="13"/>
        <v/>
      </c>
      <c r="O123" s="449" t="str">
        <f>IF($K123=TRUE,'②-1出来高報告書'!$H$42-1%,"")</f>
        <v/>
      </c>
      <c r="P123" s="449" t="str">
        <f>IF($K123=TRUE,'②-1出来高報告書'!$H$42+1%,"")</f>
        <v/>
      </c>
      <c r="Q123" s="460" t="str">
        <f>IF($G123="","",IF($K123=TRUE,
MAX(
MIN(
_xlfn.CEILING.MATH($G123*('②-1出来高報告書'!$H$42-1%),1)-ROUND($G123*'値引・法定福利費自動計算（非表示予定）'!$D$7,0),
_xlfn.CEILING.MATH($G123*('②-1出来高報告書'!$H$42+1%+0.1%),1)-1-ROUND($G123*'値引・法定福利費自動計算（非表示予定）'!$D$7,0)
),
MIN(0,$G123)-ROUND($G123*'値引・法定福利費自動計算（非表示予定）'!$D$7,0),
-99999
),
MAX(
MIN(0,$G123)-ROUND($G123*$L123,0),
-99999
)
))</f>
        <v/>
      </c>
      <c r="R123" s="460" t="str">
        <f>IF($G123="","",IF($K123=TRUE,
MIN(
MAX(
_xlfn.CEILING.MATH($G123*('②-1出来高報告書'!$H$42-1%),1)-ROUND($G123*'値引・法定福利費自動計算（非表示予定）'!$D$7,0),
_xlfn.CEILING.MATH($G123*('②-1出来高報告書'!$H$42+1%+0.1%),1)-1-ROUND($G123*'値引・法定福利費自動計算（非表示予定）'!$D$7,0)
),
MAX(0,$G123)-ROUND($G123*'値引・法定福利費自動計算（非表示予定）'!$D$7,0),
99999
),
MIN(
MAX(0,$G123)-ROUND($G123*$L123,0),
99999
)
))</f>
        <v/>
      </c>
      <c r="S123" s="462" t="str">
        <f t="shared" si="14"/>
        <v>OK</v>
      </c>
      <c r="T123" s="435" t="str">
        <f t="shared" si="15"/>
        <v>OK</v>
      </c>
      <c r="U123" s="435" t="str">
        <f>IF($K123=TRUE,IF(ROUND(ABS($H123-'②-1出来高報告書'!$H$42),4)&lt;=1%,"OK","NG"),"OK")</f>
        <v>OK</v>
      </c>
      <c r="V123" s="435" t="str">
        <f t="shared" si="16"/>
        <v>OK</v>
      </c>
      <c r="W123" s="435" t="str">
        <f t="shared" si="17"/>
        <v>OK</v>
      </c>
      <c r="X123" s="435" t="str">
        <f t="shared" si="18"/>
        <v>OK</v>
      </c>
      <c r="Y123" s="435" t="str">
        <f t="shared" si="19"/>
        <v>OK</v>
      </c>
      <c r="Z123" s="435">
        <f t="shared" si="20"/>
        <v>0</v>
      </c>
      <c r="AA123" s="83">
        <f>'①見積→契約(出来高報告初回のみ）'!I156</f>
        <v>0</v>
      </c>
    </row>
    <row r="124" spans="1:27" ht="18" customHeight="1">
      <c r="A124" s="370" t="s">
        <v>198</v>
      </c>
      <c r="B124" s="792" t="str">
        <f>IF(G124=0,"","小計（"&amp;Sheet3!D6&amp;"ページ/"&amp;Sheet3!E6&amp;"ページ）")</f>
        <v/>
      </c>
      <c r="C124" s="793"/>
      <c r="D124" s="793"/>
      <c r="E124" s="793"/>
      <c r="F124" s="793"/>
      <c r="G124" s="139">
        <f>SUM(G85:G123)</f>
        <v>0</v>
      </c>
      <c r="H124" s="140"/>
      <c r="I124" s="141">
        <f>SUM(I85:I123)</f>
        <v>0</v>
      </c>
      <c r="J124" s="125"/>
      <c r="K124" s="458"/>
      <c r="L124" s="157"/>
      <c r="M124" s="156"/>
      <c r="N124" s="449"/>
      <c r="O124" s="449"/>
      <c r="P124" s="449"/>
      <c r="Q124" s="460"/>
      <c r="R124" s="460"/>
      <c r="S124" s="462"/>
      <c r="T124" s="435"/>
      <c r="U124" s="435"/>
      <c r="V124" s="435"/>
      <c r="W124" s="435"/>
      <c r="X124" s="435"/>
      <c r="Y124" s="435"/>
      <c r="Z124" s="435"/>
      <c r="AA124" s="83"/>
    </row>
    <row r="125" spans="1:27" ht="18" customHeight="1">
      <c r="A125" s="370">
        <f t="shared" si="23"/>
        <v>5</v>
      </c>
      <c r="B125" s="308" t="str">
        <f>IF('①見積→契約(出来高報告初回のみ）'!B160="〇","☑","")</f>
        <v/>
      </c>
      <c r="C125" s="408" t="str">
        <f>IF(G125="","",IF(K125=FALSE,"","☑"))</f>
        <v/>
      </c>
      <c r="D125" s="305" t="str">
        <f>IFERROR(IF('①見積→契約(出来高報告初回のみ）'!C157="","",'①見積→契約(出来高報告初回のみ）'!C157),"")</f>
        <v/>
      </c>
      <c r="E125" s="115" t="str">
        <f>IFERROR(IF('①見積→契約(出来高報告初回のみ）'!D157="","",FIXED('①見積→契約(出来高報告初回のみ）'!D157,'①見積→契約(出来高報告初回のみ）'!AG171)),"")</f>
        <v/>
      </c>
      <c r="F125" s="111" t="str">
        <f>IFERROR(IF('①見積→契約(出来高報告初回のみ）'!E157="","",'①見積→契約(出来高報告初回のみ）'!E157),"")</f>
        <v/>
      </c>
      <c r="G125" s="112" t="str">
        <f>IF('①見積→契約(出来高報告初回のみ）'!H157="","",'①見積→契約(出来高報告初回のみ）'!H157)</f>
        <v/>
      </c>
      <c r="H125" s="110" t="str">
        <f t="shared" si="21"/>
        <v/>
      </c>
      <c r="I125" s="114" t="str">
        <f>IFERROR(IF(K125=TRUE,ROUND(G125*'値引・法定福利費自動計算（非表示予定）'!$D$7+M125,0),IF(G125="","",ROUND(G125*L125+M125,0))),"")</f>
        <v/>
      </c>
      <c r="J125" s="125"/>
      <c r="K125" s="458" t="b">
        <v>0</v>
      </c>
      <c r="L125" s="157"/>
      <c r="M125" s="156"/>
      <c r="N125" s="449" t="str">
        <f t="shared" si="13"/>
        <v/>
      </c>
      <c r="O125" s="449" t="str">
        <f>IF($K125=TRUE,'②-1出来高報告書'!$H$42-1%,"")</f>
        <v/>
      </c>
      <c r="P125" s="449" t="str">
        <f>IF($K125=TRUE,'②-1出来高報告書'!$H$42+1%,"")</f>
        <v/>
      </c>
      <c r="Q125" s="460" t="str">
        <f>IF($G125="","",IF($K125=TRUE,
MAX(
MIN(
_xlfn.CEILING.MATH($G125*('②-1出来高報告書'!$H$42-1%),1)-ROUND($G125*'値引・法定福利費自動計算（非表示予定）'!$D$7,0),
_xlfn.CEILING.MATH($G125*('②-1出来高報告書'!$H$42+1%+0.1%),1)-1-ROUND($G125*'値引・法定福利費自動計算（非表示予定）'!$D$7,0)
),
MIN(0,$G125)-ROUND($G125*'値引・法定福利費自動計算（非表示予定）'!$D$7,0),
-99999
),
MAX(
MIN(0,$G125)-ROUND($G125*$L125,0),
-99999
)
))</f>
        <v/>
      </c>
      <c r="R125" s="460" t="str">
        <f>IF($G125="","",IF($K125=TRUE,
MIN(
MAX(
_xlfn.CEILING.MATH($G125*('②-1出来高報告書'!$H$42-1%),1)-ROUND($G125*'値引・法定福利費自動計算（非表示予定）'!$D$7,0),
_xlfn.CEILING.MATH($G125*('②-1出来高報告書'!$H$42+1%+0.1%),1)-1-ROUND($G125*'値引・法定福利費自動計算（非表示予定）'!$D$7,0)
),
MAX(0,$G125)-ROUND($G125*'値引・法定福利費自動計算（非表示予定）'!$D$7,0),
99999
),
MIN(
MAX(0,$G125)-ROUND($G125*$L125,0),
99999
)
))</f>
        <v/>
      </c>
      <c r="S125" s="462" t="str">
        <f t="shared" si="14"/>
        <v>OK</v>
      </c>
      <c r="T125" s="435" t="str">
        <f t="shared" si="15"/>
        <v>OK</v>
      </c>
      <c r="U125" s="435" t="str">
        <f>IF($K125=TRUE,IF(ROUND(ABS($H125-'②-1出来高報告書'!$H$42),4)&lt;=1%,"OK","NG"),"OK")</f>
        <v>OK</v>
      </c>
      <c r="V125" s="435" t="str">
        <f t="shared" si="16"/>
        <v>OK</v>
      </c>
      <c r="W125" s="435" t="str">
        <f t="shared" si="17"/>
        <v>OK</v>
      </c>
      <c r="X125" s="435" t="str">
        <f t="shared" si="18"/>
        <v>OK</v>
      </c>
      <c r="Y125" s="435" t="str">
        <f t="shared" si="19"/>
        <v>OK</v>
      </c>
      <c r="Z125" s="435">
        <f t="shared" si="20"/>
        <v>0</v>
      </c>
      <c r="AA125" s="83">
        <f>'①見積→契約(出来高報告初回のみ）'!I157</f>
        <v>0</v>
      </c>
    </row>
    <row r="126" spans="1:27" ht="18" customHeight="1">
      <c r="A126" s="370">
        <f t="shared" si="23"/>
        <v>5</v>
      </c>
      <c r="B126" s="308" t="str">
        <f>IF('①見積→契約(出来高報告初回のみ）'!B161="〇","☑","")</f>
        <v/>
      </c>
      <c r="C126" s="408" t="str">
        <f t="shared" ref="C126:C163" si="24">IF(G126="","",IF(K126=FALSE,"","☑"))</f>
        <v/>
      </c>
      <c r="D126" s="305" t="str">
        <f>IFERROR(IF('①見積→契約(出来高報告初回のみ）'!C158="","",'①見積→契約(出来高報告初回のみ）'!C158),"")</f>
        <v/>
      </c>
      <c r="E126" s="115" t="str">
        <f>IFERROR(IF('①見積→契約(出来高報告初回のみ）'!D158="","",FIXED('①見積→契約(出来高報告初回のみ）'!D158,'①見積→契約(出来高報告初回のみ）'!AG172)),"")</f>
        <v/>
      </c>
      <c r="F126" s="111" t="str">
        <f>IFERROR(IF('①見積→契約(出来高報告初回のみ）'!E158="","",'①見積→契約(出来高報告初回のみ）'!E158),"")</f>
        <v/>
      </c>
      <c r="G126" s="112" t="str">
        <f>IF('①見積→契約(出来高報告初回のみ）'!H158="","",'①見積→契約(出来高報告初回のみ）'!H158)</f>
        <v/>
      </c>
      <c r="H126" s="110" t="str">
        <f t="shared" si="21"/>
        <v/>
      </c>
      <c r="I126" s="114" t="str">
        <f>IFERROR(IF(K126=TRUE,ROUND(G126*'値引・法定福利費自動計算（非表示予定）'!$D$7+M126,0),IF(G126="","",ROUND(G126*L126+M126,0))),"")</f>
        <v/>
      </c>
      <c r="J126" s="125"/>
      <c r="K126" s="458" t="b">
        <v>0</v>
      </c>
      <c r="L126" s="157"/>
      <c r="M126" s="156"/>
      <c r="N126" s="449" t="str">
        <f t="shared" si="13"/>
        <v/>
      </c>
      <c r="O126" s="449" t="str">
        <f>IF($K126=TRUE,'②-1出来高報告書'!$H$42-1%,"")</f>
        <v/>
      </c>
      <c r="P126" s="449" t="str">
        <f>IF($K126=TRUE,'②-1出来高報告書'!$H$42+1%,"")</f>
        <v/>
      </c>
      <c r="Q126" s="460" t="str">
        <f>IF($G126="","",IF($K126=TRUE,
MAX(
MIN(
_xlfn.CEILING.MATH($G126*('②-1出来高報告書'!$H$42-1%),1)-ROUND($G126*'値引・法定福利費自動計算（非表示予定）'!$D$7,0),
_xlfn.CEILING.MATH($G126*('②-1出来高報告書'!$H$42+1%+0.1%),1)-1-ROUND($G126*'値引・法定福利費自動計算（非表示予定）'!$D$7,0)
),
MIN(0,$G126)-ROUND($G126*'値引・法定福利費自動計算（非表示予定）'!$D$7,0),
-99999
),
MAX(
MIN(0,$G126)-ROUND($G126*$L126,0),
-99999
)
))</f>
        <v/>
      </c>
      <c r="R126" s="460" t="str">
        <f>IF($G126="","",IF($K126=TRUE,
MIN(
MAX(
_xlfn.CEILING.MATH($G126*('②-1出来高報告書'!$H$42-1%),1)-ROUND($G126*'値引・法定福利費自動計算（非表示予定）'!$D$7,0),
_xlfn.CEILING.MATH($G126*('②-1出来高報告書'!$H$42+1%+0.1%),1)-1-ROUND($G126*'値引・法定福利費自動計算（非表示予定）'!$D$7,0)
),
MAX(0,$G126)-ROUND($G126*'値引・法定福利費自動計算（非表示予定）'!$D$7,0),
99999
),
MIN(
MAX(0,$G126)-ROUND($G126*$L126,0),
99999
)
))</f>
        <v/>
      </c>
      <c r="S126" s="462" t="str">
        <f t="shared" si="14"/>
        <v>OK</v>
      </c>
      <c r="T126" s="435" t="str">
        <f t="shared" si="15"/>
        <v>OK</v>
      </c>
      <c r="U126" s="435" t="str">
        <f>IF($K126=TRUE,IF(ROUND(ABS($H126-'②-1出来高報告書'!$H$42),4)&lt;=1%,"OK","NG"),"OK")</f>
        <v>OK</v>
      </c>
      <c r="V126" s="435" t="str">
        <f t="shared" si="16"/>
        <v>OK</v>
      </c>
      <c r="W126" s="435" t="str">
        <f t="shared" si="17"/>
        <v>OK</v>
      </c>
      <c r="X126" s="435" t="str">
        <f t="shared" si="18"/>
        <v>OK</v>
      </c>
      <c r="Y126" s="435" t="str">
        <f t="shared" si="19"/>
        <v>OK</v>
      </c>
      <c r="Z126" s="435">
        <f t="shared" si="20"/>
        <v>0</v>
      </c>
      <c r="AA126" s="83">
        <f>'①見積→契約(出来高報告初回のみ）'!I158</f>
        <v>0</v>
      </c>
    </row>
    <row r="127" spans="1:27" ht="18" customHeight="1">
      <c r="A127" s="370">
        <f t="shared" si="23"/>
        <v>5</v>
      </c>
      <c r="B127" s="308" t="str">
        <f>IF('①見積→契約(出来高報告初回のみ）'!B162="〇","☑","")</f>
        <v/>
      </c>
      <c r="C127" s="408" t="str">
        <f t="shared" si="24"/>
        <v/>
      </c>
      <c r="D127" s="305" t="str">
        <f>IFERROR(IF('①見積→契約(出来高報告初回のみ）'!C159="","",'①見積→契約(出来高報告初回のみ）'!C159),"")</f>
        <v/>
      </c>
      <c r="E127" s="115" t="str">
        <f>IFERROR(IF('①見積→契約(出来高報告初回のみ）'!D159="","",FIXED('①見積→契約(出来高報告初回のみ）'!D159,'①見積→契約(出来高報告初回のみ）'!AG173)),"")</f>
        <v/>
      </c>
      <c r="F127" s="111" t="str">
        <f>IFERROR(IF('①見積→契約(出来高報告初回のみ）'!E159="","",'①見積→契約(出来高報告初回のみ）'!E159),"")</f>
        <v/>
      </c>
      <c r="G127" s="112" t="str">
        <f>IF('①見積→契約(出来高報告初回のみ）'!H159="","",'①見積→契約(出来高報告初回のみ）'!H159)</f>
        <v/>
      </c>
      <c r="H127" s="110" t="str">
        <f t="shared" si="21"/>
        <v/>
      </c>
      <c r="I127" s="114" t="str">
        <f>IFERROR(IF(K127=TRUE,ROUND(G127*'値引・法定福利費自動計算（非表示予定）'!$D$7+M127,0),IF(G127="","",ROUND(G127*L127+M127,0))),"")</f>
        <v/>
      </c>
      <c r="J127" s="125"/>
      <c r="K127" s="458" t="b">
        <v>0</v>
      </c>
      <c r="L127" s="157"/>
      <c r="M127" s="156"/>
      <c r="N127" s="449" t="str">
        <f t="shared" si="13"/>
        <v/>
      </c>
      <c r="O127" s="449" t="str">
        <f>IF($K127=TRUE,'②-1出来高報告書'!$H$42-1%,"")</f>
        <v/>
      </c>
      <c r="P127" s="449" t="str">
        <f>IF($K127=TRUE,'②-1出来高報告書'!$H$42+1%,"")</f>
        <v/>
      </c>
      <c r="Q127" s="460" t="str">
        <f>IF($G127="","",IF($K127=TRUE,
MAX(
MIN(
_xlfn.CEILING.MATH($G127*('②-1出来高報告書'!$H$42-1%),1)-ROUND($G127*'値引・法定福利費自動計算（非表示予定）'!$D$7,0),
_xlfn.CEILING.MATH($G127*('②-1出来高報告書'!$H$42+1%+0.1%),1)-1-ROUND($G127*'値引・法定福利費自動計算（非表示予定）'!$D$7,0)
),
MIN(0,$G127)-ROUND($G127*'値引・法定福利費自動計算（非表示予定）'!$D$7,0),
-99999
),
MAX(
MIN(0,$G127)-ROUND($G127*$L127,0),
-99999
)
))</f>
        <v/>
      </c>
      <c r="R127" s="460" t="str">
        <f>IF($G127="","",IF($K127=TRUE,
MIN(
MAX(
_xlfn.CEILING.MATH($G127*('②-1出来高報告書'!$H$42-1%),1)-ROUND($G127*'値引・法定福利費自動計算（非表示予定）'!$D$7,0),
_xlfn.CEILING.MATH($G127*('②-1出来高報告書'!$H$42+1%+0.1%),1)-1-ROUND($G127*'値引・法定福利費自動計算（非表示予定）'!$D$7,0)
),
MAX(0,$G127)-ROUND($G127*'値引・法定福利費自動計算（非表示予定）'!$D$7,0),
99999
),
MIN(
MAX(0,$G127)-ROUND($G127*$L127,0),
99999
)
))</f>
        <v/>
      </c>
      <c r="S127" s="462" t="str">
        <f t="shared" si="14"/>
        <v>OK</v>
      </c>
      <c r="T127" s="435" t="str">
        <f t="shared" si="15"/>
        <v>OK</v>
      </c>
      <c r="U127" s="435" t="str">
        <f>IF($K127=TRUE,IF(ROUND(ABS($H127-'②-1出来高報告書'!$H$42),4)&lt;=1%,"OK","NG"),"OK")</f>
        <v>OK</v>
      </c>
      <c r="V127" s="435" t="str">
        <f t="shared" si="16"/>
        <v>OK</v>
      </c>
      <c r="W127" s="435" t="str">
        <f t="shared" si="17"/>
        <v>OK</v>
      </c>
      <c r="X127" s="435" t="str">
        <f t="shared" si="18"/>
        <v>OK</v>
      </c>
      <c r="Y127" s="435" t="str">
        <f t="shared" si="19"/>
        <v>OK</v>
      </c>
      <c r="Z127" s="435">
        <f t="shared" si="20"/>
        <v>0</v>
      </c>
      <c r="AA127" s="83">
        <f>'①見積→契約(出来高報告初回のみ）'!I159</f>
        <v>0</v>
      </c>
    </row>
    <row r="128" spans="1:27" ht="18" customHeight="1">
      <c r="A128" s="370">
        <f t="shared" si="23"/>
        <v>5</v>
      </c>
      <c r="B128" s="308" t="str">
        <f>IF('①見積→契約(出来高報告初回のみ）'!B163="〇","☑","")</f>
        <v/>
      </c>
      <c r="C128" s="408" t="str">
        <f t="shared" si="24"/>
        <v/>
      </c>
      <c r="D128" s="305" t="str">
        <f>IFERROR(IF('①見積→契約(出来高報告初回のみ）'!C160="","",'①見積→契約(出来高報告初回のみ）'!C160),"")</f>
        <v/>
      </c>
      <c r="E128" s="115" t="str">
        <f>IFERROR(IF('①見積→契約(出来高報告初回のみ）'!D160="","",FIXED('①見積→契約(出来高報告初回のみ）'!D160,'①見積→契約(出来高報告初回のみ）'!AG174)),"")</f>
        <v/>
      </c>
      <c r="F128" s="111" t="str">
        <f>IFERROR(IF('①見積→契約(出来高報告初回のみ）'!E160="","",'①見積→契約(出来高報告初回のみ）'!E160),"")</f>
        <v/>
      </c>
      <c r="G128" s="112" t="str">
        <f>IF('①見積→契約(出来高報告初回のみ）'!H160="","",'①見積→契約(出来高報告初回のみ）'!H160)</f>
        <v/>
      </c>
      <c r="H128" s="110" t="str">
        <f t="shared" si="21"/>
        <v/>
      </c>
      <c r="I128" s="114" t="str">
        <f>IFERROR(IF(K128=TRUE,ROUND(G128*'値引・法定福利費自動計算（非表示予定）'!$D$7+M128,0),IF(G128="","",ROUND(G128*L128+M128,0))),"")</f>
        <v/>
      </c>
      <c r="J128" s="125"/>
      <c r="K128" s="458" t="b">
        <v>0</v>
      </c>
      <c r="L128" s="157"/>
      <c r="M128" s="156"/>
      <c r="N128" s="449" t="str">
        <f t="shared" si="13"/>
        <v/>
      </c>
      <c r="O128" s="449" t="str">
        <f>IF($K128=TRUE,'②-1出来高報告書'!$H$42-1%,"")</f>
        <v/>
      </c>
      <c r="P128" s="449" t="str">
        <f>IF($K128=TRUE,'②-1出来高報告書'!$H$42+1%,"")</f>
        <v/>
      </c>
      <c r="Q128" s="460" t="str">
        <f>IF($G128="","",IF($K128=TRUE,
MAX(
MIN(
_xlfn.CEILING.MATH($G128*('②-1出来高報告書'!$H$42-1%),1)-ROUND($G128*'値引・法定福利費自動計算（非表示予定）'!$D$7,0),
_xlfn.CEILING.MATH($G128*('②-1出来高報告書'!$H$42+1%+0.1%),1)-1-ROUND($G128*'値引・法定福利費自動計算（非表示予定）'!$D$7,0)
),
MIN(0,$G128)-ROUND($G128*'値引・法定福利費自動計算（非表示予定）'!$D$7,0),
-99999
),
MAX(
MIN(0,$G128)-ROUND($G128*$L128,0),
-99999
)
))</f>
        <v/>
      </c>
      <c r="R128" s="460" t="str">
        <f>IF($G128="","",IF($K128=TRUE,
MIN(
MAX(
_xlfn.CEILING.MATH($G128*('②-1出来高報告書'!$H$42-1%),1)-ROUND($G128*'値引・法定福利費自動計算（非表示予定）'!$D$7,0),
_xlfn.CEILING.MATH($G128*('②-1出来高報告書'!$H$42+1%+0.1%),1)-1-ROUND($G128*'値引・法定福利費自動計算（非表示予定）'!$D$7,0)
),
MAX(0,$G128)-ROUND($G128*'値引・法定福利費自動計算（非表示予定）'!$D$7,0),
99999
),
MIN(
MAX(0,$G128)-ROUND($G128*$L128,0),
99999
)
))</f>
        <v/>
      </c>
      <c r="S128" s="462" t="str">
        <f t="shared" si="14"/>
        <v>OK</v>
      </c>
      <c r="T128" s="435" t="str">
        <f t="shared" si="15"/>
        <v>OK</v>
      </c>
      <c r="U128" s="435" t="str">
        <f>IF($K128=TRUE,IF(ROUND(ABS($H128-'②-1出来高報告書'!$H$42),4)&lt;=1%,"OK","NG"),"OK")</f>
        <v>OK</v>
      </c>
      <c r="V128" s="435" t="str">
        <f t="shared" si="16"/>
        <v>OK</v>
      </c>
      <c r="W128" s="435" t="str">
        <f t="shared" si="17"/>
        <v>OK</v>
      </c>
      <c r="X128" s="435" t="str">
        <f t="shared" si="18"/>
        <v>OK</v>
      </c>
      <c r="Y128" s="435" t="str">
        <f t="shared" si="19"/>
        <v>OK</v>
      </c>
      <c r="Z128" s="435">
        <f t="shared" si="20"/>
        <v>0</v>
      </c>
      <c r="AA128" s="83">
        <f>'①見積→契約(出来高報告初回のみ）'!I160</f>
        <v>0</v>
      </c>
    </row>
    <row r="129" spans="1:27" ht="18" customHeight="1">
      <c r="A129" s="370">
        <f t="shared" si="23"/>
        <v>5</v>
      </c>
      <c r="B129" s="308" t="str">
        <f>IF('①見積→契約(出来高報告初回のみ）'!B164="〇","☑","")</f>
        <v/>
      </c>
      <c r="C129" s="408" t="str">
        <f t="shared" si="24"/>
        <v/>
      </c>
      <c r="D129" s="305" t="str">
        <f>IFERROR(IF('①見積→契約(出来高報告初回のみ）'!C161="","",'①見積→契約(出来高報告初回のみ）'!C161),"")</f>
        <v/>
      </c>
      <c r="E129" s="115" t="str">
        <f>IFERROR(IF('①見積→契約(出来高報告初回のみ）'!D161="","",FIXED('①見積→契約(出来高報告初回のみ）'!D161,'①見積→契約(出来高報告初回のみ）'!AG175)),"")</f>
        <v/>
      </c>
      <c r="F129" s="111" t="str">
        <f>IFERROR(IF('①見積→契約(出来高報告初回のみ）'!E161="","",'①見積→契約(出来高報告初回のみ）'!E161),"")</f>
        <v/>
      </c>
      <c r="G129" s="112" t="str">
        <f>IF('①見積→契約(出来高報告初回のみ）'!H161="","",'①見積→契約(出来高報告初回のみ）'!H161)</f>
        <v/>
      </c>
      <c r="H129" s="110" t="str">
        <f t="shared" si="21"/>
        <v/>
      </c>
      <c r="I129" s="114" t="str">
        <f>IFERROR(IF(K129=TRUE,ROUND(G129*'値引・法定福利費自動計算（非表示予定）'!$D$7+M129,0),IF(G129="","",ROUND(G129*L129+M129,0))),"")</f>
        <v/>
      </c>
      <c r="J129" s="125"/>
      <c r="K129" s="458" t="b">
        <v>0</v>
      </c>
      <c r="L129" s="157"/>
      <c r="M129" s="156"/>
      <c r="N129" s="449" t="str">
        <f t="shared" si="13"/>
        <v/>
      </c>
      <c r="O129" s="449" t="str">
        <f>IF($K129=TRUE,'②-1出来高報告書'!$H$42-1%,"")</f>
        <v/>
      </c>
      <c r="P129" s="449" t="str">
        <f>IF($K129=TRUE,'②-1出来高報告書'!$H$42+1%,"")</f>
        <v/>
      </c>
      <c r="Q129" s="460" t="str">
        <f>IF($G129="","",IF($K129=TRUE,
MAX(
MIN(
_xlfn.CEILING.MATH($G129*('②-1出来高報告書'!$H$42-1%),1)-ROUND($G129*'値引・法定福利費自動計算（非表示予定）'!$D$7,0),
_xlfn.CEILING.MATH($G129*('②-1出来高報告書'!$H$42+1%+0.1%),1)-1-ROUND($G129*'値引・法定福利費自動計算（非表示予定）'!$D$7,0)
),
MIN(0,$G129)-ROUND($G129*'値引・法定福利費自動計算（非表示予定）'!$D$7,0),
-99999
),
MAX(
MIN(0,$G129)-ROUND($G129*$L129,0),
-99999
)
))</f>
        <v/>
      </c>
      <c r="R129" s="460" t="str">
        <f>IF($G129="","",IF($K129=TRUE,
MIN(
MAX(
_xlfn.CEILING.MATH($G129*('②-1出来高報告書'!$H$42-1%),1)-ROUND($G129*'値引・法定福利費自動計算（非表示予定）'!$D$7,0),
_xlfn.CEILING.MATH($G129*('②-1出来高報告書'!$H$42+1%+0.1%),1)-1-ROUND($G129*'値引・法定福利費自動計算（非表示予定）'!$D$7,0)
),
MAX(0,$G129)-ROUND($G129*'値引・法定福利費自動計算（非表示予定）'!$D$7,0),
99999
),
MIN(
MAX(0,$G129)-ROUND($G129*$L129,0),
99999
)
))</f>
        <v/>
      </c>
      <c r="S129" s="462" t="str">
        <f t="shared" si="14"/>
        <v>OK</v>
      </c>
      <c r="T129" s="435" t="str">
        <f t="shared" si="15"/>
        <v>OK</v>
      </c>
      <c r="U129" s="435" t="str">
        <f>IF($K129=TRUE,IF(ROUND(ABS($H129-'②-1出来高報告書'!$H$42),4)&lt;=1%,"OK","NG"),"OK")</f>
        <v>OK</v>
      </c>
      <c r="V129" s="435" t="str">
        <f t="shared" si="16"/>
        <v>OK</v>
      </c>
      <c r="W129" s="435" t="str">
        <f t="shared" si="17"/>
        <v>OK</v>
      </c>
      <c r="X129" s="435" t="str">
        <f t="shared" si="18"/>
        <v>OK</v>
      </c>
      <c r="Y129" s="435" t="str">
        <f t="shared" si="19"/>
        <v>OK</v>
      </c>
      <c r="Z129" s="435">
        <f t="shared" si="20"/>
        <v>0</v>
      </c>
      <c r="AA129" s="83">
        <f>'①見積→契約(出来高報告初回のみ）'!I161</f>
        <v>0</v>
      </c>
    </row>
    <row r="130" spans="1:27" ht="18" customHeight="1">
      <c r="A130" s="370">
        <f t="shared" si="23"/>
        <v>5</v>
      </c>
      <c r="B130" s="308" t="str">
        <f>IF('①見積→契約(出来高報告初回のみ）'!B165="〇","☑","")</f>
        <v/>
      </c>
      <c r="C130" s="408" t="str">
        <f t="shared" si="24"/>
        <v/>
      </c>
      <c r="D130" s="305" t="str">
        <f>IFERROR(IF('①見積→契約(出来高報告初回のみ）'!C162="","",'①見積→契約(出来高報告初回のみ）'!C162),"")</f>
        <v/>
      </c>
      <c r="E130" s="115" t="str">
        <f>IFERROR(IF('①見積→契約(出来高報告初回のみ）'!D162="","",FIXED('①見積→契約(出来高報告初回のみ）'!D162,'①見積→契約(出来高報告初回のみ）'!AG176)),"")</f>
        <v/>
      </c>
      <c r="F130" s="111" t="str">
        <f>IFERROR(IF('①見積→契約(出来高報告初回のみ）'!E162="","",'①見積→契約(出来高報告初回のみ）'!E162),"")</f>
        <v/>
      </c>
      <c r="G130" s="112" t="str">
        <f>IF('①見積→契約(出来高報告初回のみ）'!H162="","",'①見積→契約(出来高報告初回のみ）'!H162)</f>
        <v/>
      </c>
      <c r="H130" s="110" t="str">
        <f t="shared" si="21"/>
        <v/>
      </c>
      <c r="I130" s="114" t="str">
        <f>IFERROR(IF(K130=TRUE,ROUND(G130*'値引・法定福利費自動計算（非表示予定）'!$D$7+M130,0),IF(G130="","",ROUND(G130*L130+M130,0))),"")</f>
        <v/>
      </c>
      <c r="J130" s="125"/>
      <c r="K130" s="458" t="b">
        <v>0</v>
      </c>
      <c r="L130" s="157"/>
      <c r="M130" s="156"/>
      <c r="N130" s="449" t="str">
        <f t="shared" si="13"/>
        <v/>
      </c>
      <c r="O130" s="449" t="str">
        <f>IF($K130=TRUE,'②-1出来高報告書'!$H$42-1%,"")</f>
        <v/>
      </c>
      <c r="P130" s="449" t="str">
        <f>IF($K130=TRUE,'②-1出来高報告書'!$H$42+1%,"")</f>
        <v/>
      </c>
      <c r="Q130" s="460" t="str">
        <f>IF($G130="","",IF($K130=TRUE,
MAX(
MIN(
_xlfn.CEILING.MATH($G130*('②-1出来高報告書'!$H$42-1%),1)-ROUND($G130*'値引・法定福利費自動計算（非表示予定）'!$D$7,0),
_xlfn.CEILING.MATH($G130*('②-1出来高報告書'!$H$42+1%+0.1%),1)-1-ROUND($G130*'値引・法定福利費自動計算（非表示予定）'!$D$7,0)
),
MIN(0,$G130)-ROUND($G130*'値引・法定福利費自動計算（非表示予定）'!$D$7,0),
-99999
),
MAX(
MIN(0,$G130)-ROUND($G130*$L130,0),
-99999
)
))</f>
        <v/>
      </c>
      <c r="R130" s="460" t="str">
        <f>IF($G130="","",IF($K130=TRUE,
MIN(
MAX(
_xlfn.CEILING.MATH($G130*('②-1出来高報告書'!$H$42-1%),1)-ROUND($G130*'値引・法定福利費自動計算（非表示予定）'!$D$7,0),
_xlfn.CEILING.MATH($G130*('②-1出来高報告書'!$H$42+1%+0.1%),1)-1-ROUND($G130*'値引・法定福利費自動計算（非表示予定）'!$D$7,0)
),
MAX(0,$G130)-ROUND($G130*'値引・法定福利費自動計算（非表示予定）'!$D$7,0),
99999
),
MIN(
MAX(0,$G130)-ROUND($G130*$L130,0),
99999
)
))</f>
        <v/>
      </c>
      <c r="S130" s="462" t="str">
        <f t="shared" si="14"/>
        <v>OK</v>
      </c>
      <c r="T130" s="435" t="str">
        <f t="shared" si="15"/>
        <v>OK</v>
      </c>
      <c r="U130" s="435" t="str">
        <f>IF($K130=TRUE,IF(ROUND(ABS($H130-'②-1出来高報告書'!$H$42),4)&lt;=1%,"OK","NG"),"OK")</f>
        <v>OK</v>
      </c>
      <c r="V130" s="435" t="str">
        <f t="shared" si="16"/>
        <v>OK</v>
      </c>
      <c r="W130" s="435" t="str">
        <f t="shared" si="17"/>
        <v>OK</v>
      </c>
      <c r="X130" s="435" t="str">
        <f t="shared" si="18"/>
        <v>OK</v>
      </c>
      <c r="Y130" s="435" t="str">
        <f t="shared" si="19"/>
        <v>OK</v>
      </c>
      <c r="Z130" s="435">
        <f t="shared" si="20"/>
        <v>0</v>
      </c>
      <c r="AA130" s="83">
        <f>'①見積→契約(出来高報告初回のみ）'!I162</f>
        <v>0</v>
      </c>
    </row>
    <row r="131" spans="1:27" ht="18" customHeight="1">
      <c r="A131" s="370">
        <f t="shared" si="23"/>
        <v>5</v>
      </c>
      <c r="B131" s="308" t="str">
        <f>IF('①見積→契約(出来高報告初回のみ）'!B166="〇","☑","")</f>
        <v/>
      </c>
      <c r="C131" s="408" t="str">
        <f t="shared" si="24"/>
        <v/>
      </c>
      <c r="D131" s="305" t="str">
        <f>IFERROR(IF('①見積→契約(出来高報告初回のみ）'!C163="","",'①見積→契約(出来高報告初回のみ）'!C163),"")</f>
        <v/>
      </c>
      <c r="E131" s="115" t="str">
        <f>IFERROR(IF('①見積→契約(出来高報告初回のみ）'!D163="","",FIXED('①見積→契約(出来高報告初回のみ）'!D163,'①見積→契約(出来高報告初回のみ）'!AG177)),"")</f>
        <v/>
      </c>
      <c r="F131" s="111" t="str">
        <f>IFERROR(IF('①見積→契約(出来高報告初回のみ）'!E163="","",'①見積→契約(出来高報告初回のみ）'!E163),"")</f>
        <v/>
      </c>
      <c r="G131" s="112" t="str">
        <f>IF('①見積→契約(出来高報告初回のみ）'!H163="","",'①見積→契約(出来高報告初回のみ）'!H163)</f>
        <v/>
      </c>
      <c r="H131" s="110" t="str">
        <f t="shared" si="21"/>
        <v/>
      </c>
      <c r="I131" s="114" t="str">
        <f>IFERROR(IF(K131=TRUE,ROUND(G131*'値引・法定福利費自動計算（非表示予定）'!$D$7+M131,0),IF(G131="","",ROUND(G131*L131+M131,0))),"")</f>
        <v/>
      </c>
      <c r="J131" s="125"/>
      <c r="K131" s="458" t="b">
        <v>0</v>
      </c>
      <c r="L131" s="157"/>
      <c r="M131" s="156"/>
      <c r="N131" s="449" t="str">
        <f t="shared" si="13"/>
        <v/>
      </c>
      <c r="O131" s="449" t="str">
        <f>IF($K131=TRUE,'②-1出来高報告書'!$H$42-1%,"")</f>
        <v/>
      </c>
      <c r="P131" s="449" t="str">
        <f>IF($K131=TRUE,'②-1出来高報告書'!$H$42+1%,"")</f>
        <v/>
      </c>
      <c r="Q131" s="460" t="str">
        <f>IF($G131="","",IF($K131=TRUE,
MAX(
MIN(
_xlfn.CEILING.MATH($G131*('②-1出来高報告書'!$H$42-1%),1)-ROUND($G131*'値引・法定福利費自動計算（非表示予定）'!$D$7,0),
_xlfn.CEILING.MATH($G131*('②-1出来高報告書'!$H$42+1%+0.1%),1)-1-ROUND($G131*'値引・法定福利費自動計算（非表示予定）'!$D$7,0)
),
MIN(0,$G131)-ROUND($G131*'値引・法定福利費自動計算（非表示予定）'!$D$7,0),
-99999
),
MAX(
MIN(0,$G131)-ROUND($G131*$L131,0),
-99999
)
))</f>
        <v/>
      </c>
      <c r="R131" s="460" t="str">
        <f>IF($G131="","",IF($K131=TRUE,
MIN(
MAX(
_xlfn.CEILING.MATH($G131*('②-1出来高報告書'!$H$42-1%),1)-ROUND($G131*'値引・法定福利費自動計算（非表示予定）'!$D$7,0),
_xlfn.CEILING.MATH($G131*('②-1出来高報告書'!$H$42+1%+0.1%),1)-1-ROUND($G131*'値引・法定福利費自動計算（非表示予定）'!$D$7,0)
),
MAX(0,$G131)-ROUND($G131*'値引・法定福利費自動計算（非表示予定）'!$D$7,0),
99999
),
MIN(
MAX(0,$G131)-ROUND($G131*$L131,0),
99999
)
))</f>
        <v/>
      </c>
      <c r="S131" s="462" t="str">
        <f t="shared" si="14"/>
        <v>OK</v>
      </c>
      <c r="T131" s="435" t="str">
        <f t="shared" si="15"/>
        <v>OK</v>
      </c>
      <c r="U131" s="435" t="str">
        <f>IF($K131=TRUE,IF(ROUND(ABS($H131-'②-1出来高報告書'!$H$42),4)&lt;=1%,"OK","NG"),"OK")</f>
        <v>OK</v>
      </c>
      <c r="V131" s="435" t="str">
        <f t="shared" si="16"/>
        <v>OK</v>
      </c>
      <c r="W131" s="435" t="str">
        <f t="shared" si="17"/>
        <v>OK</v>
      </c>
      <c r="X131" s="435" t="str">
        <f t="shared" si="18"/>
        <v>OK</v>
      </c>
      <c r="Y131" s="435" t="str">
        <f t="shared" si="19"/>
        <v>OK</v>
      </c>
      <c r="Z131" s="435">
        <f t="shared" si="20"/>
        <v>0</v>
      </c>
      <c r="AA131" s="83">
        <f>'①見積→契約(出来高報告初回のみ）'!I163</f>
        <v>0</v>
      </c>
    </row>
    <row r="132" spans="1:27" ht="18" customHeight="1">
      <c r="A132" s="370">
        <f t="shared" si="23"/>
        <v>5</v>
      </c>
      <c r="B132" s="308" t="str">
        <f>IF('①見積→契約(出来高報告初回のみ）'!B167="〇","☑","")</f>
        <v/>
      </c>
      <c r="C132" s="408" t="str">
        <f t="shared" si="24"/>
        <v/>
      </c>
      <c r="D132" s="305" t="str">
        <f>IFERROR(IF('①見積→契約(出来高報告初回のみ）'!C164="","",'①見積→契約(出来高報告初回のみ）'!C164),"")</f>
        <v/>
      </c>
      <c r="E132" s="115" t="str">
        <f>IFERROR(IF('①見積→契約(出来高報告初回のみ）'!D164="","",FIXED('①見積→契約(出来高報告初回のみ）'!D164,'①見積→契約(出来高報告初回のみ）'!AG178)),"")</f>
        <v/>
      </c>
      <c r="F132" s="111" t="str">
        <f>IFERROR(IF('①見積→契約(出来高報告初回のみ）'!E164="","",'①見積→契約(出来高報告初回のみ）'!E164),"")</f>
        <v/>
      </c>
      <c r="G132" s="112" t="str">
        <f>IF('①見積→契約(出来高報告初回のみ）'!H164="","",'①見積→契約(出来高報告初回のみ）'!H164)</f>
        <v/>
      </c>
      <c r="H132" s="110" t="str">
        <f t="shared" si="21"/>
        <v/>
      </c>
      <c r="I132" s="114" t="str">
        <f>IFERROR(IF(K132=TRUE,ROUND(G132*'値引・法定福利費自動計算（非表示予定）'!$D$7+M132,0),IF(G132="","",ROUND(G132*L132+M132,0))),"")</f>
        <v/>
      </c>
      <c r="J132" s="125"/>
      <c r="K132" s="458" t="b">
        <v>0</v>
      </c>
      <c r="L132" s="157"/>
      <c r="M132" s="156"/>
      <c r="N132" s="449" t="str">
        <f t="shared" si="13"/>
        <v/>
      </c>
      <c r="O132" s="449" t="str">
        <f>IF($K132=TRUE,'②-1出来高報告書'!$H$42-1%,"")</f>
        <v/>
      </c>
      <c r="P132" s="449" t="str">
        <f>IF($K132=TRUE,'②-1出来高報告書'!$H$42+1%,"")</f>
        <v/>
      </c>
      <c r="Q132" s="460" t="str">
        <f>IF($G132="","",IF($K132=TRUE,
MAX(
MIN(
_xlfn.CEILING.MATH($G132*('②-1出来高報告書'!$H$42-1%),1)-ROUND($G132*'値引・法定福利費自動計算（非表示予定）'!$D$7,0),
_xlfn.CEILING.MATH($G132*('②-1出来高報告書'!$H$42+1%+0.1%),1)-1-ROUND($G132*'値引・法定福利費自動計算（非表示予定）'!$D$7,0)
),
MIN(0,$G132)-ROUND($G132*'値引・法定福利費自動計算（非表示予定）'!$D$7,0),
-99999
),
MAX(
MIN(0,$G132)-ROUND($G132*$L132,0),
-99999
)
))</f>
        <v/>
      </c>
      <c r="R132" s="460" t="str">
        <f>IF($G132="","",IF($K132=TRUE,
MIN(
MAX(
_xlfn.CEILING.MATH($G132*('②-1出来高報告書'!$H$42-1%),1)-ROUND($G132*'値引・法定福利費自動計算（非表示予定）'!$D$7,0),
_xlfn.CEILING.MATH($G132*('②-1出来高報告書'!$H$42+1%+0.1%),1)-1-ROUND($G132*'値引・法定福利費自動計算（非表示予定）'!$D$7,0)
),
MAX(0,$G132)-ROUND($G132*'値引・法定福利費自動計算（非表示予定）'!$D$7,0),
99999
),
MIN(
MAX(0,$G132)-ROUND($G132*$L132,0),
99999
)
))</f>
        <v/>
      </c>
      <c r="S132" s="462" t="str">
        <f t="shared" si="14"/>
        <v>OK</v>
      </c>
      <c r="T132" s="435" t="str">
        <f t="shared" si="15"/>
        <v>OK</v>
      </c>
      <c r="U132" s="435" t="str">
        <f>IF($K132=TRUE,IF(ROUND(ABS($H132-'②-1出来高報告書'!$H$42),4)&lt;=1%,"OK","NG"),"OK")</f>
        <v>OK</v>
      </c>
      <c r="V132" s="435" t="str">
        <f t="shared" si="16"/>
        <v>OK</v>
      </c>
      <c r="W132" s="435" t="str">
        <f t="shared" si="17"/>
        <v>OK</v>
      </c>
      <c r="X132" s="435" t="str">
        <f t="shared" si="18"/>
        <v>OK</v>
      </c>
      <c r="Y132" s="435" t="str">
        <f t="shared" si="19"/>
        <v>OK</v>
      </c>
      <c r="Z132" s="435">
        <f t="shared" si="20"/>
        <v>0</v>
      </c>
      <c r="AA132" s="83">
        <f>'①見積→契約(出来高報告初回のみ）'!I164</f>
        <v>0</v>
      </c>
    </row>
    <row r="133" spans="1:27" ht="18" customHeight="1">
      <c r="A133" s="370">
        <f t="shared" si="23"/>
        <v>5</v>
      </c>
      <c r="B133" s="308" t="str">
        <f>IF('①見積→契約(出来高報告初回のみ）'!B168="〇","☑","")</f>
        <v/>
      </c>
      <c r="C133" s="408" t="str">
        <f t="shared" si="24"/>
        <v/>
      </c>
      <c r="D133" s="305" t="str">
        <f>IFERROR(IF('①見積→契約(出来高報告初回のみ）'!C165="","",'①見積→契約(出来高報告初回のみ）'!C165),"")</f>
        <v/>
      </c>
      <c r="E133" s="115" t="str">
        <f>IFERROR(IF('①見積→契約(出来高報告初回のみ）'!D165="","",FIXED('①見積→契約(出来高報告初回のみ）'!D165,'①見積→契約(出来高報告初回のみ）'!AG179)),"")</f>
        <v/>
      </c>
      <c r="F133" s="111" t="str">
        <f>IFERROR(IF('①見積→契約(出来高報告初回のみ）'!E165="","",'①見積→契約(出来高報告初回のみ）'!E165),"")</f>
        <v/>
      </c>
      <c r="G133" s="112" t="str">
        <f>IF('①見積→契約(出来高報告初回のみ）'!H165="","",'①見積→契約(出来高報告初回のみ）'!H165)</f>
        <v/>
      </c>
      <c r="H133" s="110" t="str">
        <f t="shared" si="21"/>
        <v/>
      </c>
      <c r="I133" s="114" t="str">
        <f>IFERROR(IF(K133=TRUE,ROUND(G133*'値引・法定福利費自動計算（非表示予定）'!$D$7+M133,0),IF(G133="","",ROUND(G133*L133+M133,0))),"")</f>
        <v/>
      </c>
      <c r="J133" s="125"/>
      <c r="K133" s="458" t="b">
        <v>0</v>
      </c>
      <c r="L133" s="157"/>
      <c r="M133" s="156"/>
      <c r="N133" s="449" t="str">
        <f t="shared" si="13"/>
        <v/>
      </c>
      <c r="O133" s="449" t="str">
        <f>IF($K133=TRUE,'②-1出来高報告書'!$H$42-1%,"")</f>
        <v/>
      </c>
      <c r="P133" s="449" t="str">
        <f>IF($K133=TRUE,'②-1出来高報告書'!$H$42+1%,"")</f>
        <v/>
      </c>
      <c r="Q133" s="460" t="str">
        <f>IF($G133="","",IF($K133=TRUE,
MAX(
MIN(
_xlfn.CEILING.MATH($G133*('②-1出来高報告書'!$H$42-1%),1)-ROUND($G133*'値引・法定福利費自動計算（非表示予定）'!$D$7,0),
_xlfn.CEILING.MATH($G133*('②-1出来高報告書'!$H$42+1%+0.1%),1)-1-ROUND($G133*'値引・法定福利費自動計算（非表示予定）'!$D$7,0)
),
MIN(0,$G133)-ROUND($G133*'値引・法定福利費自動計算（非表示予定）'!$D$7,0),
-99999
),
MAX(
MIN(0,$G133)-ROUND($G133*$L133,0),
-99999
)
))</f>
        <v/>
      </c>
      <c r="R133" s="460" t="str">
        <f>IF($G133="","",IF($K133=TRUE,
MIN(
MAX(
_xlfn.CEILING.MATH($G133*('②-1出来高報告書'!$H$42-1%),1)-ROUND($G133*'値引・法定福利費自動計算（非表示予定）'!$D$7,0),
_xlfn.CEILING.MATH($G133*('②-1出来高報告書'!$H$42+1%+0.1%),1)-1-ROUND($G133*'値引・法定福利費自動計算（非表示予定）'!$D$7,0)
),
MAX(0,$G133)-ROUND($G133*'値引・法定福利費自動計算（非表示予定）'!$D$7,0),
99999
),
MIN(
MAX(0,$G133)-ROUND($G133*$L133,0),
99999
)
))</f>
        <v/>
      </c>
      <c r="S133" s="462" t="str">
        <f t="shared" si="14"/>
        <v>OK</v>
      </c>
      <c r="T133" s="435" t="str">
        <f t="shared" si="15"/>
        <v>OK</v>
      </c>
      <c r="U133" s="435" t="str">
        <f>IF($K133=TRUE,IF(ROUND(ABS($H133-'②-1出来高報告書'!$H$42),4)&lt;=1%,"OK","NG"),"OK")</f>
        <v>OK</v>
      </c>
      <c r="V133" s="435" t="str">
        <f t="shared" si="16"/>
        <v>OK</v>
      </c>
      <c r="W133" s="435" t="str">
        <f t="shared" si="17"/>
        <v>OK</v>
      </c>
      <c r="X133" s="435" t="str">
        <f t="shared" si="18"/>
        <v>OK</v>
      </c>
      <c r="Y133" s="435" t="str">
        <f t="shared" si="19"/>
        <v>OK</v>
      </c>
      <c r="Z133" s="435">
        <f t="shared" si="20"/>
        <v>0</v>
      </c>
      <c r="AA133" s="83">
        <f>'①見積→契約(出来高報告初回のみ）'!I165</f>
        <v>0</v>
      </c>
    </row>
    <row r="134" spans="1:27" ht="18" customHeight="1">
      <c r="A134" s="370">
        <f t="shared" si="23"/>
        <v>5</v>
      </c>
      <c r="B134" s="308" t="str">
        <f>IF('①見積→契約(出来高報告初回のみ）'!B169="〇","☑","")</f>
        <v/>
      </c>
      <c r="C134" s="408" t="str">
        <f t="shared" si="24"/>
        <v/>
      </c>
      <c r="D134" s="305" t="str">
        <f>IFERROR(IF('①見積→契約(出来高報告初回のみ）'!C166="","",'①見積→契約(出来高報告初回のみ）'!C166),"")</f>
        <v/>
      </c>
      <c r="E134" s="115" t="str">
        <f>IFERROR(IF('①見積→契約(出来高報告初回のみ）'!D166="","",FIXED('①見積→契約(出来高報告初回のみ）'!D166,'①見積→契約(出来高報告初回のみ）'!AG180)),"")</f>
        <v/>
      </c>
      <c r="F134" s="111" t="str">
        <f>IFERROR(IF('①見積→契約(出来高報告初回のみ）'!E166="","",'①見積→契約(出来高報告初回のみ）'!E166),"")</f>
        <v/>
      </c>
      <c r="G134" s="112" t="str">
        <f>IF('①見積→契約(出来高報告初回のみ）'!H166="","",'①見積→契約(出来高報告初回のみ）'!H166)</f>
        <v/>
      </c>
      <c r="H134" s="110" t="str">
        <f t="shared" si="21"/>
        <v/>
      </c>
      <c r="I134" s="114" t="str">
        <f>IFERROR(IF(K134=TRUE,ROUND(G134*'値引・法定福利費自動計算（非表示予定）'!$D$7+M134,0),IF(G134="","",ROUND(G134*L134+M134,0))),"")</f>
        <v/>
      </c>
      <c r="J134" s="125"/>
      <c r="K134" s="458" t="b">
        <v>0</v>
      </c>
      <c r="L134" s="157"/>
      <c r="M134" s="156"/>
      <c r="N134" s="449" t="str">
        <f t="shared" ref="N134:N197" si="25">IFERROR(ROUNDDOWN(H134*100,2)/100,"")</f>
        <v/>
      </c>
      <c r="O134" s="449" t="str">
        <f>IF($K134=TRUE,'②-1出来高報告書'!$H$42-1%,"")</f>
        <v/>
      </c>
      <c r="P134" s="449" t="str">
        <f>IF($K134=TRUE,'②-1出来高報告書'!$H$42+1%,"")</f>
        <v/>
      </c>
      <c r="Q134" s="460" t="str">
        <f>IF($G134="","",IF($K134=TRUE,
MAX(
MIN(
_xlfn.CEILING.MATH($G134*('②-1出来高報告書'!$H$42-1%),1)-ROUND($G134*'値引・法定福利費自動計算（非表示予定）'!$D$7,0),
_xlfn.CEILING.MATH($G134*('②-1出来高報告書'!$H$42+1%+0.1%),1)-1-ROUND($G134*'値引・法定福利費自動計算（非表示予定）'!$D$7,0)
),
MIN(0,$G134)-ROUND($G134*'値引・法定福利費自動計算（非表示予定）'!$D$7,0),
-99999
),
MAX(
MIN(0,$G134)-ROUND($G134*$L134,0),
-99999
)
))</f>
        <v/>
      </c>
      <c r="R134" s="460" t="str">
        <f>IF($G134="","",IF($K134=TRUE,
MIN(
MAX(
_xlfn.CEILING.MATH($G134*('②-1出来高報告書'!$H$42-1%),1)-ROUND($G134*'値引・法定福利費自動計算（非表示予定）'!$D$7,0),
_xlfn.CEILING.MATH($G134*('②-1出来高報告書'!$H$42+1%+0.1%),1)-1-ROUND($G134*'値引・法定福利費自動計算（非表示予定）'!$D$7,0)
),
MAX(0,$G134)-ROUND($G134*'値引・法定福利費自動計算（非表示予定）'!$D$7,0),
99999
),
MIN(
MAX(0,$G134)-ROUND($G134*$L134,0),
99999
)
))</f>
        <v/>
      </c>
      <c r="S134" s="462" t="str">
        <f t="shared" ref="S134:S197" si="26">IF(K134=FALSE,IF(L134="",IF(M134&lt;&gt;"","NG","OK"),"OK"),"OK")</f>
        <v>OK</v>
      </c>
      <c r="T134" s="435" t="str">
        <f t="shared" ref="T134:T197" si="27">IF($G134="","OK",IF(AND($I134&gt;=MIN($G134,0),$I134&lt;=MAX($G134,0)),"OK","NG"))</f>
        <v>OK</v>
      </c>
      <c r="U134" s="435" t="str">
        <f>IF($K134=TRUE,IF(ROUND(ABS($H134-'②-1出来高報告書'!$H$42),4)&lt;=1%,"OK","NG"),"OK")</f>
        <v>OK</v>
      </c>
      <c r="V134" s="435" t="str">
        <f t="shared" ref="V134:V197" si="28">IF($M134="","OK",IF(ABS($M134)&lt;100000,"OK","NG"))</f>
        <v>OK</v>
      </c>
      <c r="W134" s="435" t="str">
        <f t="shared" ref="W134:W197" si="29">IF(AND($S134="OK",$T134="OK",$U134="OK",$V134="OK"),"OK","NG")</f>
        <v>OK</v>
      </c>
      <c r="X134" s="435" t="str">
        <f t="shared" ref="X134:X197" si="30">IF(AND($T134="OK",$U134="OK",$V134="OK"),"OK","NG")</f>
        <v>OK</v>
      </c>
      <c r="Y134" s="435" t="str">
        <f t="shared" ref="Y134:Y197" si="31">IF(AND($T134="OK",$X134="OK"),"OK","NG")</f>
        <v>OK</v>
      </c>
      <c r="Z134" s="435">
        <f t="shared" ref="Z134:Z197" si="32">COUNTIF(S134:Y134,"NG")</f>
        <v>0</v>
      </c>
      <c r="AA134" s="83">
        <f>'①見積→契約(出来高報告初回のみ）'!I166</f>
        <v>0</v>
      </c>
    </row>
    <row r="135" spans="1:27" ht="18" customHeight="1">
      <c r="A135" s="370">
        <f t="shared" si="23"/>
        <v>5</v>
      </c>
      <c r="B135" s="308" t="str">
        <f>IF('①見積→契約(出来高報告初回のみ）'!B170="〇","☑","")</f>
        <v/>
      </c>
      <c r="C135" s="408" t="str">
        <f t="shared" si="24"/>
        <v/>
      </c>
      <c r="D135" s="305" t="str">
        <f>IFERROR(IF('①見積→契約(出来高報告初回のみ）'!C167="","",'①見積→契約(出来高報告初回のみ）'!C167),"")</f>
        <v/>
      </c>
      <c r="E135" s="115" t="str">
        <f>IFERROR(IF('①見積→契約(出来高報告初回のみ）'!D167="","",FIXED('①見積→契約(出来高報告初回のみ）'!D167,'①見積→契約(出来高報告初回のみ）'!AG181)),"")</f>
        <v/>
      </c>
      <c r="F135" s="111" t="str">
        <f>IFERROR(IF('①見積→契約(出来高報告初回のみ）'!E167="","",'①見積→契約(出来高報告初回のみ）'!E167),"")</f>
        <v/>
      </c>
      <c r="G135" s="112" t="str">
        <f>IF('①見積→契約(出来高報告初回のみ）'!H167="","",'①見積→契約(出来高報告初回のみ）'!H167)</f>
        <v/>
      </c>
      <c r="H135" s="110" t="str">
        <f t="shared" si="21"/>
        <v/>
      </c>
      <c r="I135" s="114" t="str">
        <f>IFERROR(IF(K135=TRUE,ROUND(G135*'値引・法定福利費自動計算（非表示予定）'!$D$7+M135,0),IF(G135="","",ROUND(G135*L135+M135,0))),"")</f>
        <v/>
      </c>
      <c r="J135" s="125"/>
      <c r="K135" s="458" t="b">
        <v>0</v>
      </c>
      <c r="L135" s="157"/>
      <c r="M135" s="156"/>
      <c r="N135" s="449" t="str">
        <f t="shared" si="25"/>
        <v/>
      </c>
      <c r="O135" s="449" t="str">
        <f>IF($K135=TRUE,'②-1出来高報告書'!$H$42-1%,"")</f>
        <v/>
      </c>
      <c r="P135" s="449" t="str">
        <f>IF($K135=TRUE,'②-1出来高報告書'!$H$42+1%,"")</f>
        <v/>
      </c>
      <c r="Q135" s="460" t="str">
        <f>IF($G135="","",IF($K135=TRUE,
MAX(
MIN(
_xlfn.CEILING.MATH($G135*('②-1出来高報告書'!$H$42-1%),1)-ROUND($G135*'値引・法定福利費自動計算（非表示予定）'!$D$7,0),
_xlfn.CEILING.MATH($G135*('②-1出来高報告書'!$H$42+1%+0.1%),1)-1-ROUND($G135*'値引・法定福利費自動計算（非表示予定）'!$D$7,0)
),
MIN(0,$G135)-ROUND($G135*'値引・法定福利費自動計算（非表示予定）'!$D$7,0),
-99999
),
MAX(
MIN(0,$G135)-ROUND($G135*$L135,0),
-99999
)
))</f>
        <v/>
      </c>
      <c r="R135" s="460" t="str">
        <f>IF($G135="","",IF($K135=TRUE,
MIN(
MAX(
_xlfn.CEILING.MATH($G135*('②-1出来高報告書'!$H$42-1%),1)-ROUND($G135*'値引・法定福利費自動計算（非表示予定）'!$D$7,0),
_xlfn.CEILING.MATH($G135*('②-1出来高報告書'!$H$42+1%+0.1%),1)-1-ROUND($G135*'値引・法定福利費自動計算（非表示予定）'!$D$7,0)
),
MAX(0,$G135)-ROUND($G135*'値引・法定福利費自動計算（非表示予定）'!$D$7,0),
99999
),
MIN(
MAX(0,$G135)-ROUND($G135*$L135,0),
99999
)
))</f>
        <v/>
      </c>
      <c r="S135" s="462" t="str">
        <f t="shared" si="26"/>
        <v>OK</v>
      </c>
      <c r="T135" s="435" t="str">
        <f t="shared" si="27"/>
        <v>OK</v>
      </c>
      <c r="U135" s="435" t="str">
        <f>IF($K135=TRUE,IF(ROUND(ABS($H135-'②-1出来高報告書'!$H$42),4)&lt;=1%,"OK","NG"),"OK")</f>
        <v>OK</v>
      </c>
      <c r="V135" s="435" t="str">
        <f t="shared" si="28"/>
        <v>OK</v>
      </c>
      <c r="W135" s="435" t="str">
        <f t="shared" si="29"/>
        <v>OK</v>
      </c>
      <c r="X135" s="435" t="str">
        <f t="shared" si="30"/>
        <v>OK</v>
      </c>
      <c r="Y135" s="435" t="str">
        <f t="shared" si="31"/>
        <v>OK</v>
      </c>
      <c r="Z135" s="435">
        <f t="shared" si="32"/>
        <v>0</v>
      </c>
      <c r="AA135" s="83">
        <f>'①見積→契約(出来高報告初回のみ）'!I167</f>
        <v>0</v>
      </c>
    </row>
    <row r="136" spans="1:27" ht="18" customHeight="1">
      <c r="A136" s="370">
        <f t="shared" si="23"/>
        <v>5</v>
      </c>
      <c r="B136" s="308" t="str">
        <f>IF('①見積→契約(出来高報告初回のみ）'!B171="〇","☑","")</f>
        <v/>
      </c>
      <c r="C136" s="408" t="str">
        <f t="shared" si="24"/>
        <v/>
      </c>
      <c r="D136" s="305" t="str">
        <f>IFERROR(IF('①見積→契約(出来高報告初回のみ）'!C168="","",'①見積→契約(出来高報告初回のみ）'!C168),"")</f>
        <v/>
      </c>
      <c r="E136" s="115" t="str">
        <f>IFERROR(IF('①見積→契約(出来高報告初回のみ）'!D168="","",FIXED('①見積→契約(出来高報告初回のみ）'!D168,'①見積→契約(出来高報告初回のみ）'!AG182)),"")</f>
        <v/>
      </c>
      <c r="F136" s="111" t="str">
        <f>IFERROR(IF('①見積→契約(出来高報告初回のみ）'!E168="","",'①見積→契約(出来高報告初回のみ）'!E168),"")</f>
        <v/>
      </c>
      <c r="G136" s="112" t="str">
        <f>IF('①見積→契約(出来高報告初回のみ）'!H168="","",'①見積→契約(出来高報告初回のみ）'!H168)</f>
        <v/>
      </c>
      <c r="H136" s="110" t="str">
        <f t="shared" si="21"/>
        <v/>
      </c>
      <c r="I136" s="114" t="str">
        <f>IFERROR(IF(K136=TRUE,ROUND(G136*'値引・法定福利費自動計算（非表示予定）'!$D$7+M136,0),IF(G136="","",ROUND(G136*L136+M136,0))),"")</f>
        <v/>
      </c>
      <c r="J136" s="125"/>
      <c r="K136" s="458" t="b">
        <v>0</v>
      </c>
      <c r="L136" s="157"/>
      <c r="M136" s="156"/>
      <c r="N136" s="449" t="str">
        <f t="shared" si="25"/>
        <v/>
      </c>
      <c r="O136" s="449" t="str">
        <f>IF($K136=TRUE,'②-1出来高報告書'!$H$42-1%,"")</f>
        <v/>
      </c>
      <c r="P136" s="449" t="str">
        <f>IF($K136=TRUE,'②-1出来高報告書'!$H$42+1%,"")</f>
        <v/>
      </c>
      <c r="Q136" s="460" t="str">
        <f>IF($G136="","",IF($K136=TRUE,
MAX(
MIN(
_xlfn.CEILING.MATH($G136*('②-1出来高報告書'!$H$42-1%),1)-ROUND($G136*'値引・法定福利費自動計算（非表示予定）'!$D$7,0),
_xlfn.CEILING.MATH($G136*('②-1出来高報告書'!$H$42+1%+0.1%),1)-1-ROUND($G136*'値引・法定福利費自動計算（非表示予定）'!$D$7,0)
),
MIN(0,$G136)-ROUND($G136*'値引・法定福利費自動計算（非表示予定）'!$D$7,0),
-99999
),
MAX(
MIN(0,$G136)-ROUND($G136*$L136,0),
-99999
)
))</f>
        <v/>
      </c>
      <c r="R136" s="460" t="str">
        <f>IF($G136="","",IF($K136=TRUE,
MIN(
MAX(
_xlfn.CEILING.MATH($G136*('②-1出来高報告書'!$H$42-1%),1)-ROUND($G136*'値引・法定福利費自動計算（非表示予定）'!$D$7,0),
_xlfn.CEILING.MATH($G136*('②-1出来高報告書'!$H$42+1%+0.1%),1)-1-ROUND($G136*'値引・法定福利費自動計算（非表示予定）'!$D$7,0)
),
MAX(0,$G136)-ROUND($G136*'値引・法定福利費自動計算（非表示予定）'!$D$7,0),
99999
),
MIN(
MAX(0,$G136)-ROUND($G136*$L136,0),
99999
)
))</f>
        <v/>
      </c>
      <c r="S136" s="462" t="str">
        <f t="shared" si="26"/>
        <v>OK</v>
      </c>
      <c r="T136" s="435" t="str">
        <f t="shared" si="27"/>
        <v>OK</v>
      </c>
      <c r="U136" s="435" t="str">
        <f>IF($K136=TRUE,IF(ROUND(ABS($H136-'②-1出来高報告書'!$H$42),4)&lt;=1%,"OK","NG"),"OK")</f>
        <v>OK</v>
      </c>
      <c r="V136" s="435" t="str">
        <f t="shared" si="28"/>
        <v>OK</v>
      </c>
      <c r="W136" s="435" t="str">
        <f t="shared" si="29"/>
        <v>OK</v>
      </c>
      <c r="X136" s="435" t="str">
        <f t="shared" si="30"/>
        <v>OK</v>
      </c>
      <c r="Y136" s="435" t="str">
        <f t="shared" si="31"/>
        <v>OK</v>
      </c>
      <c r="Z136" s="435">
        <f t="shared" si="32"/>
        <v>0</v>
      </c>
      <c r="AA136" s="83">
        <f>'①見積→契約(出来高報告初回のみ）'!I168</f>
        <v>0</v>
      </c>
    </row>
    <row r="137" spans="1:27" ht="18" customHeight="1">
      <c r="A137" s="370">
        <f t="shared" si="23"/>
        <v>5</v>
      </c>
      <c r="B137" s="308" t="str">
        <f>IF('①見積→契約(出来高報告初回のみ）'!B172="〇","☑","")</f>
        <v/>
      </c>
      <c r="C137" s="408" t="str">
        <f t="shared" si="24"/>
        <v/>
      </c>
      <c r="D137" s="305" t="str">
        <f>IFERROR(IF('①見積→契約(出来高報告初回のみ）'!C169="","",'①見積→契約(出来高報告初回のみ）'!C169),"")</f>
        <v/>
      </c>
      <c r="E137" s="115" t="str">
        <f>IFERROR(IF('①見積→契約(出来高報告初回のみ）'!D169="","",FIXED('①見積→契約(出来高報告初回のみ）'!D169,'①見積→契約(出来高報告初回のみ）'!AG183)),"")</f>
        <v/>
      </c>
      <c r="F137" s="111" t="str">
        <f>IFERROR(IF('①見積→契約(出来高報告初回のみ）'!E169="","",'①見積→契約(出来高報告初回のみ）'!E169),"")</f>
        <v/>
      </c>
      <c r="G137" s="112" t="str">
        <f>IF('①見積→契約(出来高報告初回のみ）'!H169="","",'①見積→契約(出来高報告初回のみ）'!H169)</f>
        <v/>
      </c>
      <c r="H137" s="110" t="str">
        <f t="shared" si="21"/>
        <v/>
      </c>
      <c r="I137" s="114" t="str">
        <f>IFERROR(IF(K137=TRUE,ROUND(G137*'値引・法定福利費自動計算（非表示予定）'!$D$7+M137,0),IF(G137="","",ROUND(G137*L137+M137,0))),"")</f>
        <v/>
      </c>
      <c r="J137" s="125"/>
      <c r="K137" s="458" t="b">
        <v>0</v>
      </c>
      <c r="L137" s="157"/>
      <c r="M137" s="156"/>
      <c r="N137" s="449" t="str">
        <f t="shared" si="25"/>
        <v/>
      </c>
      <c r="O137" s="449" t="str">
        <f>IF($K137=TRUE,'②-1出来高報告書'!$H$42-1%,"")</f>
        <v/>
      </c>
      <c r="P137" s="449" t="str">
        <f>IF($K137=TRUE,'②-1出来高報告書'!$H$42+1%,"")</f>
        <v/>
      </c>
      <c r="Q137" s="460" t="str">
        <f>IF($G137="","",IF($K137=TRUE,
MAX(
MIN(
_xlfn.CEILING.MATH($G137*('②-1出来高報告書'!$H$42-1%),1)-ROUND($G137*'値引・法定福利費自動計算（非表示予定）'!$D$7,0),
_xlfn.CEILING.MATH($G137*('②-1出来高報告書'!$H$42+1%+0.1%),1)-1-ROUND($G137*'値引・法定福利費自動計算（非表示予定）'!$D$7,0)
),
MIN(0,$G137)-ROUND($G137*'値引・法定福利費自動計算（非表示予定）'!$D$7,0),
-99999
),
MAX(
MIN(0,$G137)-ROUND($G137*$L137,0),
-99999
)
))</f>
        <v/>
      </c>
      <c r="R137" s="460" t="str">
        <f>IF($G137="","",IF($K137=TRUE,
MIN(
MAX(
_xlfn.CEILING.MATH($G137*('②-1出来高報告書'!$H$42-1%),1)-ROUND($G137*'値引・法定福利費自動計算（非表示予定）'!$D$7,0),
_xlfn.CEILING.MATH($G137*('②-1出来高報告書'!$H$42+1%+0.1%),1)-1-ROUND($G137*'値引・法定福利費自動計算（非表示予定）'!$D$7,0)
),
MAX(0,$G137)-ROUND($G137*'値引・法定福利費自動計算（非表示予定）'!$D$7,0),
99999
),
MIN(
MAX(0,$G137)-ROUND($G137*$L137,0),
99999
)
))</f>
        <v/>
      </c>
      <c r="S137" s="462" t="str">
        <f t="shared" si="26"/>
        <v>OK</v>
      </c>
      <c r="T137" s="435" t="str">
        <f t="shared" si="27"/>
        <v>OK</v>
      </c>
      <c r="U137" s="435" t="str">
        <f>IF($K137=TRUE,IF(ROUND(ABS($H137-'②-1出来高報告書'!$H$42),4)&lt;=1%,"OK","NG"),"OK")</f>
        <v>OK</v>
      </c>
      <c r="V137" s="435" t="str">
        <f t="shared" si="28"/>
        <v>OK</v>
      </c>
      <c r="W137" s="435" t="str">
        <f t="shared" si="29"/>
        <v>OK</v>
      </c>
      <c r="X137" s="435" t="str">
        <f t="shared" si="30"/>
        <v>OK</v>
      </c>
      <c r="Y137" s="435" t="str">
        <f t="shared" si="31"/>
        <v>OK</v>
      </c>
      <c r="Z137" s="435">
        <f t="shared" si="32"/>
        <v>0</v>
      </c>
      <c r="AA137" s="83">
        <f>'①見積→契約(出来高報告初回のみ）'!I169</f>
        <v>0</v>
      </c>
    </row>
    <row r="138" spans="1:27" ht="18" customHeight="1">
      <c r="A138" s="370">
        <f t="shared" si="23"/>
        <v>5</v>
      </c>
      <c r="B138" s="308" t="str">
        <f>IF('①見積→契約(出来高報告初回のみ）'!B173="〇","☑","")</f>
        <v/>
      </c>
      <c r="C138" s="408" t="str">
        <f t="shared" si="24"/>
        <v/>
      </c>
      <c r="D138" s="305" t="str">
        <f>IFERROR(IF('①見積→契約(出来高報告初回のみ）'!C170="","",'①見積→契約(出来高報告初回のみ）'!C170),"")</f>
        <v/>
      </c>
      <c r="E138" s="115" t="str">
        <f>IFERROR(IF('①見積→契約(出来高報告初回のみ）'!D170="","",FIXED('①見積→契約(出来高報告初回のみ）'!D170,'①見積→契約(出来高報告初回のみ）'!AG184)),"")</f>
        <v/>
      </c>
      <c r="F138" s="111" t="str">
        <f>IFERROR(IF('①見積→契約(出来高報告初回のみ）'!E170="","",'①見積→契約(出来高報告初回のみ）'!E170),"")</f>
        <v/>
      </c>
      <c r="G138" s="112" t="str">
        <f>IF('①見積→契約(出来高報告初回のみ）'!H170="","",'①見積→契約(出来高報告初回のみ）'!H170)</f>
        <v/>
      </c>
      <c r="H138" s="110" t="str">
        <f t="shared" si="21"/>
        <v/>
      </c>
      <c r="I138" s="114" t="str">
        <f>IFERROR(IF(K138=TRUE,ROUND(G138*'値引・法定福利費自動計算（非表示予定）'!$D$7+M138,0),IF(G138="","",ROUND(G138*L138+M138,0))),"")</f>
        <v/>
      </c>
      <c r="J138" s="125"/>
      <c r="K138" s="458" t="b">
        <v>0</v>
      </c>
      <c r="L138" s="157"/>
      <c r="M138" s="156"/>
      <c r="N138" s="449" t="str">
        <f t="shared" si="25"/>
        <v/>
      </c>
      <c r="O138" s="449" t="str">
        <f>IF($K138=TRUE,'②-1出来高報告書'!$H$42-1%,"")</f>
        <v/>
      </c>
      <c r="P138" s="449" t="str">
        <f>IF($K138=TRUE,'②-1出来高報告書'!$H$42+1%,"")</f>
        <v/>
      </c>
      <c r="Q138" s="460" t="str">
        <f>IF($G138="","",IF($K138=TRUE,
MAX(
MIN(
_xlfn.CEILING.MATH($G138*('②-1出来高報告書'!$H$42-1%),1)-ROUND($G138*'値引・法定福利費自動計算（非表示予定）'!$D$7,0),
_xlfn.CEILING.MATH($G138*('②-1出来高報告書'!$H$42+1%+0.1%),1)-1-ROUND($G138*'値引・法定福利費自動計算（非表示予定）'!$D$7,0)
),
MIN(0,$G138)-ROUND($G138*'値引・法定福利費自動計算（非表示予定）'!$D$7,0),
-99999
),
MAX(
MIN(0,$G138)-ROUND($G138*$L138,0),
-99999
)
))</f>
        <v/>
      </c>
      <c r="R138" s="460" t="str">
        <f>IF($G138="","",IF($K138=TRUE,
MIN(
MAX(
_xlfn.CEILING.MATH($G138*('②-1出来高報告書'!$H$42-1%),1)-ROUND($G138*'値引・法定福利費自動計算（非表示予定）'!$D$7,0),
_xlfn.CEILING.MATH($G138*('②-1出来高報告書'!$H$42+1%+0.1%),1)-1-ROUND($G138*'値引・法定福利費自動計算（非表示予定）'!$D$7,0)
),
MAX(0,$G138)-ROUND($G138*'値引・法定福利費自動計算（非表示予定）'!$D$7,0),
99999
),
MIN(
MAX(0,$G138)-ROUND($G138*$L138,0),
99999
)
))</f>
        <v/>
      </c>
      <c r="S138" s="462" t="str">
        <f t="shared" si="26"/>
        <v>OK</v>
      </c>
      <c r="T138" s="435" t="str">
        <f t="shared" si="27"/>
        <v>OK</v>
      </c>
      <c r="U138" s="435" t="str">
        <f>IF($K138=TRUE,IF(ROUND(ABS($H138-'②-1出来高報告書'!$H$42),4)&lt;=1%,"OK","NG"),"OK")</f>
        <v>OK</v>
      </c>
      <c r="V138" s="435" t="str">
        <f t="shared" si="28"/>
        <v>OK</v>
      </c>
      <c r="W138" s="435" t="str">
        <f t="shared" si="29"/>
        <v>OK</v>
      </c>
      <c r="X138" s="435" t="str">
        <f t="shared" si="30"/>
        <v>OK</v>
      </c>
      <c r="Y138" s="435" t="str">
        <f t="shared" si="31"/>
        <v>OK</v>
      </c>
      <c r="Z138" s="435">
        <f t="shared" si="32"/>
        <v>0</v>
      </c>
      <c r="AA138" s="83">
        <f>'①見積→契約(出来高報告初回のみ）'!I170</f>
        <v>0</v>
      </c>
    </row>
    <row r="139" spans="1:27" ht="18" customHeight="1">
      <c r="A139" s="370">
        <f t="shared" si="23"/>
        <v>5</v>
      </c>
      <c r="B139" s="308" t="str">
        <f>IF('①見積→契約(出来高報告初回のみ）'!B174="〇","☑","")</f>
        <v/>
      </c>
      <c r="C139" s="408" t="str">
        <f t="shared" si="24"/>
        <v/>
      </c>
      <c r="D139" s="305" t="str">
        <f>IFERROR(IF('①見積→契約(出来高報告初回のみ）'!C171="","",'①見積→契約(出来高報告初回のみ）'!C171),"")</f>
        <v/>
      </c>
      <c r="E139" s="115" t="str">
        <f>IFERROR(IF('①見積→契約(出来高報告初回のみ）'!D171="","",FIXED('①見積→契約(出来高報告初回のみ）'!D171,'①見積→契約(出来高報告初回のみ）'!AG185)),"")</f>
        <v/>
      </c>
      <c r="F139" s="111" t="str">
        <f>IFERROR(IF('①見積→契約(出来高報告初回のみ）'!E171="","",'①見積→契約(出来高報告初回のみ）'!E171),"")</f>
        <v/>
      </c>
      <c r="G139" s="112" t="str">
        <f>IF('①見積→契約(出来高報告初回のみ）'!H171="","",'①見積→契約(出来高報告初回のみ）'!H171)</f>
        <v/>
      </c>
      <c r="H139" s="110" t="str">
        <f t="shared" si="21"/>
        <v/>
      </c>
      <c r="I139" s="114" t="str">
        <f>IFERROR(IF(K139=TRUE,ROUND(G139*'値引・法定福利費自動計算（非表示予定）'!$D$7+M139,0),IF(G139="","",ROUND(G139*L139+M139,0))),"")</f>
        <v/>
      </c>
      <c r="J139" s="125"/>
      <c r="K139" s="458" t="b">
        <v>0</v>
      </c>
      <c r="L139" s="157"/>
      <c r="M139" s="156"/>
      <c r="N139" s="449" t="str">
        <f t="shared" si="25"/>
        <v/>
      </c>
      <c r="O139" s="449" t="str">
        <f>IF($K139=TRUE,'②-1出来高報告書'!$H$42-1%,"")</f>
        <v/>
      </c>
      <c r="P139" s="449" t="str">
        <f>IF($K139=TRUE,'②-1出来高報告書'!$H$42+1%,"")</f>
        <v/>
      </c>
      <c r="Q139" s="460" t="str">
        <f>IF($G139="","",IF($K139=TRUE,
MAX(
MIN(
_xlfn.CEILING.MATH($G139*('②-1出来高報告書'!$H$42-1%),1)-ROUND($G139*'値引・法定福利費自動計算（非表示予定）'!$D$7,0),
_xlfn.CEILING.MATH($G139*('②-1出来高報告書'!$H$42+1%+0.1%),1)-1-ROUND($G139*'値引・法定福利費自動計算（非表示予定）'!$D$7,0)
),
MIN(0,$G139)-ROUND($G139*'値引・法定福利費自動計算（非表示予定）'!$D$7,0),
-99999
),
MAX(
MIN(0,$G139)-ROUND($G139*$L139,0),
-99999
)
))</f>
        <v/>
      </c>
      <c r="R139" s="460" t="str">
        <f>IF($G139="","",IF($K139=TRUE,
MIN(
MAX(
_xlfn.CEILING.MATH($G139*('②-1出来高報告書'!$H$42-1%),1)-ROUND($G139*'値引・法定福利費自動計算（非表示予定）'!$D$7,0),
_xlfn.CEILING.MATH($G139*('②-1出来高報告書'!$H$42+1%+0.1%),1)-1-ROUND($G139*'値引・法定福利費自動計算（非表示予定）'!$D$7,0)
),
MAX(0,$G139)-ROUND($G139*'値引・法定福利費自動計算（非表示予定）'!$D$7,0),
99999
),
MIN(
MAX(0,$G139)-ROUND($G139*$L139,0),
99999
)
))</f>
        <v/>
      </c>
      <c r="S139" s="462" t="str">
        <f t="shared" si="26"/>
        <v>OK</v>
      </c>
      <c r="T139" s="435" t="str">
        <f t="shared" si="27"/>
        <v>OK</v>
      </c>
      <c r="U139" s="435" t="str">
        <f>IF($K139=TRUE,IF(ROUND(ABS($H139-'②-1出来高報告書'!$H$42),4)&lt;=1%,"OK","NG"),"OK")</f>
        <v>OK</v>
      </c>
      <c r="V139" s="435" t="str">
        <f t="shared" si="28"/>
        <v>OK</v>
      </c>
      <c r="W139" s="435" t="str">
        <f t="shared" si="29"/>
        <v>OK</v>
      </c>
      <c r="X139" s="435" t="str">
        <f t="shared" si="30"/>
        <v>OK</v>
      </c>
      <c r="Y139" s="435" t="str">
        <f t="shared" si="31"/>
        <v>OK</v>
      </c>
      <c r="Z139" s="435">
        <f t="shared" si="32"/>
        <v>0</v>
      </c>
      <c r="AA139" s="83">
        <f>'①見積→契約(出来高報告初回のみ）'!I171</f>
        <v>0</v>
      </c>
    </row>
    <row r="140" spans="1:27" ht="18" customHeight="1">
      <c r="A140" s="370">
        <f t="shared" si="23"/>
        <v>5</v>
      </c>
      <c r="B140" s="308" t="str">
        <f>IF('①見積→契約(出来高報告初回のみ）'!B175="〇","☑","")</f>
        <v/>
      </c>
      <c r="C140" s="408" t="str">
        <f t="shared" si="24"/>
        <v/>
      </c>
      <c r="D140" s="305" t="str">
        <f>IFERROR(IF('①見積→契約(出来高報告初回のみ）'!C172="","",'①見積→契約(出来高報告初回のみ）'!C172),"")</f>
        <v/>
      </c>
      <c r="E140" s="115" t="str">
        <f>IFERROR(IF('①見積→契約(出来高報告初回のみ）'!D172="","",FIXED('①見積→契約(出来高報告初回のみ）'!D172,'①見積→契約(出来高報告初回のみ）'!AG186)),"")</f>
        <v/>
      </c>
      <c r="F140" s="111" t="str">
        <f>IFERROR(IF('①見積→契約(出来高報告初回のみ）'!E172="","",'①見積→契約(出来高報告初回のみ）'!E172),"")</f>
        <v/>
      </c>
      <c r="G140" s="112" t="str">
        <f>IF('①見積→契約(出来高報告初回のみ）'!H172="","",'①見積→契約(出来高報告初回のみ）'!H172)</f>
        <v/>
      </c>
      <c r="H140" s="110" t="str">
        <f t="shared" ref="H140:H203" si="33">IFERROR(IF(K140=TRUE,IF(AND(I140/G140&gt;0,I140/G140&lt;0.001),0.001,ROUNDDOWN(I140/G140,3)),IF(G140="","",IF(AND((G140*L140+M140)/G140&gt;0,(G140*L140+M140)/G140&lt;0.001),0.001,ROUNDDOWN((G140*L140+M140)/G140,3)))),"")</f>
        <v/>
      </c>
      <c r="I140" s="114" t="str">
        <f>IFERROR(IF(K140=TRUE,ROUND(G140*'値引・法定福利費自動計算（非表示予定）'!$D$7+M140,0),IF(G140="","",ROUND(G140*L140+M140,0))),"")</f>
        <v/>
      </c>
      <c r="J140" s="125"/>
      <c r="K140" s="458" t="b">
        <v>0</v>
      </c>
      <c r="L140" s="157"/>
      <c r="M140" s="156"/>
      <c r="N140" s="449" t="str">
        <f t="shared" si="25"/>
        <v/>
      </c>
      <c r="O140" s="449" t="str">
        <f>IF($K140=TRUE,'②-1出来高報告書'!$H$42-1%,"")</f>
        <v/>
      </c>
      <c r="P140" s="449" t="str">
        <f>IF($K140=TRUE,'②-1出来高報告書'!$H$42+1%,"")</f>
        <v/>
      </c>
      <c r="Q140" s="460" t="str">
        <f>IF($G140="","",IF($K140=TRUE,
MAX(
MIN(
_xlfn.CEILING.MATH($G140*('②-1出来高報告書'!$H$42-1%),1)-ROUND($G140*'値引・法定福利費自動計算（非表示予定）'!$D$7,0),
_xlfn.CEILING.MATH($G140*('②-1出来高報告書'!$H$42+1%+0.1%),1)-1-ROUND($G140*'値引・法定福利費自動計算（非表示予定）'!$D$7,0)
),
MIN(0,$G140)-ROUND($G140*'値引・法定福利費自動計算（非表示予定）'!$D$7,0),
-99999
),
MAX(
MIN(0,$G140)-ROUND($G140*$L140,0),
-99999
)
))</f>
        <v/>
      </c>
      <c r="R140" s="460" t="str">
        <f>IF($G140="","",IF($K140=TRUE,
MIN(
MAX(
_xlfn.CEILING.MATH($G140*('②-1出来高報告書'!$H$42-1%),1)-ROUND($G140*'値引・法定福利費自動計算（非表示予定）'!$D$7,0),
_xlfn.CEILING.MATH($G140*('②-1出来高報告書'!$H$42+1%+0.1%),1)-1-ROUND($G140*'値引・法定福利費自動計算（非表示予定）'!$D$7,0)
),
MAX(0,$G140)-ROUND($G140*'値引・法定福利費自動計算（非表示予定）'!$D$7,0),
99999
),
MIN(
MAX(0,$G140)-ROUND($G140*$L140,0),
99999
)
))</f>
        <v/>
      </c>
      <c r="S140" s="462" t="str">
        <f t="shared" si="26"/>
        <v>OK</v>
      </c>
      <c r="T140" s="435" t="str">
        <f t="shared" si="27"/>
        <v>OK</v>
      </c>
      <c r="U140" s="435" t="str">
        <f>IF($K140=TRUE,IF(ROUND(ABS($H140-'②-1出来高報告書'!$H$42),4)&lt;=1%,"OK","NG"),"OK")</f>
        <v>OK</v>
      </c>
      <c r="V140" s="435" t="str">
        <f t="shared" si="28"/>
        <v>OK</v>
      </c>
      <c r="W140" s="435" t="str">
        <f t="shared" si="29"/>
        <v>OK</v>
      </c>
      <c r="X140" s="435" t="str">
        <f t="shared" si="30"/>
        <v>OK</v>
      </c>
      <c r="Y140" s="435" t="str">
        <f t="shared" si="31"/>
        <v>OK</v>
      </c>
      <c r="Z140" s="435">
        <f t="shared" si="32"/>
        <v>0</v>
      </c>
      <c r="AA140" s="83">
        <f>'①見積→契約(出来高報告初回のみ）'!I172</f>
        <v>0</v>
      </c>
    </row>
    <row r="141" spans="1:27" ht="18" customHeight="1">
      <c r="A141" s="370">
        <f t="shared" si="23"/>
        <v>5</v>
      </c>
      <c r="B141" s="308" t="str">
        <f>IF('①見積→契約(出来高報告初回のみ）'!B176="〇","☑","")</f>
        <v/>
      </c>
      <c r="C141" s="408" t="str">
        <f t="shared" si="24"/>
        <v/>
      </c>
      <c r="D141" s="305" t="str">
        <f>IFERROR(IF('①見積→契約(出来高報告初回のみ）'!C173="","",'①見積→契約(出来高報告初回のみ）'!C173),"")</f>
        <v/>
      </c>
      <c r="E141" s="115" t="str">
        <f>IFERROR(IF('①見積→契約(出来高報告初回のみ）'!D173="","",FIXED('①見積→契約(出来高報告初回のみ）'!D173,'①見積→契約(出来高報告初回のみ）'!AG187)),"")</f>
        <v/>
      </c>
      <c r="F141" s="111" t="str">
        <f>IFERROR(IF('①見積→契約(出来高報告初回のみ）'!E173="","",'①見積→契約(出来高報告初回のみ）'!E173),"")</f>
        <v/>
      </c>
      <c r="G141" s="112" t="str">
        <f>IF('①見積→契約(出来高報告初回のみ）'!H173="","",'①見積→契約(出来高報告初回のみ）'!H173)</f>
        <v/>
      </c>
      <c r="H141" s="110" t="str">
        <f t="shared" si="33"/>
        <v/>
      </c>
      <c r="I141" s="114" t="str">
        <f>IFERROR(IF(K141=TRUE,ROUND(G141*'値引・法定福利費自動計算（非表示予定）'!$D$7+M141,0),IF(G141="","",ROUND(G141*L141+M141,0))),"")</f>
        <v/>
      </c>
      <c r="J141" s="125"/>
      <c r="K141" s="458" t="b">
        <v>0</v>
      </c>
      <c r="L141" s="157"/>
      <c r="M141" s="156"/>
      <c r="N141" s="449" t="str">
        <f t="shared" si="25"/>
        <v/>
      </c>
      <c r="O141" s="449" t="str">
        <f>IF($K141=TRUE,'②-1出来高報告書'!$H$42-1%,"")</f>
        <v/>
      </c>
      <c r="P141" s="449" t="str">
        <f>IF($K141=TRUE,'②-1出来高報告書'!$H$42+1%,"")</f>
        <v/>
      </c>
      <c r="Q141" s="460" t="str">
        <f>IF($G141="","",IF($K141=TRUE,
MAX(
MIN(
_xlfn.CEILING.MATH($G141*('②-1出来高報告書'!$H$42-1%),1)-ROUND($G141*'値引・法定福利費自動計算（非表示予定）'!$D$7,0),
_xlfn.CEILING.MATH($G141*('②-1出来高報告書'!$H$42+1%+0.1%),1)-1-ROUND($G141*'値引・法定福利費自動計算（非表示予定）'!$D$7,0)
),
MIN(0,$G141)-ROUND($G141*'値引・法定福利費自動計算（非表示予定）'!$D$7,0),
-99999
),
MAX(
MIN(0,$G141)-ROUND($G141*$L141,0),
-99999
)
))</f>
        <v/>
      </c>
      <c r="R141" s="460" t="str">
        <f>IF($G141="","",IF($K141=TRUE,
MIN(
MAX(
_xlfn.CEILING.MATH($G141*('②-1出来高報告書'!$H$42-1%),1)-ROUND($G141*'値引・法定福利費自動計算（非表示予定）'!$D$7,0),
_xlfn.CEILING.MATH($G141*('②-1出来高報告書'!$H$42+1%+0.1%),1)-1-ROUND($G141*'値引・法定福利費自動計算（非表示予定）'!$D$7,0)
),
MAX(0,$G141)-ROUND($G141*'値引・法定福利費自動計算（非表示予定）'!$D$7,0),
99999
),
MIN(
MAX(0,$G141)-ROUND($G141*$L141,0),
99999
)
))</f>
        <v/>
      </c>
      <c r="S141" s="462" t="str">
        <f t="shared" si="26"/>
        <v>OK</v>
      </c>
      <c r="T141" s="435" t="str">
        <f t="shared" si="27"/>
        <v>OK</v>
      </c>
      <c r="U141" s="435" t="str">
        <f>IF($K141=TRUE,IF(ROUND(ABS($H141-'②-1出来高報告書'!$H$42),4)&lt;=1%,"OK","NG"),"OK")</f>
        <v>OK</v>
      </c>
      <c r="V141" s="435" t="str">
        <f t="shared" si="28"/>
        <v>OK</v>
      </c>
      <c r="W141" s="435" t="str">
        <f t="shared" si="29"/>
        <v>OK</v>
      </c>
      <c r="X141" s="435" t="str">
        <f t="shared" si="30"/>
        <v>OK</v>
      </c>
      <c r="Y141" s="435" t="str">
        <f t="shared" si="31"/>
        <v>OK</v>
      </c>
      <c r="Z141" s="435">
        <f t="shared" si="32"/>
        <v>0</v>
      </c>
      <c r="AA141" s="83">
        <f>'①見積→契約(出来高報告初回のみ）'!I173</f>
        <v>0</v>
      </c>
    </row>
    <row r="142" spans="1:27" ht="18" customHeight="1">
      <c r="A142" s="370">
        <f t="shared" si="23"/>
        <v>5</v>
      </c>
      <c r="B142" s="308" t="str">
        <f>IF('①見積→契約(出来高報告初回のみ）'!B177="〇","☑","")</f>
        <v/>
      </c>
      <c r="C142" s="408" t="str">
        <f t="shared" si="24"/>
        <v/>
      </c>
      <c r="D142" s="305" t="str">
        <f>IFERROR(IF('①見積→契約(出来高報告初回のみ）'!C174="","",'①見積→契約(出来高報告初回のみ）'!C174),"")</f>
        <v/>
      </c>
      <c r="E142" s="115" t="str">
        <f>IFERROR(IF('①見積→契約(出来高報告初回のみ）'!D174="","",FIXED('①見積→契約(出来高報告初回のみ）'!D174,'①見積→契約(出来高報告初回のみ）'!AG188)),"")</f>
        <v/>
      </c>
      <c r="F142" s="111" t="str">
        <f>IFERROR(IF('①見積→契約(出来高報告初回のみ）'!E174="","",'①見積→契約(出来高報告初回のみ）'!E174),"")</f>
        <v/>
      </c>
      <c r="G142" s="112" t="str">
        <f>IF('①見積→契約(出来高報告初回のみ）'!H174="","",'①見積→契約(出来高報告初回のみ）'!H174)</f>
        <v/>
      </c>
      <c r="H142" s="110" t="str">
        <f t="shared" si="33"/>
        <v/>
      </c>
      <c r="I142" s="114" t="str">
        <f>IFERROR(IF(K142=TRUE,ROUND(G142*'値引・法定福利費自動計算（非表示予定）'!$D$7+M142,0),IF(G142="","",ROUND(G142*L142+M142,0))),"")</f>
        <v/>
      </c>
      <c r="J142" s="125"/>
      <c r="K142" s="458" t="b">
        <v>0</v>
      </c>
      <c r="L142" s="157"/>
      <c r="M142" s="156"/>
      <c r="N142" s="449" t="str">
        <f t="shared" si="25"/>
        <v/>
      </c>
      <c r="O142" s="449" t="str">
        <f>IF($K142=TRUE,'②-1出来高報告書'!$H$42-1%,"")</f>
        <v/>
      </c>
      <c r="P142" s="449" t="str">
        <f>IF($K142=TRUE,'②-1出来高報告書'!$H$42+1%,"")</f>
        <v/>
      </c>
      <c r="Q142" s="460" t="str">
        <f>IF($G142="","",IF($K142=TRUE,
MAX(
MIN(
_xlfn.CEILING.MATH($G142*('②-1出来高報告書'!$H$42-1%),1)-ROUND($G142*'値引・法定福利費自動計算（非表示予定）'!$D$7,0),
_xlfn.CEILING.MATH($G142*('②-1出来高報告書'!$H$42+1%+0.1%),1)-1-ROUND($G142*'値引・法定福利費自動計算（非表示予定）'!$D$7,0)
),
MIN(0,$G142)-ROUND($G142*'値引・法定福利費自動計算（非表示予定）'!$D$7,0),
-99999
),
MAX(
MIN(0,$G142)-ROUND($G142*$L142,0),
-99999
)
))</f>
        <v/>
      </c>
      <c r="R142" s="460" t="str">
        <f>IF($G142="","",IF($K142=TRUE,
MIN(
MAX(
_xlfn.CEILING.MATH($G142*('②-1出来高報告書'!$H$42-1%),1)-ROUND($G142*'値引・法定福利費自動計算（非表示予定）'!$D$7,0),
_xlfn.CEILING.MATH($G142*('②-1出来高報告書'!$H$42+1%+0.1%),1)-1-ROUND($G142*'値引・法定福利費自動計算（非表示予定）'!$D$7,0)
),
MAX(0,$G142)-ROUND($G142*'値引・法定福利費自動計算（非表示予定）'!$D$7,0),
99999
),
MIN(
MAX(0,$G142)-ROUND($G142*$L142,0),
99999
)
))</f>
        <v/>
      </c>
      <c r="S142" s="462" t="str">
        <f t="shared" si="26"/>
        <v>OK</v>
      </c>
      <c r="T142" s="435" t="str">
        <f t="shared" si="27"/>
        <v>OK</v>
      </c>
      <c r="U142" s="435" t="str">
        <f>IF($K142=TRUE,IF(ROUND(ABS($H142-'②-1出来高報告書'!$H$42),4)&lt;=1%,"OK","NG"),"OK")</f>
        <v>OK</v>
      </c>
      <c r="V142" s="435" t="str">
        <f t="shared" si="28"/>
        <v>OK</v>
      </c>
      <c r="W142" s="435" t="str">
        <f t="shared" si="29"/>
        <v>OK</v>
      </c>
      <c r="X142" s="435" t="str">
        <f t="shared" si="30"/>
        <v>OK</v>
      </c>
      <c r="Y142" s="435" t="str">
        <f t="shared" si="31"/>
        <v>OK</v>
      </c>
      <c r="Z142" s="435">
        <f t="shared" si="32"/>
        <v>0</v>
      </c>
      <c r="AA142" s="83">
        <f>'①見積→契約(出来高報告初回のみ）'!I174</f>
        <v>0</v>
      </c>
    </row>
    <row r="143" spans="1:27" ht="18" customHeight="1">
      <c r="A143" s="370">
        <f t="shared" si="23"/>
        <v>5</v>
      </c>
      <c r="B143" s="308" t="str">
        <f>IF('①見積→契約(出来高報告初回のみ）'!B178="〇","☑","")</f>
        <v/>
      </c>
      <c r="C143" s="408" t="str">
        <f t="shared" si="24"/>
        <v/>
      </c>
      <c r="D143" s="305" t="str">
        <f>IFERROR(IF('①見積→契約(出来高報告初回のみ）'!C175="","",'①見積→契約(出来高報告初回のみ）'!C175),"")</f>
        <v/>
      </c>
      <c r="E143" s="115" t="str">
        <f>IFERROR(IF('①見積→契約(出来高報告初回のみ）'!D175="","",FIXED('①見積→契約(出来高報告初回のみ）'!D175,'①見積→契約(出来高報告初回のみ）'!AG189)),"")</f>
        <v/>
      </c>
      <c r="F143" s="111" t="str">
        <f>IFERROR(IF('①見積→契約(出来高報告初回のみ）'!E175="","",'①見積→契約(出来高報告初回のみ）'!E175),"")</f>
        <v/>
      </c>
      <c r="G143" s="112" t="str">
        <f>IF('①見積→契約(出来高報告初回のみ）'!H175="","",'①見積→契約(出来高報告初回のみ）'!H175)</f>
        <v/>
      </c>
      <c r="H143" s="110" t="str">
        <f t="shared" si="33"/>
        <v/>
      </c>
      <c r="I143" s="114" t="str">
        <f>IFERROR(IF(K143=TRUE,ROUND(G143*'値引・法定福利費自動計算（非表示予定）'!$D$7+M143,0),IF(G143="","",ROUND(G143*L143+M143,0))),"")</f>
        <v/>
      </c>
      <c r="J143" s="125"/>
      <c r="K143" s="458" t="b">
        <v>0</v>
      </c>
      <c r="L143" s="157"/>
      <c r="M143" s="156"/>
      <c r="N143" s="449" t="str">
        <f t="shared" si="25"/>
        <v/>
      </c>
      <c r="O143" s="449" t="str">
        <f>IF($K143=TRUE,'②-1出来高報告書'!$H$42-1%,"")</f>
        <v/>
      </c>
      <c r="P143" s="449" t="str">
        <f>IF($K143=TRUE,'②-1出来高報告書'!$H$42+1%,"")</f>
        <v/>
      </c>
      <c r="Q143" s="460" t="str">
        <f>IF($G143="","",IF($K143=TRUE,
MAX(
MIN(
_xlfn.CEILING.MATH($G143*('②-1出来高報告書'!$H$42-1%),1)-ROUND($G143*'値引・法定福利費自動計算（非表示予定）'!$D$7,0),
_xlfn.CEILING.MATH($G143*('②-1出来高報告書'!$H$42+1%+0.1%),1)-1-ROUND($G143*'値引・法定福利費自動計算（非表示予定）'!$D$7,0)
),
MIN(0,$G143)-ROUND($G143*'値引・法定福利費自動計算（非表示予定）'!$D$7,0),
-99999
),
MAX(
MIN(0,$G143)-ROUND($G143*$L143,0),
-99999
)
))</f>
        <v/>
      </c>
      <c r="R143" s="460" t="str">
        <f>IF($G143="","",IF($K143=TRUE,
MIN(
MAX(
_xlfn.CEILING.MATH($G143*('②-1出来高報告書'!$H$42-1%),1)-ROUND($G143*'値引・法定福利費自動計算（非表示予定）'!$D$7,0),
_xlfn.CEILING.MATH($G143*('②-1出来高報告書'!$H$42+1%+0.1%),1)-1-ROUND($G143*'値引・法定福利費自動計算（非表示予定）'!$D$7,0)
),
MAX(0,$G143)-ROUND($G143*'値引・法定福利費自動計算（非表示予定）'!$D$7,0),
99999
),
MIN(
MAX(0,$G143)-ROUND($G143*$L143,0),
99999
)
))</f>
        <v/>
      </c>
      <c r="S143" s="462" t="str">
        <f t="shared" si="26"/>
        <v>OK</v>
      </c>
      <c r="T143" s="435" t="str">
        <f t="shared" si="27"/>
        <v>OK</v>
      </c>
      <c r="U143" s="435" t="str">
        <f>IF($K143=TRUE,IF(ROUND(ABS($H143-'②-1出来高報告書'!$H$42),4)&lt;=1%,"OK","NG"),"OK")</f>
        <v>OK</v>
      </c>
      <c r="V143" s="435" t="str">
        <f t="shared" si="28"/>
        <v>OK</v>
      </c>
      <c r="W143" s="435" t="str">
        <f t="shared" si="29"/>
        <v>OK</v>
      </c>
      <c r="X143" s="435" t="str">
        <f t="shared" si="30"/>
        <v>OK</v>
      </c>
      <c r="Y143" s="435" t="str">
        <f t="shared" si="31"/>
        <v>OK</v>
      </c>
      <c r="Z143" s="435">
        <f t="shared" si="32"/>
        <v>0</v>
      </c>
      <c r="AA143" s="83">
        <f>'①見積→契約(出来高報告初回のみ）'!I175</f>
        <v>0</v>
      </c>
    </row>
    <row r="144" spans="1:27" ht="18" customHeight="1">
      <c r="A144" s="370">
        <f t="shared" si="23"/>
        <v>5</v>
      </c>
      <c r="B144" s="308" t="str">
        <f>IF('①見積→契約(出来高報告初回のみ）'!B179="〇","☑","")</f>
        <v/>
      </c>
      <c r="C144" s="408" t="str">
        <f t="shared" si="24"/>
        <v/>
      </c>
      <c r="D144" s="305" t="str">
        <f>IFERROR(IF('①見積→契約(出来高報告初回のみ）'!C176="","",'①見積→契約(出来高報告初回のみ）'!C176),"")</f>
        <v/>
      </c>
      <c r="E144" s="115" t="str">
        <f>IFERROR(IF('①見積→契約(出来高報告初回のみ）'!D176="","",FIXED('①見積→契約(出来高報告初回のみ）'!D176,'①見積→契約(出来高報告初回のみ）'!AG190)),"")</f>
        <v/>
      </c>
      <c r="F144" s="111" t="str">
        <f>IFERROR(IF('①見積→契約(出来高報告初回のみ）'!E176="","",'①見積→契約(出来高報告初回のみ）'!E176),"")</f>
        <v/>
      </c>
      <c r="G144" s="112" t="str">
        <f>IF('①見積→契約(出来高報告初回のみ）'!H176="","",'①見積→契約(出来高報告初回のみ）'!H176)</f>
        <v/>
      </c>
      <c r="H144" s="110" t="str">
        <f t="shared" si="33"/>
        <v/>
      </c>
      <c r="I144" s="114" t="str">
        <f>IFERROR(IF(K144=TRUE,ROUND(G144*'値引・法定福利費自動計算（非表示予定）'!$D$7+M144,0),IF(G144="","",ROUND(G144*L144+M144,0))),"")</f>
        <v/>
      </c>
      <c r="J144" s="125"/>
      <c r="K144" s="458" t="b">
        <v>0</v>
      </c>
      <c r="L144" s="157"/>
      <c r="M144" s="156"/>
      <c r="N144" s="449" t="str">
        <f t="shared" si="25"/>
        <v/>
      </c>
      <c r="O144" s="449" t="str">
        <f>IF($K144=TRUE,'②-1出来高報告書'!$H$42-1%,"")</f>
        <v/>
      </c>
      <c r="P144" s="449" t="str">
        <f>IF($K144=TRUE,'②-1出来高報告書'!$H$42+1%,"")</f>
        <v/>
      </c>
      <c r="Q144" s="460" t="str">
        <f>IF($G144="","",IF($K144=TRUE,
MAX(
MIN(
_xlfn.CEILING.MATH($G144*('②-1出来高報告書'!$H$42-1%),1)-ROUND($G144*'値引・法定福利費自動計算（非表示予定）'!$D$7,0),
_xlfn.CEILING.MATH($G144*('②-1出来高報告書'!$H$42+1%+0.1%),1)-1-ROUND($G144*'値引・法定福利費自動計算（非表示予定）'!$D$7,0)
),
MIN(0,$G144)-ROUND($G144*'値引・法定福利費自動計算（非表示予定）'!$D$7,0),
-99999
),
MAX(
MIN(0,$G144)-ROUND($G144*$L144,0),
-99999
)
))</f>
        <v/>
      </c>
      <c r="R144" s="460" t="str">
        <f>IF($G144="","",IF($K144=TRUE,
MIN(
MAX(
_xlfn.CEILING.MATH($G144*('②-1出来高報告書'!$H$42-1%),1)-ROUND($G144*'値引・法定福利費自動計算（非表示予定）'!$D$7,0),
_xlfn.CEILING.MATH($G144*('②-1出来高報告書'!$H$42+1%+0.1%),1)-1-ROUND($G144*'値引・法定福利費自動計算（非表示予定）'!$D$7,0)
),
MAX(0,$G144)-ROUND($G144*'値引・法定福利費自動計算（非表示予定）'!$D$7,0),
99999
),
MIN(
MAX(0,$G144)-ROUND($G144*$L144,0),
99999
)
))</f>
        <v/>
      </c>
      <c r="S144" s="462" t="str">
        <f t="shared" si="26"/>
        <v>OK</v>
      </c>
      <c r="T144" s="435" t="str">
        <f t="shared" si="27"/>
        <v>OK</v>
      </c>
      <c r="U144" s="435" t="str">
        <f>IF($K144=TRUE,IF(ROUND(ABS($H144-'②-1出来高報告書'!$H$42),4)&lt;=1%,"OK","NG"),"OK")</f>
        <v>OK</v>
      </c>
      <c r="V144" s="435" t="str">
        <f t="shared" si="28"/>
        <v>OK</v>
      </c>
      <c r="W144" s="435" t="str">
        <f t="shared" si="29"/>
        <v>OK</v>
      </c>
      <c r="X144" s="435" t="str">
        <f t="shared" si="30"/>
        <v>OK</v>
      </c>
      <c r="Y144" s="435" t="str">
        <f t="shared" si="31"/>
        <v>OK</v>
      </c>
      <c r="Z144" s="435">
        <f t="shared" si="32"/>
        <v>0</v>
      </c>
      <c r="AA144" s="83">
        <f>'①見積→契約(出来高報告初回のみ）'!I176</f>
        <v>0</v>
      </c>
    </row>
    <row r="145" spans="1:27" ht="18" customHeight="1">
      <c r="A145" s="370">
        <f t="shared" si="23"/>
        <v>5</v>
      </c>
      <c r="B145" s="308" t="str">
        <f>IF('①見積→契約(出来高報告初回のみ）'!B180="〇","☑","")</f>
        <v/>
      </c>
      <c r="C145" s="408" t="str">
        <f t="shared" si="24"/>
        <v/>
      </c>
      <c r="D145" s="305" t="str">
        <f>IFERROR(IF('①見積→契約(出来高報告初回のみ）'!C177="","",'①見積→契約(出来高報告初回のみ）'!C177),"")</f>
        <v/>
      </c>
      <c r="E145" s="115" t="str">
        <f>IFERROR(IF('①見積→契約(出来高報告初回のみ）'!D177="","",FIXED('①見積→契約(出来高報告初回のみ）'!D177,'①見積→契約(出来高報告初回のみ）'!AG191)),"")</f>
        <v/>
      </c>
      <c r="F145" s="111" t="str">
        <f>IFERROR(IF('①見積→契約(出来高報告初回のみ）'!E177="","",'①見積→契約(出来高報告初回のみ）'!E177),"")</f>
        <v/>
      </c>
      <c r="G145" s="112" t="str">
        <f>IF('①見積→契約(出来高報告初回のみ）'!H177="","",'①見積→契約(出来高報告初回のみ）'!H177)</f>
        <v/>
      </c>
      <c r="H145" s="110" t="str">
        <f t="shared" si="33"/>
        <v/>
      </c>
      <c r="I145" s="114" t="str">
        <f>IFERROR(IF(K145=TRUE,ROUND(G145*'値引・法定福利費自動計算（非表示予定）'!$D$7+M145,0),IF(G145="","",ROUND(G145*L145+M145,0))),"")</f>
        <v/>
      </c>
      <c r="J145" s="125"/>
      <c r="K145" s="458" t="b">
        <v>0</v>
      </c>
      <c r="L145" s="157"/>
      <c r="M145" s="156"/>
      <c r="N145" s="449" t="str">
        <f t="shared" si="25"/>
        <v/>
      </c>
      <c r="O145" s="449" t="str">
        <f>IF($K145=TRUE,'②-1出来高報告書'!$H$42-1%,"")</f>
        <v/>
      </c>
      <c r="P145" s="449" t="str">
        <f>IF($K145=TRUE,'②-1出来高報告書'!$H$42+1%,"")</f>
        <v/>
      </c>
      <c r="Q145" s="460" t="str">
        <f>IF($G145="","",IF($K145=TRUE,
MAX(
MIN(
_xlfn.CEILING.MATH($G145*('②-1出来高報告書'!$H$42-1%),1)-ROUND($G145*'値引・法定福利費自動計算（非表示予定）'!$D$7,0),
_xlfn.CEILING.MATH($G145*('②-1出来高報告書'!$H$42+1%+0.1%),1)-1-ROUND($G145*'値引・法定福利費自動計算（非表示予定）'!$D$7,0)
),
MIN(0,$G145)-ROUND($G145*'値引・法定福利費自動計算（非表示予定）'!$D$7,0),
-99999
),
MAX(
MIN(0,$G145)-ROUND($G145*$L145,0),
-99999
)
))</f>
        <v/>
      </c>
      <c r="R145" s="460" t="str">
        <f>IF($G145="","",IF($K145=TRUE,
MIN(
MAX(
_xlfn.CEILING.MATH($G145*('②-1出来高報告書'!$H$42-1%),1)-ROUND($G145*'値引・法定福利費自動計算（非表示予定）'!$D$7,0),
_xlfn.CEILING.MATH($G145*('②-1出来高報告書'!$H$42+1%+0.1%),1)-1-ROUND($G145*'値引・法定福利費自動計算（非表示予定）'!$D$7,0)
),
MAX(0,$G145)-ROUND($G145*'値引・法定福利費自動計算（非表示予定）'!$D$7,0),
99999
),
MIN(
MAX(0,$G145)-ROUND($G145*$L145,0),
99999
)
))</f>
        <v/>
      </c>
      <c r="S145" s="462" t="str">
        <f t="shared" si="26"/>
        <v>OK</v>
      </c>
      <c r="T145" s="435" t="str">
        <f t="shared" si="27"/>
        <v>OK</v>
      </c>
      <c r="U145" s="435" t="str">
        <f>IF($K145=TRUE,IF(ROUND(ABS($H145-'②-1出来高報告書'!$H$42),4)&lt;=1%,"OK","NG"),"OK")</f>
        <v>OK</v>
      </c>
      <c r="V145" s="435" t="str">
        <f t="shared" si="28"/>
        <v>OK</v>
      </c>
      <c r="W145" s="435" t="str">
        <f t="shared" si="29"/>
        <v>OK</v>
      </c>
      <c r="X145" s="435" t="str">
        <f t="shared" si="30"/>
        <v>OK</v>
      </c>
      <c r="Y145" s="435" t="str">
        <f t="shared" si="31"/>
        <v>OK</v>
      </c>
      <c r="Z145" s="435">
        <f t="shared" si="32"/>
        <v>0</v>
      </c>
      <c r="AA145" s="83">
        <f>'①見積→契約(出来高報告初回のみ）'!I177</f>
        <v>0</v>
      </c>
    </row>
    <row r="146" spans="1:27" ht="18" customHeight="1">
      <c r="A146" s="370">
        <f t="shared" si="23"/>
        <v>5</v>
      </c>
      <c r="B146" s="308" t="str">
        <f>IF('①見積→契約(出来高報告初回のみ）'!B181="〇","☑","")</f>
        <v/>
      </c>
      <c r="C146" s="408" t="str">
        <f t="shared" si="24"/>
        <v/>
      </c>
      <c r="D146" s="305" t="str">
        <f>IFERROR(IF('①見積→契約(出来高報告初回のみ）'!C178="","",'①見積→契約(出来高報告初回のみ）'!C178),"")</f>
        <v/>
      </c>
      <c r="E146" s="115" t="str">
        <f>IFERROR(IF('①見積→契約(出来高報告初回のみ）'!D178="","",FIXED('①見積→契約(出来高報告初回のみ）'!D178,'①見積→契約(出来高報告初回のみ）'!AG192)),"")</f>
        <v/>
      </c>
      <c r="F146" s="111" t="str">
        <f>IFERROR(IF('①見積→契約(出来高報告初回のみ）'!E178="","",'①見積→契約(出来高報告初回のみ）'!E178),"")</f>
        <v/>
      </c>
      <c r="G146" s="112" t="str">
        <f>IF('①見積→契約(出来高報告初回のみ）'!H178="","",'①見積→契約(出来高報告初回のみ）'!H178)</f>
        <v/>
      </c>
      <c r="H146" s="110" t="str">
        <f t="shared" si="33"/>
        <v/>
      </c>
      <c r="I146" s="114" t="str">
        <f>IFERROR(IF(K146=TRUE,ROUND(G146*'値引・法定福利費自動計算（非表示予定）'!$D$7+M146,0),IF(G146="","",ROUND(G146*L146+M146,0))),"")</f>
        <v/>
      </c>
      <c r="J146" s="125"/>
      <c r="K146" s="458" t="b">
        <v>0</v>
      </c>
      <c r="L146" s="157"/>
      <c r="M146" s="156"/>
      <c r="N146" s="449" t="str">
        <f t="shared" si="25"/>
        <v/>
      </c>
      <c r="O146" s="449" t="str">
        <f>IF($K146=TRUE,'②-1出来高報告書'!$H$42-1%,"")</f>
        <v/>
      </c>
      <c r="P146" s="449" t="str">
        <f>IF($K146=TRUE,'②-1出来高報告書'!$H$42+1%,"")</f>
        <v/>
      </c>
      <c r="Q146" s="460" t="str">
        <f>IF($G146="","",IF($K146=TRUE,
MAX(
MIN(
_xlfn.CEILING.MATH($G146*('②-1出来高報告書'!$H$42-1%),1)-ROUND($G146*'値引・法定福利費自動計算（非表示予定）'!$D$7,0),
_xlfn.CEILING.MATH($G146*('②-1出来高報告書'!$H$42+1%+0.1%),1)-1-ROUND($G146*'値引・法定福利費自動計算（非表示予定）'!$D$7,0)
),
MIN(0,$G146)-ROUND($G146*'値引・法定福利費自動計算（非表示予定）'!$D$7,0),
-99999
),
MAX(
MIN(0,$G146)-ROUND($G146*$L146,0),
-99999
)
))</f>
        <v/>
      </c>
      <c r="R146" s="460" t="str">
        <f>IF($G146="","",IF($K146=TRUE,
MIN(
MAX(
_xlfn.CEILING.MATH($G146*('②-1出来高報告書'!$H$42-1%),1)-ROUND($G146*'値引・法定福利費自動計算（非表示予定）'!$D$7,0),
_xlfn.CEILING.MATH($G146*('②-1出来高報告書'!$H$42+1%+0.1%),1)-1-ROUND($G146*'値引・法定福利費自動計算（非表示予定）'!$D$7,0)
),
MAX(0,$G146)-ROUND($G146*'値引・法定福利費自動計算（非表示予定）'!$D$7,0),
99999
),
MIN(
MAX(0,$G146)-ROUND($G146*$L146,0),
99999
)
))</f>
        <v/>
      </c>
      <c r="S146" s="462" t="str">
        <f t="shared" si="26"/>
        <v>OK</v>
      </c>
      <c r="T146" s="435" t="str">
        <f t="shared" si="27"/>
        <v>OK</v>
      </c>
      <c r="U146" s="435" t="str">
        <f>IF($K146=TRUE,IF(ROUND(ABS($H146-'②-1出来高報告書'!$H$42),4)&lt;=1%,"OK","NG"),"OK")</f>
        <v>OK</v>
      </c>
      <c r="V146" s="435" t="str">
        <f t="shared" si="28"/>
        <v>OK</v>
      </c>
      <c r="W146" s="435" t="str">
        <f t="shared" si="29"/>
        <v>OK</v>
      </c>
      <c r="X146" s="435" t="str">
        <f t="shared" si="30"/>
        <v>OK</v>
      </c>
      <c r="Y146" s="435" t="str">
        <f t="shared" si="31"/>
        <v>OK</v>
      </c>
      <c r="Z146" s="435">
        <f t="shared" si="32"/>
        <v>0</v>
      </c>
      <c r="AA146" s="83">
        <f>'①見積→契約(出来高報告初回のみ）'!I178</f>
        <v>0</v>
      </c>
    </row>
    <row r="147" spans="1:27" ht="18" customHeight="1">
      <c r="A147" s="370">
        <f t="shared" si="23"/>
        <v>5</v>
      </c>
      <c r="B147" s="308" t="str">
        <f>IF('①見積→契約(出来高報告初回のみ）'!B182="〇","☑","")</f>
        <v/>
      </c>
      <c r="C147" s="408" t="str">
        <f t="shared" si="24"/>
        <v/>
      </c>
      <c r="D147" s="305" t="str">
        <f>IFERROR(IF('①見積→契約(出来高報告初回のみ）'!C179="","",'①見積→契約(出来高報告初回のみ）'!C179),"")</f>
        <v/>
      </c>
      <c r="E147" s="115" t="str">
        <f>IFERROR(IF('①見積→契約(出来高報告初回のみ）'!D179="","",FIXED('①見積→契約(出来高報告初回のみ）'!D179,'①見積→契約(出来高報告初回のみ）'!AG193)),"")</f>
        <v/>
      </c>
      <c r="F147" s="111" t="str">
        <f>IFERROR(IF('①見積→契約(出来高報告初回のみ）'!E179="","",'①見積→契約(出来高報告初回のみ）'!E179),"")</f>
        <v/>
      </c>
      <c r="G147" s="112" t="str">
        <f>IF('①見積→契約(出来高報告初回のみ）'!H179="","",'①見積→契約(出来高報告初回のみ）'!H179)</f>
        <v/>
      </c>
      <c r="H147" s="110" t="str">
        <f t="shared" si="33"/>
        <v/>
      </c>
      <c r="I147" s="114" t="str">
        <f>IFERROR(IF(K147=TRUE,ROUND(G147*'値引・法定福利費自動計算（非表示予定）'!$D$7+M147,0),IF(G147="","",ROUND(G147*L147+M147,0))),"")</f>
        <v/>
      </c>
      <c r="J147" s="125"/>
      <c r="K147" s="458" t="b">
        <v>0</v>
      </c>
      <c r="L147" s="157"/>
      <c r="M147" s="156"/>
      <c r="N147" s="449" t="str">
        <f t="shared" si="25"/>
        <v/>
      </c>
      <c r="O147" s="449" t="str">
        <f>IF($K147=TRUE,'②-1出来高報告書'!$H$42-1%,"")</f>
        <v/>
      </c>
      <c r="P147" s="449" t="str">
        <f>IF($K147=TRUE,'②-1出来高報告書'!$H$42+1%,"")</f>
        <v/>
      </c>
      <c r="Q147" s="460" t="str">
        <f>IF($G147="","",IF($K147=TRUE,
MAX(
MIN(
_xlfn.CEILING.MATH($G147*('②-1出来高報告書'!$H$42-1%),1)-ROUND($G147*'値引・法定福利費自動計算（非表示予定）'!$D$7,0),
_xlfn.CEILING.MATH($G147*('②-1出来高報告書'!$H$42+1%+0.1%),1)-1-ROUND($G147*'値引・法定福利費自動計算（非表示予定）'!$D$7,0)
),
MIN(0,$G147)-ROUND($G147*'値引・法定福利費自動計算（非表示予定）'!$D$7,0),
-99999
),
MAX(
MIN(0,$G147)-ROUND($G147*$L147,0),
-99999
)
))</f>
        <v/>
      </c>
      <c r="R147" s="460" t="str">
        <f>IF($G147="","",IF($K147=TRUE,
MIN(
MAX(
_xlfn.CEILING.MATH($G147*('②-1出来高報告書'!$H$42-1%),1)-ROUND($G147*'値引・法定福利費自動計算（非表示予定）'!$D$7,0),
_xlfn.CEILING.MATH($G147*('②-1出来高報告書'!$H$42+1%+0.1%),1)-1-ROUND($G147*'値引・法定福利費自動計算（非表示予定）'!$D$7,0)
),
MAX(0,$G147)-ROUND($G147*'値引・法定福利費自動計算（非表示予定）'!$D$7,0),
99999
),
MIN(
MAX(0,$G147)-ROUND($G147*$L147,0),
99999
)
))</f>
        <v/>
      </c>
      <c r="S147" s="462" t="str">
        <f t="shared" si="26"/>
        <v>OK</v>
      </c>
      <c r="T147" s="435" t="str">
        <f t="shared" si="27"/>
        <v>OK</v>
      </c>
      <c r="U147" s="435" t="str">
        <f>IF($K147=TRUE,IF(ROUND(ABS($H147-'②-1出来高報告書'!$H$42),4)&lt;=1%,"OK","NG"),"OK")</f>
        <v>OK</v>
      </c>
      <c r="V147" s="435" t="str">
        <f t="shared" si="28"/>
        <v>OK</v>
      </c>
      <c r="W147" s="435" t="str">
        <f t="shared" si="29"/>
        <v>OK</v>
      </c>
      <c r="X147" s="435" t="str">
        <f t="shared" si="30"/>
        <v>OK</v>
      </c>
      <c r="Y147" s="435" t="str">
        <f t="shared" si="31"/>
        <v>OK</v>
      </c>
      <c r="Z147" s="435">
        <f t="shared" si="32"/>
        <v>0</v>
      </c>
      <c r="AA147" s="83">
        <f>'①見積→契約(出来高報告初回のみ）'!I179</f>
        <v>0</v>
      </c>
    </row>
    <row r="148" spans="1:27" ht="18" customHeight="1">
      <c r="A148" s="370">
        <f t="shared" si="23"/>
        <v>5</v>
      </c>
      <c r="B148" s="308" t="str">
        <f>IF('①見積→契約(出来高報告初回のみ）'!B183="〇","☑","")</f>
        <v/>
      </c>
      <c r="C148" s="408" t="str">
        <f t="shared" si="24"/>
        <v/>
      </c>
      <c r="D148" s="305" t="str">
        <f>IFERROR(IF('①見積→契約(出来高報告初回のみ）'!C180="","",'①見積→契約(出来高報告初回のみ）'!C180),"")</f>
        <v/>
      </c>
      <c r="E148" s="115" t="str">
        <f>IFERROR(IF('①見積→契約(出来高報告初回のみ）'!D180="","",FIXED('①見積→契約(出来高報告初回のみ）'!D180,'①見積→契約(出来高報告初回のみ）'!AG194)),"")</f>
        <v/>
      </c>
      <c r="F148" s="111" t="str">
        <f>IFERROR(IF('①見積→契約(出来高報告初回のみ）'!E180="","",'①見積→契約(出来高報告初回のみ）'!E180),"")</f>
        <v/>
      </c>
      <c r="G148" s="112" t="str">
        <f>IF('①見積→契約(出来高報告初回のみ）'!H180="","",'①見積→契約(出来高報告初回のみ）'!H180)</f>
        <v/>
      </c>
      <c r="H148" s="110" t="str">
        <f t="shared" si="33"/>
        <v/>
      </c>
      <c r="I148" s="114" t="str">
        <f>IFERROR(IF(K148=TRUE,ROUND(G148*'値引・法定福利費自動計算（非表示予定）'!$D$7+M148,0),IF(G148="","",ROUND(G148*L148+M148,0))),"")</f>
        <v/>
      </c>
      <c r="J148" s="125"/>
      <c r="K148" s="458" t="b">
        <v>0</v>
      </c>
      <c r="L148" s="157"/>
      <c r="M148" s="156"/>
      <c r="N148" s="449" t="str">
        <f t="shared" si="25"/>
        <v/>
      </c>
      <c r="O148" s="449" t="str">
        <f>IF($K148=TRUE,'②-1出来高報告書'!$H$42-1%,"")</f>
        <v/>
      </c>
      <c r="P148" s="449" t="str">
        <f>IF($K148=TRUE,'②-1出来高報告書'!$H$42+1%,"")</f>
        <v/>
      </c>
      <c r="Q148" s="460" t="str">
        <f>IF($G148="","",IF($K148=TRUE,
MAX(
MIN(
_xlfn.CEILING.MATH($G148*('②-1出来高報告書'!$H$42-1%),1)-ROUND($G148*'値引・法定福利費自動計算（非表示予定）'!$D$7,0),
_xlfn.CEILING.MATH($G148*('②-1出来高報告書'!$H$42+1%+0.1%),1)-1-ROUND($G148*'値引・法定福利費自動計算（非表示予定）'!$D$7,0)
),
MIN(0,$G148)-ROUND($G148*'値引・法定福利費自動計算（非表示予定）'!$D$7,0),
-99999
),
MAX(
MIN(0,$G148)-ROUND($G148*$L148,0),
-99999
)
))</f>
        <v/>
      </c>
      <c r="R148" s="460" t="str">
        <f>IF($G148="","",IF($K148=TRUE,
MIN(
MAX(
_xlfn.CEILING.MATH($G148*('②-1出来高報告書'!$H$42-1%),1)-ROUND($G148*'値引・法定福利費自動計算（非表示予定）'!$D$7,0),
_xlfn.CEILING.MATH($G148*('②-1出来高報告書'!$H$42+1%+0.1%),1)-1-ROUND($G148*'値引・法定福利費自動計算（非表示予定）'!$D$7,0)
),
MAX(0,$G148)-ROUND($G148*'値引・法定福利費自動計算（非表示予定）'!$D$7,0),
99999
),
MIN(
MAX(0,$G148)-ROUND($G148*$L148,0),
99999
)
))</f>
        <v/>
      </c>
      <c r="S148" s="462" t="str">
        <f t="shared" si="26"/>
        <v>OK</v>
      </c>
      <c r="T148" s="435" t="str">
        <f t="shared" si="27"/>
        <v>OK</v>
      </c>
      <c r="U148" s="435" t="str">
        <f>IF($K148=TRUE,IF(ROUND(ABS($H148-'②-1出来高報告書'!$H$42),4)&lt;=1%,"OK","NG"),"OK")</f>
        <v>OK</v>
      </c>
      <c r="V148" s="435" t="str">
        <f t="shared" si="28"/>
        <v>OK</v>
      </c>
      <c r="W148" s="435" t="str">
        <f t="shared" si="29"/>
        <v>OK</v>
      </c>
      <c r="X148" s="435" t="str">
        <f t="shared" si="30"/>
        <v>OK</v>
      </c>
      <c r="Y148" s="435" t="str">
        <f t="shared" si="31"/>
        <v>OK</v>
      </c>
      <c r="Z148" s="435">
        <f t="shared" si="32"/>
        <v>0</v>
      </c>
      <c r="AA148" s="83">
        <f>'①見積→契約(出来高報告初回のみ）'!I180</f>
        <v>0</v>
      </c>
    </row>
    <row r="149" spans="1:27" ht="18" customHeight="1">
      <c r="A149" s="370">
        <f t="shared" si="23"/>
        <v>5</v>
      </c>
      <c r="B149" s="308" t="str">
        <f>IF('①見積→契約(出来高報告初回のみ）'!B184="〇","☑","")</f>
        <v/>
      </c>
      <c r="C149" s="408" t="str">
        <f t="shared" si="24"/>
        <v/>
      </c>
      <c r="D149" s="305" t="str">
        <f>IFERROR(IF('①見積→契約(出来高報告初回のみ）'!C181="","",'①見積→契約(出来高報告初回のみ）'!C181),"")</f>
        <v/>
      </c>
      <c r="E149" s="115" t="str">
        <f>IFERROR(IF('①見積→契約(出来高報告初回のみ）'!D181="","",FIXED('①見積→契約(出来高報告初回のみ）'!D181,'①見積→契約(出来高報告初回のみ）'!AG195)),"")</f>
        <v/>
      </c>
      <c r="F149" s="111" t="str">
        <f>IFERROR(IF('①見積→契約(出来高報告初回のみ）'!E181="","",'①見積→契約(出来高報告初回のみ）'!E181),"")</f>
        <v/>
      </c>
      <c r="G149" s="112" t="str">
        <f>IF('①見積→契約(出来高報告初回のみ）'!H181="","",'①見積→契約(出来高報告初回のみ）'!H181)</f>
        <v/>
      </c>
      <c r="H149" s="110" t="str">
        <f t="shared" si="33"/>
        <v/>
      </c>
      <c r="I149" s="114" t="str">
        <f>IFERROR(IF(K149=TRUE,ROUND(G149*'値引・法定福利費自動計算（非表示予定）'!$D$7+M149,0),IF(G149="","",ROUND(G149*L149+M149,0))),"")</f>
        <v/>
      </c>
      <c r="J149" s="125"/>
      <c r="K149" s="458" t="b">
        <v>0</v>
      </c>
      <c r="L149" s="157"/>
      <c r="M149" s="156"/>
      <c r="N149" s="449" t="str">
        <f t="shared" si="25"/>
        <v/>
      </c>
      <c r="O149" s="449" t="str">
        <f>IF($K149=TRUE,'②-1出来高報告書'!$H$42-1%,"")</f>
        <v/>
      </c>
      <c r="P149" s="449" t="str">
        <f>IF($K149=TRUE,'②-1出来高報告書'!$H$42+1%,"")</f>
        <v/>
      </c>
      <c r="Q149" s="460" t="str">
        <f>IF($G149="","",IF($K149=TRUE,
MAX(
MIN(
_xlfn.CEILING.MATH($G149*('②-1出来高報告書'!$H$42-1%),1)-ROUND($G149*'値引・法定福利費自動計算（非表示予定）'!$D$7,0),
_xlfn.CEILING.MATH($G149*('②-1出来高報告書'!$H$42+1%+0.1%),1)-1-ROUND($G149*'値引・法定福利費自動計算（非表示予定）'!$D$7,0)
),
MIN(0,$G149)-ROUND($G149*'値引・法定福利費自動計算（非表示予定）'!$D$7,0),
-99999
),
MAX(
MIN(0,$G149)-ROUND($G149*$L149,0),
-99999
)
))</f>
        <v/>
      </c>
      <c r="R149" s="460" t="str">
        <f>IF($G149="","",IF($K149=TRUE,
MIN(
MAX(
_xlfn.CEILING.MATH($G149*('②-1出来高報告書'!$H$42-1%),1)-ROUND($G149*'値引・法定福利費自動計算（非表示予定）'!$D$7,0),
_xlfn.CEILING.MATH($G149*('②-1出来高報告書'!$H$42+1%+0.1%),1)-1-ROUND($G149*'値引・法定福利費自動計算（非表示予定）'!$D$7,0)
),
MAX(0,$G149)-ROUND($G149*'値引・法定福利費自動計算（非表示予定）'!$D$7,0),
99999
),
MIN(
MAX(0,$G149)-ROUND($G149*$L149,0),
99999
)
))</f>
        <v/>
      </c>
      <c r="S149" s="462" t="str">
        <f t="shared" si="26"/>
        <v>OK</v>
      </c>
      <c r="T149" s="435" t="str">
        <f t="shared" si="27"/>
        <v>OK</v>
      </c>
      <c r="U149" s="435" t="str">
        <f>IF($K149=TRUE,IF(ROUND(ABS($H149-'②-1出来高報告書'!$H$42),4)&lt;=1%,"OK","NG"),"OK")</f>
        <v>OK</v>
      </c>
      <c r="V149" s="435" t="str">
        <f t="shared" si="28"/>
        <v>OK</v>
      </c>
      <c r="W149" s="435" t="str">
        <f t="shared" si="29"/>
        <v>OK</v>
      </c>
      <c r="X149" s="435" t="str">
        <f t="shared" si="30"/>
        <v>OK</v>
      </c>
      <c r="Y149" s="435" t="str">
        <f t="shared" si="31"/>
        <v>OK</v>
      </c>
      <c r="Z149" s="435">
        <f t="shared" si="32"/>
        <v>0</v>
      </c>
      <c r="AA149" s="83">
        <f>'①見積→契約(出来高報告初回のみ）'!I181</f>
        <v>0</v>
      </c>
    </row>
    <row r="150" spans="1:27" ht="18" customHeight="1">
      <c r="A150" s="370">
        <f t="shared" si="23"/>
        <v>5</v>
      </c>
      <c r="B150" s="308" t="str">
        <f>IF('①見積→契約(出来高報告初回のみ）'!B185="〇","☑","")</f>
        <v/>
      </c>
      <c r="C150" s="408" t="str">
        <f t="shared" si="24"/>
        <v/>
      </c>
      <c r="D150" s="305" t="str">
        <f>IFERROR(IF('①見積→契約(出来高報告初回のみ）'!C182="","",'①見積→契約(出来高報告初回のみ）'!C182),"")</f>
        <v/>
      </c>
      <c r="E150" s="115" t="str">
        <f>IFERROR(IF('①見積→契約(出来高報告初回のみ）'!D182="","",FIXED('①見積→契約(出来高報告初回のみ）'!D182,'①見積→契約(出来高報告初回のみ）'!AG196)),"")</f>
        <v/>
      </c>
      <c r="F150" s="111" t="str">
        <f>IFERROR(IF('①見積→契約(出来高報告初回のみ）'!E182="","",'①見積→契約(出来高報告初回のみ）'!E182),"")</f>
        <v/>
      </c>
      <c r="G150" s="112" t="str">
        <f>IF('①見積→契約(出来高報告初回のみ）'!H182="","",'①見積→契約(出来高報告初回のみ）'!H182)</f>
        <v/>
      </c>
      <c r="H150" s="110" t="str">
        <f t="shared" si="33"/>
        <v/>
      </c>
      <c r="I150" s="114" t="str">
        <f>IFERROR(IF(K150=TRUE,ROUND(G150*'値引・法定福利費自動計算（非表示予定）'!$D$7+M150,0),IF(G150="","",ROUND(G150*L150+M150,0))),"")</f>
        <v/>
      </c>
      <c r="J150" s="125"/>
      <c r="K150" s="458" t="b">
        <v>0</v>
      </c>
      <c r="L150" s="157"/>
      <c r="M150" s="156"/>
      <c r="N150" s="449" t="str">
        <f t="shared" si="25"/>
        <v/>
      </c>
      <c r="O150" s="449" t="str">
        <f>IF($K150=TRUE,'②-1出来高報告書'!$H$42-1%,"")</f>
        <v/>
      </c>
      <c r="P150" s="449" t="str">
        <f>IF($K150=TRUE,'②-1出来高報告書'!$H$42+1%,"")</f>
        <v/>
      </c>
      <c r="Q150" s="460" t="str">
        <f>IF($G150="","",IF($K150=TRUE,
MAX(
MIN(
_xlfn.CEILING.MATH($G150*('②-1出来高報告書'!$H$42-1%),1)-ROUND($G150*'値引・法定福利費自動計算（非表示予定）'!$D$7,0),
_xlfn.CEILING.MATH($G150*('②-1出来高報告書'!$H$42+1%+0.1%),1)-1-ROUND($G150*'値引・法定福利費自動計算（非表示予定）'!$D$7,0)
),
MIN(0,$G150)-ROUND($G150*'値引・法定福利費自動計算（非表示予定）'!$D$7,0),
-99999
),
MAX(
MIN(0,$G150)-ROUND($G150*$L150,0),
-99999
)
))</f>
        <v/>
      </c>
      <c r="R150" s="460" t="str">
        <f>IF($G150="","",IF($K150=TRUE,
MIN(
MAX(
_xlfn.CEILING.MATH($G150*('②-1出来高報告書'!$H$42-1%),1)-ROUND($G150*'値引・法定福利費自動計算（非表示予定）'!$D$7,0),
_xlfn.CEILING.MATH($G150*('②-1出来高報告書'!$H$42+1%+0.1%),1)-1-ROUND($G150*'値引・法定福利費自動計算（非表示予定）'!$D$7,0)
),
MAX(0,$G150)-ROUND($G150*'値引・法定福利費自動計算（非表示予定）'!$D$7,0),
99999
),
MIN(
MAX(0,$G150)-ROUND($G150*$L150,0),
99999
)
))</f>
        <v/>
      </c>
      <c r="S150" s="462" t="str">
        <f t="shared" si="26"/>
        <v>OK</v>
      </c>
      <c r="T150" s="435" t="str">
        <f t="shared" si="27"/>
        <v>OK</v>
      </c>
      <c r="U150" s="435" t="str">
        <f>IF($K150=TRUE,IF(ROUND(ABS($H150-'②-1出来高報告書'!$H$42),4)&lt;=1%,"OK","NG"),"OK")</f>
        <v>OK</v>
      </c>
      <c r="V150" s="435" t="str">
        <f t="shared" si="28"/>
        <v>OK</v>
      </c>
      <c r="W150" s="435" t="str">
        <f t="shared" si="29"/>
        <v>OK</v>
      </c>
      <c r="X150" s="435" t="str">
        <f t="shared" si="30"/>
        <v>OK</v>
      </c>
      <c r="Y150" s="435" t="str">
        <f t="shared" si="31"/>
        <v>OK</v>
      </c>
      <c r="Z150" s="435">
        <f t="shared" si="32"/>
        <v>0</v>
      </c>
      <c r="AA150" s="83">
        <f>'①見積→契約(出来高報告初回のみ）'!I182</f>
        <v>0</v>
      </c>
    </row>
    <row r="151" spans="1:27" ht="18" customHeight="1">
      <c r="A151" s="370">
        <f t="shared" si="23"/>
        <v>5</v>
      </c>
      <c r="B151" s="308" t="str">
        <f>IF('①見積→契約(出来高報告初回のみ）'!B186="〇","☑","")</f>
        <v/>
      </c>
      <c r="C151" s="408" t="str">
        <f t="shared" si="24"/>
        <v/>
      </c>
      <c r="D151" s="305" t="str">
        <f>IFERROR(IF('①見積→契約(出来高報告初回のみ）'!C183="","",'①見積→契約(出来高報告初回のみ）'!C183),"")</f>
        <v/>
      </c>
      <c r="E151" s="115" t="str">
        <f>IFERROR(IF('①見積→契約(出来高報告初回のみ）'!D183="","",FIXED('①見積→契約(出来高報告初回のみ）'!D183,'①見積→契約(出来高報告初回のみ）'!AG197)),"")</f>
        <v/>
      </c>
      <c r="F151" s="111" t="str">
        <f>IFERROR(IF('①見積→契約(出来高報告初回のみ）'!E183="","",'①見積→契約(出来高報告初回のみ）'!E183),"")</f>
        <v/>
      </c>
      <c r="G151" s="112" t="str">
        <f>IF('①見積→契約(出来高報告初回のみ）'!H183="","",'①見積→契約(出来高報告初回のみ）'!H183)</f>
        <v/>
      </c>
      <c r="H151" s="110" t="str">
        <f t="shared" si="33"/>
        <v/>
      </c>
      <c r="I151" s="114" t="str">
        <f>IFERROR(IF(K151=TRUE,ROUND(G151*'値引・法定福利費自動計算（非表示予定）'!$D$7+M151,0),IF(G151="","",ROUND(G151*L151+M151,0))),"")</f>
        <v/>
      </c>
      <c r="J151" s="125"/>
      <c r="K151" s="458" t="b">
        <v>0</v>
      </c>
      <c r="L151" s="157"/>
      <c r="M151" s="156"/>
      <c r="N151" s="449" t="str">
        <f t="shared" si="25"/>
        <v/>
      </c>
      <c r="O151" s="449" t="str">
        <f>IF($K151=TRUE,'②-1出来高報告書'!$H$42-1%,"")</f>
        <v/>
      </c>
      <c r="P151" s="449" t="str">
        <f>IF($K151=TRUE,'②-1出来高報告書'!$H$42+1%,"")</f>
        <v/>
      </c>
      <c r="Q151" s="460" t="str">
        <f>IF($G151="","",IF($K151=TRUE,
MAX(
MIN(
_xlfn.CEILING.MATH($G151*('②-1出来高報告書'!$H$42-1%),1)-ROUND($G151*'値引・法定福利費自動計算（非表示予定）'!$D$7,0),
_xlfn.CEILING.MATH($G151*('②-1出来高報告書'!$H$42+1%+0.1%),1)-1-ROUND($G151*'値引・法定福利費自動計算（非表示予定）'!$D$7,0)
),
MIN(0,$G151)-ROUND($G151*'値引・法定福利費自動計算（非表示予定）'!$D$7,0),
-99999
),
MAX(
MIN(0,$G151)-ROUND($G151*$L151,0),
-99999
)
))</f>
        <v/>
      </c>
      <c r="R151" s="460" t="str">
        <f>IF($G151="","",IF($K151=TRUE,
MIN(
MAX(
_xlfn.CEILING.MATH($G151*('②-1出来高報告書'!$H$42-1%),1)-ROUND($G151*'値引・法定福利費自動計算（非表示予定）'!$D$7,0),
_xlfn.CEILING.MATH($G151*('②-1出来高報告書'!$H$42+1%+0.1%),1)-1-ROUND($G151*'値引・法定福利費自動計算（非表示予定）'!$D$7,0)
),
MAX(0,$G151)-ROUND($G151*'値引・法定福利費自動計算（非表示予定）'!$D$7,0),
99999
),
MIN(
MAX(0,$G151)-ROUND($G151*$L151,0),
99999
)
))</f>
        <v/>
      </c>
      <c r="S151" s="462" t="str">
        <f t="shared" si="26"/>
        <v>OK</v>
      </c>
      <c r="T151" s="435" t="str">
        <f t="shared" si="27"/>
        <v>OK</v>
      </c>
      <c r="U151" s="435" t="str">
        <f>IF($K151=TRUE,IF(ROUND(ABS($H151-'②-1出来高報告書'!$H$42),4)&lt;=1%,"OK","NG"),"OK")</f>
        <v>OK</v>
      </c>
      <c r="V151" s="435" t="str">
        <f t="shared" si="28"/>
        <v>OK</v>
      </c>
      <c r="W151" s="435" t="str">
        <f t="shared" si="29"/>
        <v>OK</v>
      </c>
      <c r="X151" s="435" t="str">
        <f t="shared" si="30"/>
        <v>OK</v>
      </c>
      <c r="Y151" s="435" t="str">
        <f t="shared" si="31"/>
        <v>OK</v>
      </c>
      <c r="Z151" s="435">
        <f t="shared" si="32"/>
        <v>0</v>
      </c>
      <c r="AA151" s="83">
        <f>'①見積→契約(出来高報告初回のみ）'!I183</f>
        <v>0</v>
      </c>
    </row>
    <row r="152" spans="1:27" ht="18" customHeight="1">
      <c r="A152" s="370">
        <f t="shared" si="23"/>
        <v>5</v>
      </c>
      <c r="B152" s="308" t="str">
        <f>IF('①見積→契約(出来高報告初回のみ）'!B187="〇","☑","")</f>
        <v/>
      </c>
      <c r="C152" s="408" t="str">
        <f t="shared" si="24"/>
        <v/>
      </c>
      <c r="D152" s="305" t="str">
        <f>IFERROR(IF('①見積→契約(出来高報告初回のみ）'!C184="","",'①見積→契約(出来高報告初回のみ）'!C184),"")</f>
        <v/>
      </c>
      <c r="E152" s="115" t="str">
        <f>IFERROR(IF('①見積→契約(出来高報告初回のみ）'!D184="","",FIXED('①見積→契約(出来高報告初回のみ）'!D184,'①見積→契約(出来高報告初回のみ）'!AG198)),"")</f>
        <v/>
      </c>
      <c r="F152" s="111" t="str">
        <f>IFERROR(IF('①見積→契約(出来高報告初回のみ）'!E184="","",'①見積→契約(出来高報告初回のみ）'!E184),"")</f>
        <v/>
      </c>
      <c r="G152" s="112" t="str">
        <f>IF('①見積→契約(出来高報告初回のみ）'!H184="","",'①見積→契約(出来高報告初回のみ）'!H184)</f>
        <v/>
      </c>
      <c r="H152" s="110" t="str">
        <f t="shared" si="33"/>
        <v/>
      </c>
      <c r="I152" s="114" t="str">
        <f>IFERROR(IF(K152=TRUE,ROUND(G152*'値引・法定福利費自動計算（非表示予定）'!$D$7+M152,0),IF(G152="","",ROUND(G152*L152+M152,0))),"")</f>
        <v/>
      </c>
      <c r="J152" s="125"/>
      <c r="K152" s="458" t="b">
        <v>0</v>
      </c>
      <c r="L152" s="157"/>
      <c r="M152" s="156"/>
      <c r="N152" s="449" t="str">
        <f t="shared" si="25"/>
        <v/>
      </c>
      <c r="O152" s="449" t="str">
        <f>IF($K152=TRUE,'②-1出来高報告書'!$H$42-1%,"")</f>
        <v/>
      </c>
      <c r="P152" s="449" t="str">
        <f>IF($K152=TRUE,'②-1出来高報告書'!$H$42+1%,"")</f>
        <v/>
      </c>
      <c r="Q152" s="460" t="str">
        <f>IF($G152="","",IF($K152=TRUE,
MAX(
MIN(
_xlfn.CEILING.MATH($G152*('②-1出来高報告書'!$H$42-1%),1)-ROUND($G152*'値引・法定福利費自動計算（非表示予定）'!$D$7,0),
_xlfn.CEILING.MATH($G152*('②-1出来高報告書'!$H$42+1%+0.1%),1)-1-ROUND($G152*'値引・法定福利費自動計算（非表示予定）'!$D$7,0)
),
MIN(0,$G152)-ROUND($G152*'値引・法定福利費自動計算（非表示予定）'!$D$7,0),
-99999
),
MAX(
MIN(0,$G152)-ROUND($G152*$L152,0),
-99999
)
))</f>
        <v/>
      </c>
      <c r="R152" s="460" t="str">
        <f>IF($G152="","",IF($K152=TRUE,
MIN(
MAX(
_xlfn.CEILING.MATH($G152*('②-1出来高報告書'!$H$42-1%),1)-ROUND($G152*'値引・法定福利費自動計算（非表示予定）'!$D$7,0),
_xlfn.CEILING.MATH($G152*('②-1出来高報告書'!$H$42+1%+0.1%),1)-1-ROUND($G152*'値引・法定福利費自動計算（非表示予定）'!$D$7,0)
),
MAX(0,$G152)-ROUND($G152*'値引・法定福利費自動計算（非表示予定）'!$D$7,0),
99999
),
MIN(
MAX(0,$G152)-ROUND($G152*$L152,0),
99999
)
))</f>
        <v/>
      </c>
      <c r="S152" s="462" t="str">
        <f t="shared" si="26"/>
        <v>OK</v>
      </c>
      <c r="T152" s="435" t="str">
        <f t="shared" si="27"/>
        <v>OK</v>
      </c>
      <c r="U152" s="435" t="str">
        <f>IF($K152=TRUE,IF(ROUND(ABS($H152-'②-1出来高報告書'!$H$42),4)&lt;=1%,"OK","NG"),"OK")</f>
        <v>OK</v>
      </c>
      <c r="V152" s="435" t="str">
        <f t="shared" si="28"/>
        <v>OK</v>
      </c>
      <c r="W152" s="435" t="str">
        <f t="shared" si="29"/>
        <v>OK</v>
      </c>
      <c r="X152" s="435" t="str">
        <f t="shared" si="30"/>
        <v>OK</v>
      </c>
      <c r="Y152" s="435" t="str">
        <f t="shared" si="31"/>
        <v>OK</v>
      </c>
      <c r="Z152" s="435">
        <f t="shared" si="32"/>
        <v>0</v>
      </c>
      <c r="AA152" s="83">
        <f>'①見積→契約(出来高報告初回のみ）'!I184</f>
        <v>0</v>
      </c>
    </row>
    <row r="153" spans="1:27" ht="18" customHeight="1">
      <c r="A153" s="370">
        <f t="shared" si="23"/>
        <v>5</v>
      </c>
      <c r="B153" s="308" t="str">
        <f>IF('①見積→契約(出来高報告初回のみ）'!B188="〇","☑","")</f>
        <v/>
      </c>
      <c r="C153" s="408" t="str">
        <f t="shared" si="24"/>
        <v/>
      </c>
      <c r="D153" s="305" t="str">
        <f>IFERROR(IF('①見積→契約(出来高報告初回のみ）'!C185="","",'①見積→契約(出来高報告初回のみ）'!C185),"")</f>
        <v/>
      </c>
      <c r="E153" s="115" t="str">
        <f>IFERROR(IF('①見積→契約(出来高報告初回のみ）'!D185="","",FIXED('①見積→契約(出来高報告初回のみ）'!D185,'①見積→契約(出来高報告初回のみ）'!AG199)),"")</f>
        <v/>
      </c>
      <c r="F153" s="111" t="str">
        <f>IFERROR(IF('①見積→契約(出来高報告初回のみ）'!E185="","",'①見積→契約(出来高報告初回のみ）'!E185),"")</f>
        <v/>
      </c>
      <c r="G153" s="112" t="str">
        <f>IF('①見積→契約(出来高報告初回のみ）'!H185="","",'①見積→契約(出来高報告初回のみ）'!H185)</f>
        <v/>
      </c>
      <c r="H153" s="110" t="str">
        <f t="shared" si="33"/>
        <v/>
      </c>
      <c r="I153" s="114" t="str">
        <f>IFERROR(IF(K153=TRUE,ROUND(G153*'値引・法定福利費自動計算（非表示予定）'!$D$7+M153,0),IF(G153="","",ROUND(G153*L153+M153,0))),"")</f>
        <v/>
      </c>
      <c r="J153" s="125"/>
      <c r="K153" s="458" t="b">
        <v>0</v>
      </c>
      <c r="L153" s="157"/>
      <c r="M153" s="156"/>
      <c r="N153" s="449" t="str">
        <f t="shared" si="25"/>
        <v/>
      </c>
      <c r="O153" s="449" t="str">
        <f>IF($K153=TRUE,'②-1出来高報告書'!$H$42-1%,"")</f>
        <v/>
      </c>
      <c r="P153" s="449" t="str">
        <f>IF($K153=TRUE,'②-1出来高報告書'!$H$42+1%,"")</f>
        <v/>
      </c>
      <c r="Q153" s="460" t="str">
        <f>IF($G153="","",IF($K153=TRUE,
MAX(
MIN(
_xlfn.CEILING.MATH($G153*('②-1出来高報告書'!$H$42-1%),1)-ROUND($G153*'値引・法定福利費自動計算（非表示予定）'!$D$7,0),
_xlfn.CEILING.MATH($G153*('②-1出来高報告書'!$H$42+1%+0.1%),1)-1-ROUND($G153*'値引・法定福利費自動計算（非表示予定）'!$D$7,0)
),
MIN(0,$G153)-ROUND($G153*'値引・法定福利費自動計算（非表示予定）'!$D$7,0),
-99999
),
MAX(
MIN(0,$G153)-ROUND($G153*$L153,0),
-99999
)
))</f>
        <v/>
      </c>
      <c r="R153" s="460" t="str">
        <f>IF($G153="","",IF($K153=TRUE,
MIN(
MAX(
_xlfn.CEILING.MATH($G153*('②-1出来高報告書'!$H$42-1%),1)-ROUND($G153*'値引・法定福利費自動計算（非表示予定）'!$D$7,0),
_xlfn.CEILING.MATH($G153*('②-1出来高報告書'!$H$42+1%+0.1%),1)-1-ROUND($G153*'値引・法定福利費自動計算（非表示予定）'!$D$7,0)
),
MAX(0,$G153)-ROUND($G153*'値引・法定福利費自動計算（非表示予定）'!$D$7,0),
99999
),
MIN(
MAX(0,$G153)-ROUND($G153*$L153,0),
99999
)
))</f>
        <v/>
      </c>
      <c r="S153" s="462" t="str">
        <f t="shared" si="26"/>
        <v>OK</v>
      </c>
      <c r="T153" s="435" t="str">
        <f t="shared" si="27"/>
        <v>OK</v>
      </c>
      <c r="U153" s="435" t="str">
        <f>IF($K153=TRUE,IF(ROUND(ABS($H153-'②-1出来高報告書'!$H$42),4)&lt;=1%,"OK","NG"),"OK")</f>
        <v>OK</v>
      </c>
      <c r="V153" s="435" t="str">
        <f t="shared" si="28"/>
        <v>OK</v>
      </c>
      <c r="W153" s="435" t="str">
        <f t="shared" si="29"/>
        <v>OK</v>
      </c>
      <c r="X153" s="435" t="str">
        <f t="shared" si="30"/>
        <v>OK</v>
      </c>
      <c r="Y153" s="435" t="str">
        <f t="shared" si="31"/>
        <v>OK</v>
      </c>
      <c r="Z153" s="435">
        <f t="shared" si="32"/>
        <v>0</v>
      </c>
      <c r="AA153" s="83">
        <f>'①見積→契約(出来高報告初回のみ）'!I185</f>
        <v>0</v>
      </c>
    </row>
    <row r="154" spans="1:27" ht="18" customHeight="1">
      <c r="A154" s="370">
        <f t="shared" si="23"/>
        <v>5</v>
      </c>
      <c r="B154" s="308" t="str">
        <f>IF('①見積→契約(出来高報告初回のみ）'!B189="〇","☑","")</f>
        <v/>
      </c>
      <c r="C154" s="408" t="str">
        <f t="shared" si="24"/>
        <v/>
      </c>
      <c r="D154" s="305" t="str">
        <f>IFERROR(IF('①見積→契約(出来高報告初回のみ）'!C186="","",'①見積→契約(出来高報告初回のみ）'!C186),"")</f>
        <v/>
      </c>
      <c r="E154" s="115" t="str">
        <f>IFERROR(IF('①見積→契約(出来高報告初回のみ）'!D186="","",FIXED('①見積→契約(出来高報告初回のみ）'!D186,'①見積→契約(出来高報告初回のみ）'!AG200)),"")</f>
        <v/>
      </c>
      <c r="F154" s="111" t="str">
        <f>IFERROR(IF('①見積→契約(出来高報告初回のみ）'!E186="","",'①見積→契約(出来高報告初回のみ）'!E186),"")</f>
        <v/>
      </c>
      <c r="G154" s="112" t="str">
        <f>IF('①見積→契約(出来高報告初回のみ）'!H186="","",'①見積→契約(出来高報告初回のみ）'!H186)</f>
        <v/>
      </c>
      <c r="H154" s="110" t="str">
        <f t="shared" si="33"/>
        <v/>
      </c>
      <c r="I154" s="114" t="str">
        <f>IFERROR(IF(K154=TRUE,ROUND(G154*'値引・法定福利費自動計算（非表示予定）'!$D$7+M154,0),IF(G154="","",ROUND(G154*L154+M154,0))),"")</f>
        <v/>
      </c>
      <c r="J154" s="125"/>
      <c r="K154" s="458" t="b">
        <v>0</v>
      </c>
      <c r="L154" s="157"/>
      <c r="M154" s="156"/>
      <c r="N154" s="449" t="str">
        <f t="shared" si="25"/>
        <v/>
      </c>
      <c r="O154" s="449" t="str">
        <f>IF($K154=TRUE,'②-1出来高報告書'!$H$42-1%,"")</f>
        <v/>
      </c>
      <c r="P154" s="449" t="str">
        <f>IF($K154=TRUE,'②-1出来高報告書'!$H$42+1%,"")</f>
        <v/>
      </c>
      <c r="Q154" s="460" t="str">
        <f>IF($G154="","",IF($K154=TRUE,
MAX(
MIN(
_xlfn.CEILING.MATH($G154*('②-1出来高報告書'!$H$42-1%),1)-ROUND($G154*'値引・法定福利費自動計算（非表示予定）'!$D$7,0),
_xlfn.CEILING.MATH($G154*('②-1出来高報告書'!$H$42+1%+0.1%),1)-1-ROUND($G154*'値引・法定福利費自動計算（非表示予定）'!$D$7,0)
),
MIN(0,$G154)-ROUND($G154*'値引・法定福利費自動計算（非表示予定）'!$D$7,0),
-99999
),
MAX(
MIN(0,$G154)-ROUND($G154*$L154,0),
-99999
)
))</f>
        <v/>
      </c>
      <c r="R154" s="460" t="str">
        <f>IF($G154="","",IF($K154=TRUE,
MIN(
MAX(
_xlfn.CEILING.MATH($G154*('②-1出来高報告書'!$H$42-1%),1)-ROUND($G154*'値引・法定福利費自動計算（非表示予定）'!$D$7,0),
_xlfn.CEILING.MATH($G154*('②-1出来高報告書'!$H$42+1%+0.1%),1)-1-ROUND($G154*'値引・法定福利費自動計算（非表示予定）'!$D$7,0)
),
MAX(0,$G154)-ROUND($G154*'値引・法定福利費自動計算（非表示予定）'!$D$7,0),
99999
),
MIN(
MAX(0,$G154)-ROUND($G154*$L154,0),
99999
)
))</f>
        <v/>
      </c>
      <c r="S154" s="462" t="str">
        <f t="shared" si="26"/>
        <v>OK</v>
      </c>
      <c r="T154" s="435" t="str">
        <f t="shared" si="27"/>
        <v>OK</v>
      </c>
      <c r="U154" s="435" t="str">
        <f>IF($K154=TRUE,IF(ROUND(ABS($H154-'②-1出来高報告書'!$H$42),4)&lt;=1%,"OK","NG"),"OK")</f>
        <v>OK</v>
      </c>
      <c r="V154" s="435" t="str">
        <f t="shared" si="28"/>
        <v>OK</v>
      </c>
      <c r="W154" s="435" t="str">
        <f t="shared" si="29"/>
        <v>OK</v>
      </c>
      <c r="X154" s="435" t="str">
        <f t="shared" si="30"/>
        <v>OK</v>
      </c>
      <c r="Y154" s="435" t="str">
        <f t="shared" si="31"/>
        <v>OK</v>
      </c>
      <c r="Z154" s="435">
        <f t="shared" si="32"/>
        <v>0</v>
      </c>
      <c r="AA154" s="83">
        <f>'①見積→契約(出来高報告初回のみ）'!I186</f>
        <v>0</v>
      </c>
    </row>
    <row r="155" spans="1:27" ht="18" customHeight="1">
      <c r="A155" s="370">
        <f t="shared" si="23"/>
        <v>5</v>
      </c>
      <c r="B155" s="308" t="str">
        <f>IF('①見積→契約(出来高報告初回のみ）'!B190="〇","☑","")</f>
        <v/>
      </c>
      <c r="C155" s="408" t="str">
        <f t="shared" si="24"/>
        <v/>
      </c>
      <c r="D155" s="305" t="str">
        <f>IFERROR(IF('①見積→契約(出来高報告初回のみ）'!C187="","",'①見積→契約(出来高報告初回のみ）'!C187),"")</f>
        <v/>
      </c>
      <c r="E155" s="115" t="str">
        <f>IFERROR(IF('①見積→契約(出来高報告初回のみ）'!D187="","",FIXED('①見積→契約(出来高報告初回のみ）'!D187,'①見積→契約(出来高報告初回のみ）'!AG201)),"")</f>
        <v/>
      </c>
      <c r="F155" s="111" t="str">
        <f>IFERROR(IF('①見積→契約(出来高報告初回のみ）'!E187="","",'①見積→契約(出来高報告初回のみ）'!E187),"")</f>
        <v/>
      </c>
      <c r="G155" s="112" t="str">
        <f>IF('①見積→契約(出来高報告初回のみ）'!H187="","",'①見積→契約(出来高報告初回のみ）'!H187)</f>
        <v/>
      </c>
      <c r="H155" s="110" t="str">
        <f t="shared" si="33"/>
        <v/>
      </c>
      <c r="I155" s="114" t="str">
        <f>IFERROR(IF(K155=TRUE,ROUND(G155*'値引・法定福利費自動計算（非表示予定）'!$D$7+M155,0),IF(G155="","",ROUND(G155*L155+M155,0))),"")</f>
        <v/>
      </c>
      <c r="J155" s="125"/>
      <c r="K155" s="458" t="b">
        <v>0</v>
      </c>
      <c r="L155" s="157"/>
      <c r="M155" s="156"/>
      <c r="N155" s="449" t="str">
        <f t="shared" si="25"/>
        <v/>
      </c>
      <c r="O155" s="449" t="str">
        <f>IF($K155=TRUE,'②-1出来高報告書'!$H$42-1%,"")</f>
        <v/>
      </c>
      <c r="P155" s="449" t="str">
        <f>IF($K155=TRUE,'②-1出来高報告書'!$H$42+1%,"")</f>
        <v/>
      </c>
      <c r="Q155" s="460" t="str">
        <f>IF($G155="","",IF($K155=TRUE,
MAX(
MIN(
_xlfn.CEILING.MATH($G155*('②-1出来高報告書'!$H$42-1%),1)-ROUND($G155*'値引・法定福利費自動計算（非表示予定）'!$D$7,0),
_xlfn.CEILING.MATH($G155*('②-1出来高報告書'!$H$42+1%+0.1%),1)-1-ROUND($G155*'値引・法定福利費自動計算（非表示予定）'!$D$7,0)
),
MIN(0,$G155)-ROUND($G155*'値引・法定福利費自動計算（非表示予定）'!$D$7,0),
-99999
),
MAX(
MIN(0,$G155)-ROUND($G155*$L155,0),
-99999
)
))</f>
        <v/>
      </c>
      <c r="R155" s="460" t="str">
        <f>IF($G155="","",IF($K155=TRUE,
MIN(
MAX(
_xlfn.CEILING.MATH($G155*('②-1出来高報告書'!$H$42-1%),1)-ROUND($G155*'値引・法定福利費自動計算（非表示予定）'!$D$7,0),
_xlfn.CEILING.MATH($G155*('②-1出来高報告書'!$H$42+1%+0.1%),1)-1-ROUND($G155*'値引・法定福利費自動計算（非表示予定）'!$D$7,0)
),
MAX(0,$G155)-ROUND($G155*'値引・法定福利費自動計算（非表示予定）'!$D$7,0),
99999
),
MIN(
MAX(0,$G155)-ROUND($G155*$L155,0),
99999
)
))</f>
        <v/>
      </c>
      <c r="S155" s="462" t="str">
        <f t="shared" si="26"/>
        <v>OK</v>
      </c>
      <c r="T155" s="435" t="str">
        <f t="shared" si="27"/>
        <v>OK</v>
      </c>
      <c r="U155" s="435" t="str">
        <f>IF($K155=TRUE,IF(ROUND(ABS($H155-'②-1出来高報告書'!$H$42),4)&lt;=1%,"OK","NG"),"OK")</f>
        <v>OK</v>
      </c>
      <c r="V155" s="435" t="str">
        <f t="shared" si="28"/>
        <v>OK</v>
      </c>
      <c r="W155" s="435" t="str">
        <f t="shared" si="29"/>
        <v>OK</v>
      </c>
      <c r="X155" s="435" t="str">
        <f t="shared" si="30"/>
        <v>OK</v>
      </c>
      <c r="Y155" s="435" t="str">
        <f t="shared" si="31"/>
        <v>OK</v>
      </c>
      <c r="Z155" s="435">
        <f t="shared" si="32"/>
        <v>0</v>
      </c>
      <c r="AA155" s="83">
        <f>'①見積→契約(出来高報告初回のみ）'!I187</f>
        <v>0</v>
      </c>
    </row>
    <row r="156" spans="1:27" ht="18" customHeight="1">
      <c r="A156" s="370">
        <f t="shared" si="23"/>
        <v>5</v>
      </c>
      <c r="B156" s="308" t="str">
        <f>IF('①見積→契約(出来高報告初回のみ）'!B191="〇","☑","")</f>
        <v/>
      </c>
      <c r="C156" s="408" t="str">
        <f t="shared" si="24"/>
        <v/>
      </c>
      <c r="D156" s="305" t="str">
        <f>IFERROR(IF('①見積→契約(出来高報告初回のみ）'!C188="","",'①見積→契約(出来高報告初回のみ）'!C188),"")</f>
        <v/>
      </c>
      <c r="E156" s="115" t="str">
        <f>IFERROR(IF('①見積→契約(出来高報告初回のみ）'!D188="","",FIXED('①見積→契約(出来高報告初回のみ）'!D188,'①見積→契約(出来高報告初回のみ）'!AG202)),"")</f>
        <v/>
      </c>
      <c r="F156" s="111" t="str">
        <f>IFERROR(IF('①見積→契約(出来高報告初回のみ）'!E188="","",'①見積→契約(出来高報告初回のみ）'!E188),"")</f>
        <v/>
      </c>
      <c r="G156" s="112" t="str">
        <f>IF('①見積→契約(出来高報告初回のみ）'!H188="","",'①見積→契約(出来高報告初回のみ）'!H188)</f>
        <v/>
      </c>
      <c r="H156" s="110" t="str">
        <f t="shared" si="33"/>
        <v/>
      </c>
      <c r="I156" s="114" t="str">
        <f>IFERROR(IF(K156=TRUE,ROUND(G156*'値引・法定福利費自動計算（非表示予定）'!$D$7+M156,0),IF(G156="","",ROUND(G156*L156+M156,0))),"")</f>
        <v/>
      </c>
      <c r="J156" s="125"/>
      <c r="K156" s="458" t="b">
        <v>0</v>
      </c>
      <c r="L156" s="157"/>
      <c r="M156" s="156"/>
      <c r="N156" s="449" t="str">
        <f t="shared" si="25"/>
        <v/>
      </c>
      <c r="O156" s="449" t="str">
        <f>IF($K156=TRUE,'②-1出来高報告書'!$H$42-1%,"")</f>
        <v/>
      </c>
      <c r="P156" s="449" t="str">
        <f>IF($K156=TRUE,'②-1出来高報告書'!$H$42+1%,"")</f>
        <v/>
      </c>
      <c r="Q156" s="460" t="str">
        <f>IF($G156="","",IF($K156=TRUE,
MAX(
MIN(
_xlfn.CEILING.MATH($G156*('②-1出来高報告書'!$H$42-1%),1)-ROUND($G156*'値引・法定福利費自動計算（非表示予定）'!$D$7,0),
_xlfn.CEILING.MATH($G156*('②-1出来高報告書'!$H$42+1%+0.1%),1)-1-ROUND($G156*'値引・法定福利費自動計算（非表示予定）'!$D$7,0)
),
MIN(0,$G156)-ROUND($G156*'値引・法定福利費自動計算（非表示予定）'!$D$7,0),
-99999
),
MAX(
MIN(0,$G156)-ROUND($G156*$L156,0),
-99999
)
))</f>
        <v/>
      </c>
      <c r="R156" s="460" t="str">
        <f>IF($G156="","",IF($K156=TRUE,
MIN(
MAX(
_xlfn.CEILING.MATH($G156*('②-1出来高報告書'!$H$42-1%),1)-ROUND($G156*'値引・法定福利費自動計算（非表示予定）'!$D$7,0),
_xlfn.CEILING.MATH($G156*('②-1出来高報告書'!$H$42+1%+0.1%),1)-1-ROUND($G156*'値引・法定福利費自動計算（非表示予定）'!$D$7,0)
),
MAX(0,$G156)-ROUND($G156*'値引・法定福利費自動計算（非表示予定）'!$D$7,0),
99999
),
MIN(
MAX(0,$G156)-ROUND($G156*$L156,0),
99999
)
))</f>
        <v/>
      </c>
      <c r="S156" s="462" t="str">
        <f t="shared" si="26"/>
        <v>OK</v>
      </c>
      <c r="T156" s="435" t="str">
        <f t="shared" si="27"/>
        <v>OK</v>
      </c>
      <c r="U156" s="435" t="str">
        <f>IF($K156=TRUE,IF(ROUND(ABS($H156-'②-1出来高報告書'!$H$42),4)&lt;=1%,"OK","NG"),"OK")</f>
        <v>OK</v>
      </c>
      <c r="V156" s="435" t="str">
        <f t="shared" si="28"/>
        <v>OK</v>
      </c>
      <c r="W156" s="435" t="str">
        <f t="shared" si="29"/>
        <v>OK</v>
      </c>
      <c r="X156" s="435" t="str">
        <f t="shared" si="30"/>
        <v>OK</v>
      </c>
      <c r="Y156" s="435" t="str">
        <f t="shared" si="31"/>
        <v>OK</v>
      </c>
      <c r="Z156" s="435">
        <f t="shared" si="32"/>
        <v>0</v>
      </c>
      <c r="AA156" s="83">
        <f>'①見積→契約(出来高報告初回のみ）'!I188</f>
        <v>0</v>
      </c>
    </row>
    <row r="157" spans="1:27" ht="18" customHeight="1">
      <c r="A157" s="370">
        <f t="shared" si="23"/>
        <v>5</v>
      </c>
      <c r="B157" s="308" t="str">
        <f>IF('①見積→契約(出来高報告初回のみ）'!B192="〇","☑","")</f>
        <v/>
      </c>
      <c r="C157" s="408" t="str">
        <f t="shared" si="24"/>
        <v/>
      </c>
      <c r="D157" s="305" t="str">
        <f>IFERROR(IF('①見積→契約(出来高報告初回のみ）'!C189="","",'①見積→契約(出来高報告初回のみ）'!C189),"")</f>
        <v/>
      </c>
      <c r="E157" s="115" t="str">
        <f>IFERROR(IF('①見積→契約(出来高報告初回のみ）'!D189="","",FIXED('①見積→契約(出来高報告初回のみ）'!D189,'①見積→契約(出来高報告初回のみ）'!AG203)),"")</f>
        <v/>
      </c>
      <c r="F157" s="111" t="str">
        <f>IFERROR(IF('①見積→契約(出来高報告初回のみ）'!E189="","",'①見積→契約(出来高報告初回のみ）'!E189),"")</f>
        <v/>
      </c>
      <c r="G157" s="112" t="str">
        <f>IF('①見積→契約(出来高報告初回のみ）'!H189="","",'①見積→契約(出来高報告初回のみ）'!H189)</f>
        <v/>
      </c>
      <c r="H157" s="110" t="str">
        <f t="shared" si="33"/>
        <v/>
      </c>
      <c r="I157" s="114" t="str">
        <f>IFERROR(IF(K157=TRUE,ROUND(G157*'値引・法定福利費自動計算（非表示予定）'!$D$7+M157,0),IF(G157="","",ROUND(G157*L157+M157,0))),"")</f>
        <v/>
      </c>
      <c r="J157" s="125"/>
      <c r="K157" s="458" t="b">
        <v>0</v>
      </c>
      <c r="L157" s="157"/>
      <c r="M157" s="156"/>
      <c r="N157" s="449" t="str">
        <f t="shared" si="25"/>
        <v/>
      </c>
      <c r="O157" s="449" t="str">
        <f>IF($K157=TRUE,'②-1出来高報告書'!$H$42-1%,"")</f>
        <v/>
      </c>
      <c r="P157" s="449" t="str">
        <f>IF($K157=TRUE,'②-1出来高報告書'!$H$42+1%,"")</f>
        <v/>
      </c>
      <c r="Q157" s="460" t="str">
        <f>IF($G157="","",IF($K157=TRUE,
MAX(
MIN(
_xlfn.CEILING.MATH($G157*('②-1出来高報告書'!$H$42-1%),1)-ROUND($G157*'値引・法定福利費自動計算（非表示予定）'!$D$7,0),
_xlfn.CEILING.MATH($G157*('②-1出来高報告書'!$H$42+1%+0.1%),1)-1-ROUND($G157*'値引・法定福利費自動計算（非表示予定）'!$D$7,0)
),
MIN(0,$G157)-ROUND($G157*'値引・法定福利費自動計算（非表示予定）'!$D$7,0),
-99999
),
MAX(
MIN(0,$G157)-ROUND($G157*$L157,0),
-99999
)
))</f>
        <v/>
      </c>
      <c r="R157" s="460" t="str">
        <f>IF($G157="","",IF($K157=TRUE,
MIN(
MAX(
_xlfn.CEILING.MATH($G157*('②-1出来高報告書'!$H$42-1%),1)-ROUND($G157*'値引・法定福利費自動計算（非表示予定）'!$D$7,0),
_xlfn.CEILING.MATH($G157*('②-1出来高報告書'!$H$42+1%+0.1%),1)-1-ROUND($G157*'値引・法定福利費自動計算（非表示予定）'!$D$7,0)
),
MAX(0,$G157)-ROUND($G157*'値引・法定福利費自動計算（非表示予定）'!$D$7,0),
99999
),
MIN(
MAX(0,$G157)-ROUND($G157*$L157,0),
99999
)
))</f>
        <v/>
      </c>
      <c r="S157" s="462" t="str">
        <f t="shared" si="26"/>
        <v>OK</v>
      </c>
      <c r="T157" s="435" t="str">
        <f t="shared" si="27"/>
        <v>OK</v>
      </c>
      <c r="U157" s="435" t="str">
        <f>IF($K157=TRUE,IF(ROUND(ABS($H157-'②-1出来高報告書'!$H$42),4)&lt;=1%,"OK","NG"),"OK")</f>
        <v>OK</v>
      </c>
      <c r="V157" s="435" t="str">
        <f t="shared" si="28"/>
        <v>OK</v>
      </c>
      <c r="W157" s="435" t="str">
        <f t="shared" si="29"/>
        <v>OK</v>
      </c>
      <c r="X157" s="435" t="str">
        <f t="shared" si="30"/>
        <v>OK</v>
      </c>
      <c r="Y157" s="435" t="str">
        <f t="shared" si="31"/>
        <v>OK</v>
      </c>
      <c r="Z157" s="435">
        <f t="shared" si="32"/>
        <v>0</v>
      </c>
      <c r="AA157" s="83">
        <f>'①見積→契約(出来高報告初回のみ）'!I189</f>
        <v>0</v>
      </c>
    </row>
    <row r="158" spans="1:27" ht="18" customHeight="1">
      <c r="A158" s="370">
        <f t="shared" si="23"/>
        <v>5</v>
      </c>
      <c r="B158" s="308" t="str">
        <f>IF('①見積→契約(出来高報告初回のみ）'!B193="〇","☑","")</f>
        <v/>
      </c>
      <c r="C158" s="408" t="str">
        <f t="shared" si="24"/>
        <v/>
      </c>
      <c r="D158" s="305" t="str">
        <f>IFERROR(IF('①見積→契約(出来高報告初回のみ）'!C190="","",'①見積→契約(出来高報告初回のみ）'!C190),"")</f>
        <v/>
      </c>
      <c r="E158" s="115" t="str">
        <f>IFERROR(IF('①見積→契約(出来高報告初回のみ）'!D190="","",FIXED('①見積→契約(出来高報告初回のみ）'!D190,'①見積→契約(出来高報告初回のみ）'!AG204)),"")</f>
        <v/>
      </c>
      <c r="F158" s="111" t="str">
        <f>IFERROR(IF('①見積→契約(出来高報告初回のみ）'!E190="","",'①見積→契約(出来高報告初回のみ）'!E190),"")</f>
        <v/>
      </c>
      <c r="G158" s="112" t="str">
        <f>IF('①見積→契約(出来高報告初回のみ）'!H190="","",'①見積→契約(出来高報告初回のみ）'!H190)</f>
        <v/>
      </c>
      <c r="H158" s="110" t="str">
        <f t="shared" si="33"/>
        <v/>
      </c>
      <c r="I158" s="114" t="str">
        <f>IFERROR(IF(K158=TRUE,ROUND(G158*'値引・法定福利費自動計算（非表示予定）'!$D$7+M158,0),IF(G158="","",ROUND(G158*L158+M158,0))),"")</f>
        <v/>
      </c>
      <c r="J158" s="125"/>
      <c r="K158" s="458" t="b">
        <v>0</v>
      </c>
      <c r="L158" s="157"/>
      <c r="M158" s="156"/>
      <c r="N158" s="449" t="str">
        <f t="shared" si="25"/>
        <v/>
      </c>
      <c r="O158" s="449" t="str">
        <f>IF($K158=TRUE,'②-1出来高報告書'!$H$42-1%,"")</f>
        <v/>
      </c>
      <c r="P158" s="449" t="str">
        <f>IF($K158=TRUE,'②-1出来高報告書'!$H$42+1%,"")</f>
        <v/>
      </c>
      <c r="Q158" s="460" t="str">
        <f>IF($G158="","",IF($K158=TRUE,
MAX(
MIN(
_xlfn.CEILING.MATH($G158*('②-1出来高報告書'!$H$42-1%),1)-ROUND($G158*'値引・法定福利費自動計算（非表示予定）'!$D$7,0),
_xlfn.CEILING.MATH($G158*('②-1出来高報告書'!$H$42+1%+0.1%),1)-1-ROUND($G158*'値引・法定福利費自動計算（非表示予定）'!$D$7,0)
),
MIN(0,$G158)-ROUND($G158*'値引・法定福利費自動計算（非表示予定）'!$D$7,0),
-99999
),
MAX(
MIN(0,$G158)-ROUND($G158*$L158,0),
-99999
)
))</f>
        <v/>
      </c>
      <c r="R158" s="460" t="str">
        <f>IF($G158="","",IF($K158=TRUE,
MIN(
MAX(
_xlfn.CEILING.MATH($G158*('②-1出来高報告書'!$H$42-1%),1)-ROUND($G158*'値引・法定福利費自動計算（非表示予定）'!$D$7,0),
_xlfn.CEILING.MATH($G158*('②-1出来高報告書'!$H$42+1%+0.1%),1)-1-ROUND($G158*'値引・法定福利費自動計算（非表示予定）'!$D$7,0)
),
MAX(0,$G158)-ROUND($G158*'値引・法定福利費自動計算（非表示予定）'!$D$7,0),
99999
),
MIN(
MAX(0,$G158)-ROUND($G158*$L158,0),
99999
)
))</f>
        <v/>
      </c>
      <c r="S158" s="462" t="str">
        <f t="shared" si="26"/>
        <v>OK</v>
      </c>
      <c r="T158" s="435" t="str">
        <f t="shared" si="27"/>
        <v>OK</v>
      </c>
      <c r="U158" s="435" t="str">
        <f>IF($K158=TRUE,IF(ROUND(ABS($H158-'②-1出来高報告書'!$H$42),4)&lt;=1%,"OK","NG"),"OK")</f>
        <v>OK</v>
      </c>
      <c r="V158" s="435" t="str">
        <f t="shared" si="28"/>
        <v>OK</v>
      </c>
      <c r="W158" s="435" t="str">
        <f t="shared" si="29"/>
        <v>OK</v>
      </c>
      <c r="X158" s="435" t="str">
        <f t="shared" si="30"/>
        <v>OK</v>
      </c>
      <c r="Y158" s="435" t="str">
        <f t="shared" si="31"/>
        <v>OK</v>
      </c>
      <c r="Z158" s="435">
        <f t="shared" si="32"/>
        <v>0</v>
      </c>
      <c r="AA158" s="83">
        <f>'①見積→契約(出来高報告初回のみ）'!I190</f>
        <v>0</v>
      </c>
    </row>
    <row r="159" spans="1:27" ht="18" customHeight="1">
      <c r="A159" s="370">
        <f t="shared" si="23"/>
        <v>5</v>
      </c>
      <c r="B159" s="308" t="str">
        <f>IF('①見積→契約(出来高報告初回のみ）'!B194="〇","☑","")</f>
        <v/>
      </c>
      <c r="C159" s="408" t="str">
        <f t="shared" si="24"/>
        <v/>
      </c>
      <c r="D159" s="305" t="str">
        <f>IFERROR(IF('①見積→契約(出来高報告初回のみ）'!C191="","",'①見積→契約(出来高報告初回のみ）'!C191),"")</f>
        <v/>
      </c>
      <c r="E159" s="115" t="str">
        <f>IFERROR(IF('①見積→契約(出来高報告初回のみ）'!D191="","",FIXED('①見積→契約(出来高報告初回のみ）'!D191,'①見積→契約(出来高報告初回のみ）'!AG205)),"")</f>
        <v/>
      </c>
      <c r="F159" s="111" t="str">
        <f>IFERROR(IF('①見積→契約(出来高報告初回のみ）'!E191="","",'①見積→契約(出来高報告初回のみ）'!E191),"")</f>
        <v/>
      </c>
      <c r="G159" s="112" t="str">
        <f>IF('①見積→契約(出来高報告初回のみ）'!H191="","",'①見積→契約(出来高報告初回のみ）'!H191)</f>
        <v/>
      </c>
      <c r="H159" s="110" t="str">
        <f t="shared" si="33"/>
        <v/>
      </c>
      <c r="I159" s="114" t="str">
        <f>IFERROR(IF(K159=TRUE,ROUND(G159*'値引・法定福利費自動計算（非表示予定）'!$D$7+M159,0),IF(G159="","",ROUND(G159*L159+M159,0))),"")</f>
        <v/>
      </c>
      <c r="J159" s="125"/>
      <c r="K159" s="458" t="b">
        <v>0</v>
      </c>
      <c r="L159" s="157"/>
      <c r="M159" s="156"/>
      <c r="N159" s="449" t="str">
        <f t="shared" si="25"/>
        <v/>
      </c>
      <c r="O159" s="449" t="str">
        <f>IF($K159=TRUE,'②-1出来高報告書'!$H$42-1%,"")</f>
        <v/>
      </c>
      <c r="P159" s="449" t="str">
        <f>IF($K159=TRUE,'②-1出来高報告書'!$H$42+1%,"")</f>
        <v/>
      </c>
      <c r="Q159" s="460" t="str">
        <f>IF($G159="","",IF($K159=TRUE,
MAX(
MIN(
_xlfn.CEILING.MATH($G159*('②-1出来高報告書'!$H$42-1%),1)-ROUND($G159*'値引・法定福利費自動計算（非表示予定）'!$D$7,0),
_xlfn.CEILING.MATH($G159*('②-1出来高報告書'!$H$42+1%+0.1%),1)-1-ROUND($G159*'値引・法定福利費自動計算（非表示予定）'!$D$7,0)
),
MIN(0,$G159)-ROUND($G159*'値引・法定福利費自動計算（非表示予定）'!$D$7,0),
-99999
),
MAX(
MIN(0,$G159)-ROUND($G159*$L159,0),
-99999
)
))</f>
        <v/>
      </c>
      <c r="R159" s="460" t="str">
        <f>IF($G159="","",IF($K159=TRUE,
MIN(
MAX(
_xlfn.CEILING.MATH($G159*('②-1出来高報告書'!$H$42-1%),1)-ROUND($G159*'値引・法定福利費自動計算（非表示予定）'!$D$7,0),
_xlfn.CEILING.MATH($G159*('②-1出来高報告書'!$H$42+1%+0.1%),1)-1-ROUND($G159*'値引・法定福利費自動計算（非表示予定）'!$D$7,0)
),
MAX(0,$G159)-ROUND($G159*'値引・法定福利費自動計算（非表示予定）'!$D$7,0),
99999
),
MIN(
MAX(0,$G159)-ROUND($G159*$L159,0),
99999
)
))</f>
        <v/>
      </c>
      <c r="S159" s="462" t="str">
        <f t="shared" si="26"/>
        <v>OK</v>
      </c>
      <c r="T159" s="435" t="str">
        <f t="shared" si="27"/>
        <v>OK</v>
      </c>
      <c r="U159" s="435" t="str">
        <f>IF($K159=TRUE,IF(ROUND(ABS($H159-'②-1出来高報告書'!$H$42),4)&lt;=1%,"OK","NG"),"OK")</f>
        <v>OK</v>
      </c>
      <c r="V159" s="435" t="str">
        <f t="shared" si="28"/>
        <v>OK</v>
      </c>
      <c r="W159" s="435" t="str">
        <f t="shared" si="29"/>
        <v>OK</v>
      </c>
      <c r="X159" s="435" t="str">
        <f t="shared" si="30"/>
        <v>OK</v>
      </c>
      <c r="Y159" s="435" t="str">
        <f t="shared" si="31"/>
        <v>OK</v>
      </c>
      <c r="Z159" s="435">
        <f t="shared" si="32"/>
        <v>0</v>
      </c>
      <c r="AA159" s="83">
        <f>'①見積→契約(出来高報告初回のみ）'!I191</f>
        <v>0</v>
      </c>
    </row>
    <row r="160" spans="1:27" ht="18" customHeight="1">
      <c r="A160" s="370">
        <f t="shared" si="23"/>
        <v>5</v>
      </c>
      <c r="B160" s="308" t="str">
        <f>IF('①見積→契約(出来高報告初回のみ）'!B195="〇","☑","")</f>
        <v/>
      </c>
      <c r="C160" s="408" t="str">
        <f t="shared" si="24"/>
        <v/>
      </c>
      <c r="D160" s="305" t="str">
        <f>IFERROR(IF('①見積→契約(出来高報告初回のみ）'!C192="","",'①見積→契約(出来高報告初回のみ）'!C192),"")</f>
        <v/>
      </c>
      <c r="E160" s="115" t="str">
        <f>IFERROR(IF('①見積→契約(出来高報告初回のみ）'!D192="","",FIXED('①見積→契約(出来高報告初回のみ）'!D192,'①見積→契約(出来高報告初回のみ）'!AG206)),"")</f>
        <v/>
      </c>
      <c r="F160" s="111" t="str">
        <f>IFERROR(IF('①見積→契約(出来高報告初回のみ）'!E192="","",'①見積→契約(出来高報告初回のみ）'!E192),"")</f>
        <v/>
      </c>
      <c r="G160" s="112" t="str">
        <f>IF('①見積→契約(出来高報告初回のみ）'!H192="","",'①見積→契約(出来高報告初回のみ）'!H192)</f>
        <v/>
      </c>
      <c r="H160" s="110" t="str">
        <f t="shared" si="33"/>
        <v/>
      </c>
      <c r="I160" s="114" t="str">
        <f>IFERROR(IF(K160=TRUE,ROUND(G160*'値引・法定福利費自動計算（非表示予定）'!$D$7+M160,0),IF(G160="","",ROUND(G160*L160+M160,0))),"")</f>
        <v/>
      </c>
      <c r="J160" s="125"/>
      <c r="K160" s="458" t="b">
        <v>0</v>
      </c>
      <c r="L160" s="157"/>
      <c r="M160" s="156"/>
      <c r="N160" s="449" t="str">
        <f t="shared" si="25"/>
        <v/>
      </c>
      <c r="O160" s="449" t="str">
        <f>IF($K160=TRUE,'②-1出来高報告書'!$H$42-1%,"")</f>
        <v/>
      </c>
      <c r="P160" s="449" t="str">
        <f>IF($K160=TRUE,'②-1出来高報告書'!$H$42+1%,"")</f>
        <v/>
      </c>
      <c r="Q160" s="460" t="str">
        <f>IF($G160="","",IF($K160=TRUE,
MAX(
MIN(
_xlfn.CEILING.MATH($G160*('②-1出来高報告書'!$H$42-1%),1)-ROUND($G160*'値引・法定福利費自動計算（非表示予定）'!$D$7,0),
_xlfn.CEILING.MATH($G160*('②-1出来高報告書'!$H$42+1%+0.1%),1)-1-ROUND($G160*'値引・法定福利費自動計算（非表示予定）'!$D$7,0)
),
MIN(0,$G160)-ROUND($G160*'値引・法定福利費自動計算（非表示予定）'!$D$7,0),
-99999
),
MAX(
MIN(0,$G160)-ROUND($G160*$L160,0),
-99999
)
))</f>
        <v/>
      </c>
      <c r="R160" s="460" t="str">
        <f>IF($G160="","",IF($K160=TRUE,
MIN(
MAX(
_xlfn.CEILING.MATH($G160*('②-1出来高報告書'!$H$42-1%),1)-ROUND($G160*'値引・法定福利費自動計算（非表示予定）'!$D$7,0),
_xlfn.CEILING.MATH($G160*('②-1出来高報告書'!$H$42+1%+0.1%),1)-1-ROUND($G160*'値引・法定福利費自動計算（非表示予定）'!$D$7,0)
),
MAX(0,$G160)-ROUND($G160*'値引・法定福利費自動計算（非表示予定）'!$D$7,0),
99999
),
MIN(
MAX(0,$G160)-ROUND($G160*$L160,0),
99999
)
))</f>
        <v/>
      </c>
      <c r="S160" s="462" t="str">
        <f t="shared" si="26"/>
        <v>OK</v>
      </c>
      <c r="T160" s="435" t="str">
        <f t="shared" si="27"/>
        <v>OK</v>
      </c>
      <c r="U160" s="435" t="str">
        <f>IF($K160=TRUE,IF(ROUND(ABS($H160-'②-1出来高報告書'!$H$42),4)&lt;=1%,"OK","NG"),"OK")</f>
        <v>OK</v>
      </c>
      <c r="V160" s="435" t="str">
        <f t="shared" si="28"/>
        <v>OK</v>
      </c>
      <c r="W160" s="435" t="str">
        <f t="shared" si="29"/>
        <v>OK</v>
      </c>
      <c r="X160" s="435" t="str">
        <f t="shared" si="30"/>
        <v>OK</v>
      </c>
      <c r="Y160" s="435" t="str">
        <f t="shared" si="31"/>
        <v>OK</v>
      </c>
      <c r="Z160" s="435">
        <f t="shared" si="32"/>
        <v>0</v>
      </c>
      <c r="AA160" s="83">
        <f>'①見積→契約(出来高報告初回のみ）'!I192</f>
        <v>0</v>
      </c>
    </row>
    <row r="161" spans="1:27" ht="18" customHeight="1">
      <c r="A161" s="370">
        <f t="shared" si="23"/>
        <v>5</v>
      </c>
      <c r="B161" s="308" t="str">
        <f>IF('①見積→契約(出来高報告初回のみ）'!B196="〇","☑","")</f>
        <v/>
      </c>
      <c r="C161" s="408" t="str">
        <f t="shared" si="24"/>
        <v/>
      </c>
      <c r="D161" s="305" t="str">
        <f>IFERROR(IF('①見積→契約(出来高報告初回のみ）'!C193="","",'①見積→契約(出来高報告初回のみ）'!C193),"")</f>
        <v/>
      </c>
      <c r="E161" s="115" t="str">
        <f>IFERROR(IF('①見積→契約(出来高報告初回のみ）'!D193="","",FIXED('①見積→契約(出来高報告初回のみ）'!D193,'①見積→契約(出来高報告初回のみ）'!AG207)),"")</f>
        <v/>
      </c>
      <c r="F161" s="111" t="str">
        <f>IFERROR(IF('①見積→契約(出来高報告初回のみ）'!E193="","",'①見積→契約(出来高報告初回のみ）'!E193),"")</f>
        <v/>
      </c>
      <c r="G161" s="112" t="str">
        <f>IF('①見積→契約(出来高報告初回のみ）'!H193="","",'①見積→契約(出来高報告初回のみ）'!H193)</f>
        <v/>
      </c>
      <c r="H161" s="110" t="str">
        <f t="shared" si="33"/>
        <v/>
      </c>
      <c r="I161" s="114" t="str">
        <f>IFERROR(IF(K161=TRUE,ROUND(G161*'値引・法定福利費自動計算（非表示予定）'!$D$7+M161,0),IF(G161="","",ROUND(G161*L161+M161,0))),"")</f>
        <v/>
      </c>
      <c r="J161" s="125"/>
      <c r="K161" s="458" t="b">
        <v>0</v>
      </c>
      <c r="L161" s="157"/>
      <c r="M161" s="156"/>
      <c r="N161" s="449" t="str">
        <f t="shared" si="25"/>
        <v/>
      </c>
      <c r="O161" s="449" t="str">
        <f>IF($K161=TRUE,'②-1出来高報告書'!$H$42-1%,"")</f>
        <v/>
      </c>
      <c r="P161" s="449" t="str">
        <f>IF($K161=TRUE,'②-1出来高報告書'!$H$42+1%,"")</f>
        <v/>
      </c>
      <c r="Q161" s="460" t="str">
        <f>IF($G161="","",IF($K161=TRUE,
MAX(
MIN(
_xlfn.CEILING.MATH($G161*('②-1出来高報告書'!$H$42-1%),1)-ROUND($G161*'値引・法定福利費自動計算（非表示予定）'!$D$7,0),
_xlfn.CEILING.MATH($G161*('②-1出来高報告書'!$H$42+1%+0.1%),1)-1-ROUND($G161*'値引・法定福利費自動計算（非表示予定）'!$D$7,0)
),
MIN(0,$G161)-ROUND($G161*'値引・法定福利費自動計算（非表示予定）'!$D$7,0),
-99999
),
MAX(
MIN(0,$G161)-ROUND($G161*$L161,0),
-99999
)
))</f>
        <v/>
      </c>
      <c r="R161" s="460" t="str">
        <f>IF($G161="","",IF($K161=TRUE,
MIN(
MAX(
_xlfn.CEILING.MATH($G161*('②-1出来高報告書'!$H$42-1%),1)-ROUND($G161*'値引・法定福利費自動計算（非表示予定）'!$D$7,0),
_xlfn.CEILING.MATH($G161*('②-1出来高報告書'!$H$42+1%+0.1%),1)-1-ROUND($G161*'値引・法定福利費自動計算（非表示予定）'!$D$7,0)
),
MAX(0,$G161)-ROUND($G161*'値引・法定福利費自動計算（非表示予定）'!$D$7,0),
99999
),
MIN(
MAX(0,$G161)-ROUND($G161*$L161,0),
99999
)
))</f>
        <v/>
      </c>
      <c r="S161" s="462" t="str">
        <f t="shared" si="26"/>
        <v>OK</v>
      </c>
      <c r="T161" s="435" t="str">
        <f t="shared" si="27"/>
        <v>OK</v>
      </c>
      <c r="U161" s="435" t="str">
        <f>IF($K161=TRUE,IF(ROUND(ABS($H161-'②-1出来高報告書'!$H$42),4)&lt;=1%,"OK","NG"),"OK")</f>
        <v>OK</v>
      </c>
      <c r="V161" s="435" t="str">
        <f t="shared" si="28"/>
        <v>OK</v>
      </c>
      <c r="W161" s="435" t="str">
        <f t="shared" si="29"/>
        <v>OK</v>
      </c>
      <c r="X161" s="435" t="str">
        <f t="shared" si="30"/>
        <v>OK</v>
      </c>
      <c r="Y161" s="435" t="str">
        <f t="shared" si="31"/>
        <v>OK</v>
      </c>
      <c r="Z161" s="435">
        <f t="shared" si="32"/>
        <v>0</v>
      </c>
      <c r="AA161" s="83">
        <f>'①見積→契約(出来高報告初回のみ）'!I193</f>
        <v>0</v>
      </c>
    </row>
    <row r="162" spans="1:27" ht="18" customHeight="1">
      <c r="A162" s="370">
        <f t="shared" si="23"/>
        <v>5</v>
      </c>
      <c r="B162" s="308" t="str">
        <f>IF('①見積→契約(出来高報告初回のみ）'!B197="〇","☑","")</f>
        <v/>
      </c>
      <c r="C162" s="408" t="str">
        <f t="shared" si="24"/>
        <v/>
      </c>
      <c r="D162" s="305" t="str">
        <f>IFERROR(IF('①見積→契約(出来高報告初回のみ）'!C194="","",'①見積→契約(出来高報告初回のみ）'!C194),"")</f>
        <v/>
      </c>
      <c r="E162" s="115" t="str">
        <f>IFERROR(IF('①見積→契約(出来高報告初回のみ）'!D194="","",FIXED('①見積→契約(出来高報告初回のみ）'!D194,'①見積→契約(出来高報告初回のみ）'!AG208)),"")</f>
        <v/>
      </c>
      <c r="F162" s="111" t="str">
        <f>IFERROR(IF('①見積→契約(出来高報告初回のみ）'!E194="","",'①見積→契約(出来高報告初回のみ）'!E194),"")</f>
        <v/>
      </c>
      <c r="G162" s="112" t="str">
        <f>IF('①見積→契約(出来高報告初回のみ）'!H194="","",'①見積→契約(出来高報告初回のみ）'!H194)</f>
        <v/>
      </c>
      <c r="H162" s="110" t="str">
        <f t="shared" si="33"/>
        <v/>
      </c>
      <c r="I162" s="114" t="str">
        <f>IFERROR(IF(K162=TRUE,ROUND(G162*'値引・法定福利費自動計算（非表示予定）'!$D$7+M162,0),IF(G162="","",ROUND(G162*L162+M162,0))),"")</f>
        <v/>
      </c>
      <c r="J162" s="125"/>
      <c r="K162" s="458" t="b">
        <v>0</v>
      </c>
      <c r="L162" s="157"/>
      <c r="M162" s="156"/>
      <c r="N162" s="449" t="str">
        <f t="shared" si="25"/>
        <v/>
      </c>
      <c r="O162" s="449" t="str">
        <f>IF($K162=TRUE,'②-1出来高報告書'!$H$42-1%,"")</f>
        <v/>
      </c>
      <c r="P162" s="449" t="str">
        <f>IF($K162=TRUE,'②-1出来高報告書'!$H$42+1%,"")</f>
        <v/>
      </c>
      <c r="Q162" s="460" t="str">
        <f>IF($G162="","",IF($K162=TRUE,
MAX(
MIN(
_xlfn.CEILING.MATH($G162*('②-1出来高報告書'!$H$42-1%),1)-ROUND($G162*'値引・法定福利費自動計算（非表示予定）'!$D$7,0),
_xlfn.CEILING.MATH($G162*('②-1出来高報告書'!$H$42+1%+0.1%),1)-1-ROUND($G162*'値引・法定福利費自動計算（非表示予定）'!$D$7,0)
),
MIN(0,$G162)-ROUND($G162*'値引・法定福利費自動計算（非表示予定）'!$D$7,0),
-99999
),
MAX(
MIN(0,$G162)-ROUND($G162*$L162,0),
-99999
)
))</f>
        <v/>
      </c>
      <c r="R162" s="460" t="str">
        <f>IF($G162="","",IF($K162=TRUE,
MIN(
MAX(
_xlfn.CEILING.MATH($G162*('②-1出来高報告書'!$H$42-1%),1)-ROUND($G162*'値引・法定福利費自動計算（非表示予定）'!$D$7,0),
_xlfn.CEILING.MATH($G162*('②-1出来高報告書'!$H$42+1%+0.1%),1)-1-ROUND($G162*'値引・法定福利費自動計算（非表示予定）'!$D$7,0)
),
MAX(0,$G162)-ROUND($G162*'値引・法定福利費自動計算（非表示予定）'!$D$7,0),
99999
),
MIN(
MAX(0,$G162)-ROUND($G162*$L162,0),
99999
)
))</f>
        <v/>
      </c>
      <c r="S162" s="462" t="str">
        <f t="shared" si="26"/>
        <v>OK</v>
      </c>
      <c r="T162" s="435" t="str">
        <f t="shared" si="27"/>
        <v>OK</v>
      </c>
      <c r="U162" s="435" t="str">
        <f>IF($K162=TRUE,IF(ROUND(ABS($H162-'②-1出来高報告書'!$H$42),4)&lt;=1%,"OK","NG"),"OK")</f>
        <v>OK</v>
      </c>
      <c r="V162" s="435" t="str">
        <f t="shared" si="28"/>
        <v>OK</v>
      </c>
      <c r="W162" s="435" t="str">
        <f t="shared" si="29"/>
        <v>OK</v>
      </c>
      <c r="X162" s="435" t="str">
        <f t="shared" si="30"/>
        <v>OK</v>
      </c>
      <c r="Y162" s="435" t="str">
        <f t="shared" si="31"/>
        <v>OK</v>
      </c>
      <c r="Z162" s="435">
        <f t="shared" si="32"/>
        <v>0</v>
      </c>
      <c r="AA162" s="83">
        <f>'①見積→契約(出来高報告初回のみ）'!I194</f>
        <v>0</v>
      </c>
    </row>
    <row r="163" spans="1:27" ht="18" customHeight="1">
      <c r="A163" s="370">
        <f t="shared" si="23"/>
        <v>5</v>
      </c>
      <c r="B163" s="308" t="str">
        <f>IF('①見積→契約(出来高報告初回のみ）'!B198="〇","☑","")</f>
        <v/>
      </c>
      <c r="C163" s="408" t="str">
        <f t="shared" si="24"/>
        <v/>
      </c>
      <c r="D163" s="305" t="str">
        <f>IFERROR(IF('①見積→契約(出来高報告初回のみ）'!C195="","",'①見積→契約(出来高報告初回のみ）'!C195),"")</f>
        <v/>
      </c>
      <c r="E163" s="115" t="str">
        <f>IFERROR(IF('①見積→契約(出来高報告初回のみ）'!D195="","",FIXED('①見積→契約(出来高報告初回のみ）'!D195,'①見積→契約(出来高報告初回のみ）'!AG209)),"")</f>
        <v/>
      </c>
      <c r="F163" s="111" t="str">
        <f>IFERROR(IF('①見積→契約(出来高報告初回のみ）'!E195="","",'①見積→契約(出来高報告初回のみ）'!E195),"")</f>
        <v/>
      </c>
      <c r="G163" s="112" t="str">
        <f>IF('①見積→契約(出来高報告初回のみ）'!H195="","",'①見積→契約(出来高報告初回のみ）'!H195)</f>
        <v/>
      </c>
      <c r="H163" s="110" t="str">
        <f t="shared" si="33"/>
        <v/>
      </c>
      <c r="I163" s="114" t="str">
        <f>IFERROR(IF(K163=TRUE,ROUND(G163*'値引・法定福利費自動計算（非表示予定）'!$D$7+M163,0),IF(G163="","",ROUND(G163*L163+M163,0))),"")</f>
        <v/>
      </c>
      <c r="J163" s="125"/>
      <c r="K163" s="458" t="b">
        <v>0</v>
      </c>
      <c r="L163" s="157"/>
      <c r="M163" s="156"/>
      <c r="N163" s="449" t="str">
        <f t="shared" si="25"/>
        <v/>
      </c>
      <c r="O163" s="449" t="str">
        <f>IF($K163=TRUE,'②-1出来高報告書'!$H$42-1%,"")</f>
        <v/>
      </c>
      <c r="P163" s="449" t="str">
        <f>IF($K163=TRUE,'②-1出来高報告書'!$H$42+1%,"")</f>
        <v/>
      </c>
      <c r="Q163" s="460" t="str">
        <f>IF($G163="","",IF($K163=TRUE,
MAX(
MIN(
_xlfn.CEILING.MATH($G163*('②-1出来高報告書'!$H$42-1%),1)-ROUND($G163*'値引・法定福利費自動計算（非表示予定）'!$D$7,0),
_xlfn.CEILING.MATH($G163*('②-1出来高報告書'!$H$42+1%+0.1%),1)-1-ROUND($G163*'値引・法定福利費自動計算（非表示予定）'!$D$7,0)
),
MIN(0,$G163)-ROUND($G163*'値引・法定福利費自動計算（非表示予定）'!$D$7,0),
-99999
),
MAX(
MIN(0,$G163)-ROUND($G163*$L163,0),
-99999
)
))</f>
        <v/>
      </c>
      <c r="R163" s="460" t="str">
        <f>IF($G163="","",IF($K163=TRUE,
MIN(
MAX(
_xlfn.CEILING.MATH($G163*('②-1出来高報告書'!$H$42-1%),1)-ROUND($G163*'値引・法定福利費自動計算（非表示予定）'!$D$7,0),
_xlfn.CEILING.MATH($G163*('②-1出来高報告書'!$H$42+1%+0.1%),1)-1-ROUND($G163*'値引・法定福利費自動計算（非表示予定）'!$D$7,0)
),
MAX(0,$G163)-ROUND($G163*'値引・法定福利費自動計算（非表示予定）'!$D$7,0),
99999
),
MIN(
MAX(0,$G163)-ROUND($G163*$L163,0),
99999
)
))</f>
        <v/>
      </c>
      <c r="S163" s="462" t="str">
        <f t="shared" si="26"/>
        <v>OK</v>
      </c>
      <c r="T163" s="435" t="str">
        <f t="shared" si="27"/>
        <v>OK</v>
      </c>
      <c r="U163" s="435" t="str">
        <f>IF($K163=TRUE,IF(ROUND(ABS($H163-'②-1出来高報告書'!$H$42),4)&lt;=1%,"OK","NG"),"OK")</f>
        <v>OK</v>
      </c>
      <c r="V163" s="435" t="str">
        <f t="shared" si="28"/>
        <v>OK</v>
      </c>
      <c r="W163" s="435" t="str">
        <f t="shared" si="29"/>
        <v>OK</v>
      </c>
      <c r="X163" s="435" t="str">
        <f t="shared" si="30"/>
        <v>OK</v>
      </c>
      <c r="Y163" s="435" t="str">
        <f t="shared" si="31"/>
        <v>OK</v>
      </c>
      <c r="Z163" s="435">
        <f t="shared" si="32"/>
        <v>0</v>
      </c>
      <c r="AA163" s="83">
        <f>'①見積→契約(出来高報告初回のみ）'!I195</f>
        <v>0</v>
      </c>
    </row>
    <row r="164" spans="1:27" ht="18" customHeight="1">
      <c r="A164" s="370" t="s">
        <v>198</v>
      </c>
      <c r="B164" s="792" t="str">
        <f>IF(G164=0,"","小計（"&amp;Sheet3!D7&amp;"ページ/"&amp;Sheet3!E7&amp;"ページ）")</f>
        <v/>
      </c>
      <c r="C164" s="793"/>
      <c r="D164" s="793"/>
      <c r="E164" s="793"/>
      <c r="F164" s="793"/>
      <c r="G164" s="139">
        <f>SUM(G125:G163)</f>
        <v>0</v>
      </c>
      <c r="H164" s="140"/>
      <c r="I164" s="141">
        <f>SUM(I125:I163)</f>
        <v>0</v>
      </c>
      <c r="J164" s="125"/>
      <c r="K164" s="458"/>
      <c r="L164" s="157"/>
      <c r="M164" s="156"/>
      <c r="N164" s="449"/>
      <c r="O164" s="449"/>
      <c r="P164" s="449"/>
      <c r="Q164" s="460"/>
      <c r="R164" s="460"/>
      <c r="S164" s="462"/>
      <c r="T164" s="435"/>
      <c r="U164" s="435"/>
      <c r="V164" s="435"/>
      <c r="W164" s="435"/>
      <c r="X164" s="435"/>
      <c r="Y164" s="435"/>
      <c r="Z164" s="435"/>
      <c r="AA164" s="83"/>
    </row>
    <row r="165" spans="1:27" ht="18" customHeight="1">
      <c r="A165" s="370">
        <f t="shared" si="23"/>
        <v>6</v>
      </c>
      <c r="B165" s="308" t="str">
        <f>IF('①見積→契約(出来高報告初回のみ）'!B200="〇","☑","")</f>
        <v/>
      </c>
      <c r="C165" s="408" t="str">
        <f>IF(G165="","",IF(K165=FALSE,"","☑"))</f>
        <v/>
      </c>
      <c r="D165" s="305" t="str">
        <f>IFERROR(IF('①見積→契約(出来高報告初回のみ）'!C196="","",'①見積→契約(出来高報告初回のみ）'!C196),"")</f>
        <v/>
      </c>
      <c r="E165" s="115" t="str">
        <f>IFERROR(IF('①見積→契約(出来高報告初回のみ）'!D196="","",FIXED('①見積→契約(出来高報告初回のみ）'!D196,'①見積→契約(出来高報告初回のみ）'!AG210)),"")</f>
        <v/>
      </c>
      <c r="F165" s="111" t="str">
        <f>IFERROR(IF('①見積→契約(出来高報告初回のみ）'!E196="","",'①見積→契約(出来高報告初回のみ）'!E196),"")</f>
        <v/>
      </c>
      <c r="G165" s="112" t="str">
        <f>IF('①見積→契約(出来高報告初回のみ）'!H196="","",'①見積→契約(出来高報告初回のみ）'!H196)</f>
        <v/>
      </c>
      <c r="H165" s="110" t="str">
        <f t="shared" si="33"/>
        <v/>
      </c>
      <c r="I165" s="114" t="str">
        <f>IFERROR(IF(K165=TRUE,ROUND(G165*'値引・法定福利費自動計算（非表示予定）'!$D$7+M165,0),IF(G165="","",ROUND(G165*L165+M165,0))),"")</f>
        <v/>
      </c>
      <c r="J165" s="125"/>
      <c r="K165" s="458" t="b">
        <v>0</v>
      </c>
      <c r="L165" s="157"/>
      <c r="M165" s="156"/>
      <c r="N165" s="449" t="str">
        <f t="shared" si="25"/>
        <v/>
      </c>
      <c r="O165" s="449" t="str">
        <f>IF($K165=TRUE,'②-1出来高報告書'!$H$42-1%,"")</f>
        <v/>
      </c>
      <c r="P165" s="449" t="str">
        <f>IF($K165=TRUE,'②-1出来高報告書'!$H$42+1%,"")</f>
        <v/>
      </c>
      <c r="Q165" s="460" t="str">
        <f>IF($G165="","",IF($K165=TRUE,
MAX(
MIN(
_xlfn.CEILING.MATH($G165*('②-1出来高報告書'!$H$42-1%),1)-ROUND($G165*'値引・法定福利費自動計算（非表示予定）'!$D$7,0),
_xlfn.CEILING.MATH($G165*('②-1出来高報告書'!$H$42+1%+0.1%),1)-1-ROUND($G165*'値引・法定福利費自動計算（非表示予定）'!$D$7,0)
),
MIN(0,$G165)-ROUND($G165*'値引・法定福利費自動計算（非表示予定）'!$D$7,0),
-99999
),
MAX(
MIN(0,$G165)-ROUND($G165*$L165,0),
-99999
)
))</f>
        <v/>
      </c>
      <c r="R165" s="460" t="str">
        <f>IF($G165="","",IF($K165=TRUE,
MIN(
MAX(
_xlfn.CEILING.MATH($G165*('②-1出来高報告書'!$H$42-1%),1)-ROUND($G165*'値引・法定福利費自動計算（非表示予定）'!$D$7,0),
_xlfn.CEILING.MATH($G165*('②-1出来高報告書'!$H$42+1%+0.1%),1)-1-ROUND($G165*'値引・法定福利費自動計算（非表示予定）'!$D$7,0)
),
MAX(0,$G165)-ROUND($G165*'値引・法定福利費自動計算（非表示予定）'!$D$7,0),
99999
),
MIN(
MAX(0,$G165)-ROUND($G165*$L165,0),
99999
)
))</f>
        <v/>
      </c>
      <c r="S165" s="462" t="str">
        <f t="shared" si="26"/>
        <v>OK</v>
      </c>
      <c r="T165" s="435" t="str">
        <f t="shared" si="27"/>
        <v>OK</v>
      </c>
      <c r="U165" s="435" t="str">
        <f>IF($K165=TRUE,IF(ROUND(ABS($H165-'②-1出来高報告書'!$H$42),4)&lt;=1%,"OK","NG"),"OK")</f>
        <v>OK</v>
      </c>
      <c r="V165" s="435" t="str">
        <f t="shared" si="28"/>
        <v>OK</v>
      </c>
      <c r="W165" s="435" t="str">
        <f t="shared" si="29"/>
        <v>OK</v>
      </c>
      <c r="X165" s="435" t="str">
        <f t="shared" si="30"/>
        <v>OK</v>
      </c>
      <c r="Y165" s="435" t="str">
        <f t="shared" si="31"/>
        <v>OK</v>
      </c>
      <c r="Z165" s="435">
        <f t="shared" si="32"/>
        <v>0</v>
      </c>
      <c r="AA165" s="83">
        <f>'①見積→契約(出来高報告初回のみ）'!I196</f>
        <v>0</v>
      </c>
    </row>
    <row r="166" spans="1:27" ht="18" customHeight="1">
      <c r="A166" s="370">
        <f t="shared" si="23"/>
        <v>6</v>
      </c>
      <c r="B166" s="308" t="str">
        <f>IF('①見積→契約(出来高報告初回のみ）'!B201="〇","☑","")</f>
        <v/>
      </c>
      <c r="C166" s="408" t="str">
        <f t="shared" ref="C166:C203" si="34">IF(G166="","",IF(K166=FALSE,"","☑"))</f>
        <v/>
      </c>
      <c r="D166" s="305" t="str">
        <f>IFERROR(IF('①見積→契約(出来高報告初回のみ）'!C197="","",'①見積→契約(出来高報告初回のみ）'!C197),"")</f>
        <v/>
      </c>
      <c r="E166" s="115" t="str">
        <f>IFERROR(IF('①見積→契約(出来高報告初回のみ）'!D197="","",FIXED('①見積→契約(出来高報告初回のみ）'!D197,'①見積→契約(出来高報告初回のみ）'!AG211)),"")</f>
        <v/>
      </c>
      <c r="F166" s="111" t="str">
        <f>IFERROR(IF('①見積→契約(出来高報告初回のみ）'!E197="","",'①見積→契約(出来高報告初回のみ）'!E197),"")</f>
        <v/>
      </c>
      <c r="G166" s="112" t="str">
        <f>IF('①見積→契約(出来高報告初回のみ）'!H197="","",'①見積→契約(出来高報告初回のみ）'!H197)</f>
        <v/>
      </c>
      <c r="H166" s="110" t="str">
        <f t="shared" si="33"/>
        <v/>
      </c>
      <c r="I166" s="114" t="str">
        <f>IFERROR(IF(K166=TRUE,ROUND(G166*'値引・法定福利費自動計算（非表示予定）'!$D$7+M166,0),IF(G166="","",ROUND(G166*L166+M166,0))),"")</f>
        <v/>
      </c>
      <c r="J166" s="125"/>
      <c r="K166" s="458" t="b">
        <v>0</v>
      </c>
      <c r="L166" s="157"/>
      <c r="M166" s="156"/>
      <c r="N166" s="449" t="str">
        <f t="shared" si="25"/>
        <v/>
      </c>
      <c r="O166" s="449" t="str">
        <f>IF($K166=TRUE,'②-1出来高報告書'!$H$42-1%,"")</f>
        <v/>
      </c>
      <c r="P166" s="449" t="str">
        <f>IF($K166=TRUE,'②-1出来高報告書'!$H$42+1%,"")</f>
        <v/>
      </c>
      <c r="Q166" s="460" t="str">
        <f>IF($G166="","",IF($K166=TRUE,
MAX(
MIN(
_xlfn.CEILING.MATH($G166*('②-1出来高報告書'!$H$42-1%),1)-ROUND($G166*'値引・法定福利費自動計算（非表示予定）'!$D$7,0),
_xlfn.CEILING.MATH($G166*('②-1出来高報告書'!$H$42+1%+0.1%),1)-1-ROUND($G166*'値引・法定福利費自動計算（非表示予定）'!$D$7,0)
),
MIN(0,$G166)-ROUND($G166*'値引・法定福利費自動計算（非表示予定）'!$D$7,0),
-99999
),
MAX(
MIN(0,$G166)-ROUND($G166*$L166,0),
-99999
)
))</f>
        <v/>
      </c>
      <c r="R166" s="460" t="str">
        <f>IF($G166="","",IF($K166=TRUE,
MIN(
MAX(
_xlfn.CEILING.MATH($G166*('②-1出来高報告書'!$H$42-1%),1)-ROUND($G166*'値引・法定福利費自動計算（非表示予定）'!$D$7,0),
_xlfn.CEILING.MATH($G166*('②-1出来高報告書'!$H$42+1%+0.1%),1)-1-ROUND($G166*'値引・法定福利費自動計算（非表示予定）'!$D$7,0)
),
MAX(0,$G166)-ROUND($G166*'値引・法定福利費自動計算（非表示予定）'!$D$7,0),
99999
),
MIN(
MAX(0,$G166)-ROUND($G166*$L166,0),
99999
)
))</f>
        <v/>
      </c>
      <c r="S166" s="462" t="str">
        <f t="shared" si="26"/>
        <v>OK</v>
      </c>
      <c r="T166" s="435" t="str">
        <f t="shared" si="27"/>
        <v>OK</v>
      </c>
      <c r="U166" s="435" t="str">
        <f>IF($K166=TRUE,IF(ROUND(ABS($H166-'②-1出来高報告書'!$H$42),4)&lt;=1%,"OK","NG"),"OK")</f>
        <v>OK</v>
      </c>
      <c r="V166" s="435" t="str">
        <f t="shared" si="28"/>
        <v>OK</v>
      </c>
      <c r="W166" s="435" t="str">
        <f t="shared" si="29"/>
        <v>OK</v>
      </c>
      <c r="X166" s="435" t="str">
        <f t="shared" si="30"/>
        <v>OK</v>
      </c>
      <c r="Y166" s="435" t="str">
        <f t="shared" si="31"/>
        <v>OK</v>
      </c>
      <c r="Z166" s="435">
        <f t="shared" si="32"/>
        <v>0</v>
      </c>
      <c r="AA166" s="83">
        <f>'①見積→契約(出来高報告初回のみ）'!I197</f>
        <v>0</v>
      </c>
    </row>
    <row r="167" spans="1:27" ht="18" customHeight="1">
      <c r="A167" s="370">
        <f t="shared" si="23"/>
        <v>6</v>
      </c>
      <c r="B167" s="308" t="str">
        <f>IF('①見積→契約(出来高報告初回のみ）'!B202="〇","☑","")</f>
        <v/>
      </c>
      <c r="C167" s="408" t="str">
        <f t="shared" si="34"/>
        <v/>
      </c>
      <c r="D167" s="305" t="str">
        <f>IFERROR(IF('①見積→契約(出来高報告初回のみ）'!C198="","",'①見積→契約(出来高報告初回のみ）'!C198),"")</f>
        <v/>
      </c>
      <c r="E167" s="115" t="str">
        <f>IFERROR(IF('①見積→契約(出来高報告初回のみ）'!D198="","",FIXED('①見積→契約(出来高報告初回のみ）'!D198,'①見積→契約(出来高報告初回のみ）'!AG212)),"")</f>
        <v/>
      </c>
      <c r="F167" s="111" t="str">
        <f>IFERROR(IF('①見積→契約(出来高報告初回のみ）'!E198="","",'①見積→契約(出来高報告初回のみ）'!E198),"")</f>
        <v/>
      </c>
      <c r="G167" s="112" t="str">
        <f>IF('①見積→契約(出来高報告初回のみ）'!H198="","",'①見積→契約(出来高報告初回のみ）'!H198)</f>
        <v/>
      </c>
      <c r="H167" s="110" t="str">
        <f t="shared" si="33"/>
        <v/>
      </c>
      <c r="I167" s="114" t="str">
        <f>IFERROR(IF(K167=TRUE,ROUND(G167*'値引・法定福利費自動計算（非表示予定）'!$D$7+M167,0),IF(G167="","",ROUND(G167*L167+M167,0))),"")</f>
        <v/>
      </c>
      <c r="J167" s="125"/>
      <c r="K167" s="458" t="b">
        <v>0</v>
      </c>
      <c r="L167" s="157"/>
      <c r="M167" s="156"/>
      <c r="N167" s="449" t="str">
        <f t="shared" si="25"/>
        <v/>
      </c>
      <c r="O167" s="449" t="str">
        <f>IF($K167=TRUE,'②-1出来高報告書'!$H$42-1%,"")</f>
        <v/>
      </c>
      <c r="P167" s="449" t="str">
        <f>IF($K167=TRUE,'②-1出来高報告書'!$H$42+1%,"")</f>
        <v/>
      </c>
      <c r="Q167" s="460" t="str">
        <f>IF($G167="","",IF($K167=TRUE,
MAX(
MIN(
_xlfn.CEILING.MATH($G167*('②-1出来高報告書'!$H$42-1%),1)-ROUND($G167*'値引・法定福利費自動計算（非表示予定）'!$D$7,0),
_xlfn.CEILING.MATH($G167*('②-1出来高報告書'!$H$42+1%+0.1%),1)-1-ROUND($G167*'値引・法定福利費自動計算（非表示予定）'!$D$7,0)
),
MIN(0,$G167)-ROUND($G167*'値引・法定福利費自動計算（非表示予定）'!$D$7,0),
-99999
),
MAX(
MIN(0,$G167)-ROUND($G167*$L167,0),
-99999
)
))</f>
        <v/>
      </c>
      <c r="R167" s="460" t="str">
        <f>IF($G167="","",IF($K167=TRUE,
MIN(
MAX(
_xlfn.CEILING.MATH($G167*('②-1出来高報告書'!$H$42-1%),1)-ROUND($G167*'値引・法定福利費自動計算（非表示予定）'!$D$7,0),
_xlfn.CEILING.MATH($G167*('②-1出来高報告書'!$H$42+1%+0.1%),1)-1-ROUND($G167*'値引・法定福利費自動計算（非表示予定）'!$D$7,0)
),
MAX(0,$G167)-ROUND($G167*'値引・法定福利費自動計算（非表示予定）'!$D$7,0),
99999
),
MIN(
MAX(0,$G167)-ROUND($G167*$L167,0),
99999
)
))</f>
        <v/>
      </c>
      <c r="S167" s="462" t="str">
        <f t="shared" si="26"/>
        <v>OK</v>
      </c>
      <c r="T167" s="435" t="str">
        <f t="shared" si="27"/>
        <v>OK</v>
      </c>
      <c r="U167" s="435" t="str">
        <f>IF($K167=TRUE,IF(ROUND(ABS($H167-'②-1出来高報告書'!$H$42),4)&lt;=1%,"OK","NG"),"OK")</f>
        <v>OK</v>
      </c>
      <c r="V167" s="435" t="str">
        <f t="shared" si="28"/>
        <v>OK</v>
      </c>
      <c r="W167" s="435" t="str">
        <f t="shared" si="29"/>
        <v>OK</v>
      </c>
      <c r="X167" s="435" t="str">
        <f t="shared" si="30"/>
        <v>OK</v>
      </c>
      <c r="Y167" s="435" t="str">
        <f t="shared" si="31"/>
        <v>OK</v>
      </c>
      <c r="Z167" s="435">
        <f t="shared" si="32"/>
        <v>0</v>
      </c>
      <c r="AA167" s="83">
        <f>'①見積→契約(出来高報告初回のみ）'!I198</f>
        <v>0</v>
      </c>
    </row>
    <row r="168" spans="1:27" ht="18" customHeight="1">
      <c r="A168" s="370">
        <f t="shared" si="23"/>
        <v>6</v>
      </c>
      <c r="B168" s="308" t="str">
        <f>IF('①見積→契約(出来高報告初回のみ）'!B203="〇","☑","")</f>
        <v/>
      </c>
      <c r="C168" s="408" t="str">
        <f t="shared" si="34"/>
        <v/>
      </c>
      <c r="D168" s="305" t="str">
        <f>IFERROR(IF('①見積→契約(出来高報告初回のみ）'!C199="","",'①見積→契約(出来高報告初回のみ）'!C199),"")</f>
        <v/>
      </c>
      <c r="E168" s="115" t="str">
        <f>IFERROR(IF('①見積→契約(出来高報告初回のみ）'!D199="","",FIXED('①見積→契約(出来高報告初回のみ）'!D199,'①見積→契約(出来高報告初回のみ）'!AG213)),"")</f>
        <v/>
      </c>
      <c r="F168" s="111" t="str">
        <f>IFERROR(IF('①見積→契約(出来高報告初回のみ）'!E199="","",'①見積→契約(出来高報告初回のみ）'!E199),"")</f>
        <v/>
      </c>
      <c r="G168" s="112" t="str">
        <f>IF('①見積→契約(出来高報告初回のみ）'!H199="","",'①見積→契約(出来高報告初回のみ）'!H199)</f>
        <v/>
      </c>
      <c r="H168" s="110" t="str">
        <f t="shared" si="33"/>
        <v/>
      </c>
      <c r="I168" s="114" t="str">
        <f>IFERROR(IF(K168=TRUE,ROUND(G168*'値引・法定福利費自動計算（非表示予定）'!$D$7+M168,0),IF(G168="","",ROUND(G168*L168+M168,0))),"")</f>
        <v/>
      </c>
      <c r="J168" s="125"/>
      <c r="K168" s="458" t="b">
        <v>0</v>
      </c>
      <c r="L168" s="157"/>
      <c r="M168" s="156"/>
      <c r="N168" s="449" t="str">
        <f t="shared" si="25"/>
        <v/>
      </c>
      <c r="O168" s="449" t="str">
        <f>IF($K168=TRUE,'②-1出来高報告書'!$H$42-1%,"")</f>
        <v/>
      </c>
      <c r="P168" s="449" t="str">
        <f>IF($K168=TRUE,'②-1出来高報告書'!$H$42+1%,"")</f>
        <v/>
      </c>
      <c r="Q168" s="460" t="str">
        <f>IF($G168="","",IF($K168=TRUE,
MAX(
MIN(
_xlfn.CEILING.MATH($G168*('②-1出来高報告書'!$H$42-1%),1)-ROUND($G168*'値引・法定福利費自動計算（非表示予定）'!$D$7,0),
_xlfn.CEILING.MATH($G168*('②-1出来高報告書'!$H$42+1%+0.1%),1)-1-ROUND($G168*'値引・法定福利費自動計算（非表示予定）'!$D$7,0)
),
MIN(0,$G168)-ROUND($G168*'値引・法定福利費自動計算（非表示予定）'!$D$7,0),
-99999
),
MAX(
MIN(0,$G168)-ROUND($G168*$L168,0),
-99999
)
))</f>
        <v/>
      </c>
      <c r="R168" s="460" t="str">
        <f>IF($G168="","",IF($K168=TRUE,
MIN(
MAX(
_xlfn.CEILING.MATH($G168*('②-1出来高報告書'!$H$42-1%),1)-ROUND($G168*'値引・法定福利費自動計算（非表示予定）'!$D$7,0),
_xlfn.CEILING.MATH($G168*('②-1出来高報告書'!$H$42+1%+0.1%),1)-1-ROUND($G168*'値引・法定福利費自動計算（非表示予定）'!$D$7,0)
),
MAX(0,$G168)-ROUND($G168*'値引・法定福利費自動計算（非表示予定）'!$D$7,0),
99999
),
MIN(
MAX(0,$G168)-ROUND($G168*$L168,0),
99999
)
))</f>
        <v/>
      </c>
      <c r="S168" s="462" t="str">
        <f t="shared" si="26"/>
        <v>OK</v>
      </c>
      <c r="T168" s="435" t="str">
        <f t="shared" si="27"/>
        <v>OK</v>
      </c>
      <c r="U168" s="435" t="str">
        <f>IF($K168=TRUE,IF(ROUND(ABS($H168-'②-1出来高報告書'!$H$42),4)&lt;=1%,"OK","NG"),"OK")</f>
        <v>OK</v>
      </c>
      <c r="V168" s="435" t="str">
        <f t="shared" si="28"/>
        <v>OK</v>
      </c>
      <c r="W168" s="435" t="str">
        <f t="shared" si="29"/>
        <v>OK</v>
      </c>
      <c r="X168" s="435" t="str">
        <f t="shared" si="30"/>
        <v>OK</v>
      </c>
      <c r="Y168" s="435" t="str">
        <f t="shared" si="31"/>
        <v>OK</v>
      </c>
      <c r="Z168" s="435">
        <f t="shared" si="32"/>
        <v>0</v>
      </c>
      <c r="AA168" s="83">
        <f>'①見積→契約(出来高報告初回のみ）'!I199</f>
        <v>0</v>
      </c>
    </row>
    <row r="169" spans="1:27" ht="18" customHeight="1">
      <c r="A169" s="370">
        <f t="shared" si="23"/>
        <v>6</v>
      </c>
      <c r="B169" s="308" t="str">
        <f>IF('①見積→契約(出来高報告初回のみ）'!B204="〇","☑","")</f>
        <v/>
      </c>
      <c r="C169" s="408" t="str">
        <f t="shared" si="34"/>
        <v/>
      </c>
      <c r="D169" s="305" t="str">
        <f>IFERROR(IF('①見積→契約(出来高報告初回のみ）'!C200="","",'①見積→契約(出来高報告初回のみ）'!C200),"")</f>
        <v/>
      </c>
      <c r="E169" s="115" t="str">
        <f>IFERROR(IF('①見積→契約(出来高報告初回のみ）'!D200="","",FIXED('①見積→契約(出来高報告初回のみ）'!D200,'①見積→契約(出来高報告初回のみ）'!AG214)),"")</f>
        <v/>
      </c>
      <c r="F169" s="111" t="str">
        <f>IFERROR(IF('①見積→契約(出来高報告初回のみ）'!E200="","",'①見積→契約(出来高報告初回のみ）'!E200),"")</f>
        <v/>
      </c>
      <c r="G169" s="112" t="str">
        <f>IF('①見積→契約(出来高報告初回のみ）'!H200="","",'①見積→契約(出来高報告初回のみ）'!H200)</f>
        <v/>
      </c>
      <c r="H169" s="110" t="str">
        <f t="shared" si="33"/>
        <v/>
      </c>
      <c r="I169" s="114" t="str">
        <f>IFERROR(IF(K169=TRUE,ROUND(G169*'値引・法定福利費自動計算（非表示予定）'!$D$7+M169,0),IF(G169="","",ROUND(G169*L169+M169,0))),"")</f>
        <v/>
      </c>
      <c r="J169" s="125"/>
      <c r="K169" s="458" t="b">
        <v>0</v>
      </c>
      <c r="L169" s="157"/>
      <c r="M169" s="156"/>
      <c r="N169" s="449" t="str">
        <f t="shared" si="25"/>
        <v/>
      </c>
      <c r="O169" s="449" t="str">
        <f>IF($K169=TRUE,'②-1出来高報告書'!$H$42-1%,"")</f>
        <v/>
      </c>
      <c r="P169" s="449" t="str">
        <f>IF($K169=TRUE,'②-1出来高報告書'!$H$42+1%,"")</f>
        <v/>
      </c>
      <c r="Q169" s="460" t="str">
        <f>IF($G169="","",IF($K169=TRUE,
MAX(
MIN(
_xlfn.CEILING.MATH($G169*('②-1出来高報告書'!$H$42-1%),1)-ROUND($G169*'値引・法定福利費自動計算（非表示予定）'!$D$7,0),
_xlfn.CEILING.MATH($G169*('②-1出来高報告書'!$H$42+1%+0.1%),1)-1-ROUND($G169*'値引・法定福利費自動計算（非表示予定）'!$D$7,0)
),
MIN(0,$G169)-ROUND($G169*'値引・法定福利費自動計算（非表示予定）'!$D$7,0),
-99999
),
MAX(
MIN(0,$G169)-ROUND($G169*$L169,0),
-99999
)
))</f>
        <v/>
      </c>
      <c r="R169" s="460" t="str">
        <f>IF($G169="","",IF($K169=TRUE,
MIN(
MAX(
_xlfn.CEILING.MATH($G169*('②-1出来高報告書'!$H$42-1%),1)-ROUND($G169*'値引・法定福利費自動計算（非表示予定）'!$D$7,0),
_xlfn.CEILING.MATH($G169*('②-1出来高報告書'!$H$42+1%+0.1%),1)-1-ROUND($G169*'値引・法定福利費自動計算（非表示予定）'!$D$7,0)
),
MAX(0,$G169)-ROUND($G169*'値引・法定福利費自動計算（非表示予定）'!$D$7,0),
99999
),
MIN(
MAX(0,$G169)-ROUND($G169*$L169,0),
99999
)
))</f>
        <v/>
      </c>
      <c r="S169" s="462" t="str">
        <f t="shared" si="26"/>
        <v>OK</v>
      </c>
      <c r="T169" s="435" t="str">
        <f t="shared" si="27"/>
        <v>OK</v>
      </c>
      <c r="U169" s="435" t="str">
        <f>IF($K169=TRUE,IF(ROUND(ABS($H169-'②-1出来高報告書'!$H$42),4)&lt;=1%,"OK","NG"),"OK")</f>
        <v>OK</v>
      </c>
      <c r="V169" s="435" t="str">
        <f t="shared" si="28"/>
        <v>OK</v>
      </c>
      <c r="W169" s="435" t="str">
        <f t="shared" si="29"/>
        <v>OK</v>
      </c>
      <c r="X169" s="435" t="str">
        <f t="shared" si="30"/>
        <v>OK</v>
      </c>
      <c r="Y169" s="435" t="str">
        <f t="shared" si="31"/>
        <v>OK</v>
      </c>
      <c r="Z169" s="435">
        <f t="shared" si="32"/>
        <v>0</v>
      </c>
      <c r="AA169" s="83">
        <f>'①見積→契約(出来高報告初回のみ）'!I200</f>
        <v>0</v>
      </c>
    </row>
    <row r="170" spans="1:27" ht="18" customHeight="1">
      <c r="A170" s="370">
        <f t="shared" si="23"/>
        <v>6</v>
      </c>
      <c r="B170" s="308" t="str">
        <f>IF('①見積→契約(出来高報告初回のみ）'!B205="〇","☑","")</f>
        <v/>
      </c>
      <c r="C170" s="408" t="str">
        <f t="shared" si="34"/>
        <v/>
      </c>
      <c r="D170" s="305" t="str">
        <f>IFERROR(IF('①見積→契約(出来高報告初回のみ）'!C201="","",'①見積→契約(出来高報告初回のみ）'!C201),"")</f>
        <v/>
      </c>
      <c r="E170" s="115" t="str">
        <f>IFERROR(IF('①見積→契約(出来高報告初回のみ）'!D201="","",FIXED('①見積→契約(出来高報告初回のみ）'!D201,'①見積→契約(出来高報告初回のみ）'!AG215)),"")</f>
        <v/>
      </c>
      <c r="F170" s="111" t="str">
        <f>IFERROR(IF('①見積→契約(出来高報告初回のみ）'!E201="","",'①見積→契約(出来高報告初回のみ）'!E201),"")</f>
        <v/>
      </c>
      <c r="G170" s="112" t="str">
        <f>IF('①見積→契約(出来高報告初回のみ）'!H201="","",'①見積→契約(出来高報告初回のみ）'!H201)</f>
        <v/>
      </c>
      <c r="H170" s="110" t="str">
        <f t="shared" si="33"/>
        <v/>
      </c>
      <c r="I170" s="114" t="str">
        <f>IFERROR(IF(K170=TRUE,ROUND(G170*'値引・法定福利費自動計算（非表示予定）'!$D$7+M170,0),IF(G170="","",ROUND(G170*L170+M170,0))),"")</f>
        <v/>
      </c>
      <c r="J170" s="125"/>
      <c r="K170" s="458" t="b">
        <v>0</v>
      </c>
      <c r="L170" s="157"/>
      <c r="M170" s="156"/>
      <c r="N170" s="449" t="str">
        <f t="shared" si="25"/>
        <v/>
      </c>
      <c r="O170" s="449" t="str">
        <f>IF($K170=TRUE,'②-1出来高報告書'!$H$42-1%,"")</f>
        <v/>
      </c>
      <c r="P170" s="449" t="str">
        <f>IF($K170=TRUE,'②-1出来高報告書'!$H$42+1%,"")</f>
        <v/>
      </c>
      <c r="Q170" s="460" t="str">
        <f>IF($G170="","",IF($K170=TRUE,
MAX(
MIN(
_xlfn.CEILING.MATH($G170*('②-1出来高報告書'!$H$42-1%),1)-ROUND($G170*'値引・法定福利費自動計算（非表示予定）'!$D$7,0),
_xlfn.CEILING.MATH($G170*('②-1出来高報告書'!$H$42+1%+0.1%),1)-1-ROUND($G170*'値引・法定福利費自動計算（非表示予定）'!$D$7,0)
),
MIN(0,$G170)-ROUND($G170*'値引・法定福利費自動計算（非表示予定）'!$D$7,0),
-99999
),
MAX(
MIN(0,$G170)-ROUND($G170*$L170,0),
-99999
)
))</f>
        <v/>
      </c>
      <c r="R170" s="460" t="str">
        <f>IF($G170="","",IF($K170=TRUE,
MIN(
MAX(
_xlfn.CEILING.MATH($G170*('②-1出来高報告書'!$H$42-1%),1)-ROUND($G170*'値引・法定福利費自動計算（非表示予定）'!$D$7,0),
_xlfn.CEILING.MATH($G170*('②-1出来高報告書'!$H$42+1%+0.1%),1)-1-ROUND($G170*'値引・法定福利費自動計算（非表示予定）'!$D$7,0)
),
MAX(0,$G170)-ROUND($G170*'値引・法定福利費自動計算（非表示予定）'!$D$7,0),
99999
),
MIN(
MAX(0,$G170)-ROUND($G170*$L170,0),
99999
)
))</f>
        <v/>
      </c>
      <c r="S170" s="462" t="str">
        <f t="shared" si="26"/>
        <v>OK</v>
      </c>
      <c r="T170" s="435" t="str">
        <f t="shared" si="27"/>
        <v>OK</v>
      </c>
      <c r="U170" s="435" t="str">
        <f>IF($K170=TRUE,IF(ROUND(ABS($H170-'②-1出来高報告書'!$H$42),4)&lt;=1%,"OK","NG"),"OK")</f>
        <v>OK</v>
      </c>
      <c r="V170" s="435" t="str">
        <f t="shared" si="28"/>
        <v>OK</v>
      </c>
      <c r="W170" s="435" t="str">
        <f t="shared" si="29"/>
        <v>OK</v>
      </c>
      <c r="X170" s="435" t="str">
        <f t="shared" si="30"/>
        <v>OK</v>
      </c>
      <c r="Y170" s="435" t="str">
        <f t="shared" si="31"/>
        <v>OK</v>
      </c>
      <c r="Z170" s="435">
        <f t="shared" si="32"/>
        <v>0</v>
      </c>
      <c r="AA170" s="83">
        <f>'①見積→契約(出来高報告初回のみ）'!I201</f>
        <v>0</v>
      </c>
    </row>
    <row r="171" spans="1:27" ht="18" customHeight="1">
      <c r="A171" s="370">
        <f t="shared" si="23"/>
        <v>6</v>
      </c>
      <c r="B171" s="308" t="str">
        <f>IF('①見積→契約(出来高報告初回のみ）'!B206="〇","☑","")</f>
        <v/>
      </c>
      <c r="C171" s="408" t="str">
        <f t="shared" si="34"/>
        <v/>
      </c>
      <c r="D171" s="305" t="str">
        <f>IFERROR(IF('①見積→契約(出来高報告初回のみ）'!C202="","",'①見積→契約(出来高報告初回のみ）'!C202),"")</f>
        <v/>
      </c>
      <c r="E171" s="115" t="str">
        <f>IFERROR(IF('①見積→契約(出来高報告初回のみ）'!D202="","",FIXED('①見積→契約(出来高報告初回のみ）'!D202,'①見積→契約(出来高報告初回のみ）'!AG216)),"")</f>
        <v/>
      </c>
      <c r="F171" s="111" t="str">
        <f>IFERROR(IF('①見積→契約(出来高報告初回のみ）'!E202="","",'①見積→契約(出来高報告初回のみ）'!E202),"")</f>
        <v/>
      </c>
      <c r="G171" s="112" t="str">
        <f>IF('①見積→契約(出来高報告初回のみ）'!H202="","",'①見積→契約(出来高報告初回のみ）'!H202)</f>
        <v/>
      </c>
      <c r="H171" s="110" t="str">
        <f t="shared" si="33"/>
        <v/>
      </c>
      <c r="I171" s="114" t="str">
        <f>IFERROR(IF(K171=TRUE,ROUND(G171*'値引・法定福利費自動計算（非表示予定）'!$D$7+M171,0),IF(G171="","",ROUND(G171*L171+M171,0))),"")</f>
        <v/>
      </c>
      <c r="J171" s="125"/>
      <c r="K171" s="458" t="b">
        <v>0</v>
      </c>
      <c r="L171" s="157"/>
      <c r="M171" s="156"/>
      <c r="N171" s="449" t="str">
        <f t="shared" si="25"/>
        <v/>
      </c>
      <c r="O171" s="449" t="str">
        <f>IF($K171=TRUE,'②-1出来高報告書'!$H$42-1%,"")</f>
        <v/>
      </c>
      <c r="P171" s="449" t="str">
        <f>IF($K171=TRUE,'②-1出来高報告書'!$H$42+1%,"")</f>
        <v/>
      </c>
      <c r="Q171" s="460" t="str">
        <f>IF($G171="","",IF($K171=TRUE,
MAX(
MIN(
_xlfn.CEILING.MATH($G171*('②-1出来高報告書'!$H$42-1%),1)-ROUND($G171*'値引・法定福利費自動計算（非表示予定）'!$D$7,0),
_xlfn.CEILING.MATH($G171*('②-1出来高報告書'!$H$42+1%+0.1%),1)-1-ROUND($G171*'値引・法定福利費自動計算（非表示予定）'!$D$7,0)
),
MIN(0,$G171)-ROUND($G171*'値引・法定福利費自動計算（非表示予定）'!$D$7,0),
-99999
),
MAX(
MIN(0,$G171)-ROUND($G171*$L171,0),
-99999
)
))</f>
        <v/>
      </c>
      <c r="R171" s="460" t="str">
        <f>IF($G171="","",IF($K171=TRUE,
MIN(
MAX(
_xlfn.CEILING.MATH($G171*('②-1出来高報告書'!$H$42-1%),1)-ROUND($G171*'値引・法定福利費自動計算（非表示予定）'!$D$7,0),
_xlfn.CEILING.MATH($G171*('②-1出来高報告書'!$H$42+1%+0.1%),1)-1-ROUND($G171*'値引・法定福利費自動計算（非表示予定）'!$D$7,0)
),
MAX(0,$G171)-ROUND($G171*'値引・法定福利費自動計算（非表示予定）'!$D$7,0),
99999
),
MIN(
MAX(0,$G171)-ROUND($G171*$L171,0),
99999
)
))</f>
        <v/>
      </c>
      <c r="S171" s="462" t="str">
        <f t="shared" si="26"/>
        <v>OK</v>
      </c>
      <c r="T171" s="435" t="str">
        <f t="shared" si="27"/>
        <v>OK</v>
      </c>
      <c r="U171" s="435" t="str">
        <f>IF($K171=TRUE,IF(ROUND(ABS($H171-'②-1出来高報告書'!$H$42),4)&lt;=1%,"OK","NG"),"OK")</f>
        <v>OK</v>
      </c>
      <c r="V171" s="435" t="str">
        <f t="shared" si="28"/>
        <v>OK</v>
      </c>
      <c r="W171" s="435" t="str">
        <f t="shared" si="29"/>
        <v>OK</v>
      </c>
      <c r="X171" s="435" t="str">
        <f t="shared" si="30"/>
        <v>OK</v>
      </c>
      <c r="Y171" s="435" t="str">
        <f t="shared" si="31"/>
        <v>OK</v>
      </c>
      <c r="Z171" s="435">
        <f t="shared" si="32"/>
        <v>0</v>
      </c>
      <c r="AA171" s="83">
        <f>'①見積→契約(出来高報告初回のみ）'!I202</f>
        <v>0</v>
      </c>
    </row>
    <row r="172" spans="1:27" ht="18" customHeight="1">
      <c r="A172" s="370">
        <f t="shared" si="23"/>
        <v>6</v>
      </c>
      <c r="B172" s="308" t="str">
        <f>IF('①見積→契約(出来高報告初回のみ）'!B207="〇","☑","")</f>
        <v/>
      </c>
      <c r="C172" s="408" t="str">
        <f t="shared" si="34"/>
        <v/>
      </c>
      <c r="D172" s="305" t="str">
        <f>IFERROR(IF('①見積→契約(出来高報告初回のみ）'!C203="","",'①見積→契約(出来高報告初回のみ）'!C203),"")</f>
        <v/>
      </c>
      <c r="E172" s="115" t="str">
        <f>IFERROR(IF('①見積→契約(出来高報告初回のみ）'!D203="","",FIXED('①見積→契約(出来高報告初回のみ）'!D203,'①見積→契約(出来高報告初回のみ）'!AG217)),"")</f>
        <v/>
      </c>
      <c r="F172" s="111" t="str">
        <f>IFERROR(IF('①見積→契約(出来高報告初回のみ）'!E203="","",'①見積→契約(出来高報告初回のみ）'!E203),"")</f>
        <v/>
      </c>
      <c r="G172" s="112" t="str">
        <f>IF('①見積→契約(出来高報告初回のみ）'!H203="","",'①見積→契約(出来高報告初回のみ）'!H203)</f>
        <v/>
      </c>
      <c r="H172" s="110" t="str">
        <f t="shared" si="33"/>
        <v/>
      </c>
      <c r="I172" s="114" t="str">
        <f>IFERROR(IF(K172=TRUE,ROUND(G172*'値引・法定福利費自動計算（非表示予定）'!$D$7+M172,0),IF(G172="","",ROUND(G172*L172+M172,0))),"")</f>
        <v/>
      </c>
      <c r="J172" s="125"/>
      <c r="K172" s="458" t="b">
        <v>0</v>
      </c>
      <c r="L172" s="157"/>
      <c r="M172" s="156"/>
      <c r="N172" s="449" t="str">
        <f t="shared" si="25"/>
        <v/>
      </c>
      <c r="O172" s="449" t="str">
        <f>IF($K172=TRUE,'②-1出来高報告書'!$H$42-1%,"")</f>
        <v/>
      </c>
      <c r="P172" s="449" t="str">
        <f>IF($K172=TRUE,'②-1出来高報告書'!$H$42+1%,"")</f>
        <v/>
      </c>
      <c r="Q172" s="460" t="str">
        <f>IF($G172="","",IF($K172=TRUE,
MAX(
MIN(
_xlfn.CEILING.MATH($G172*('②-1出来高報告書'!$H$42-1%),1)-ROUND($G172*'値引・法定福利費自動計算（非表示予定）'!$D$7,0),
_xlfn.CEILING.MATH($G172*('②-1出来高報告書'!$H$42+1%+0.1%),1)-1-ROUND($G172*'値引・法定福利費自動計算（非表示予定）'!$D$7,0)
),
MIN(0,$G172)-ROUND($G172*'値引・法定福利費自動計算（非表示予定）'!$D$7,0),
-99999
),
MAX(
MIN(0,$G172)-ROUND($G172*$L172,0),
-99999
)
))</f>
        <v/>
      </c>
      <c r="R172" s="460" t="str">
        <f>IF($G172="","",IF($K172=TRUE,
MIN(
MAX(
_xlfn.CEILING.MATH($G172*('②-1出来高報告書'!$H$42-1%),1)-ROUND($G172*'値引・法定福利費自動計算（非表示予定）'!$D$7,0),
_xlfn.CEILING.MATH($G172*('②-1出来高報告書'!$H$42+1%+0.1%),1)-1-ROUND($G172*'値引・法定福利費自動計算（非表示予定）'!$D$7,0)
),
MAX(0,$G172)-ROUND($G172*'値引・法定福利費自動計算（非表示予定）'!$D$7,0),
99999
),
MIN(
MAX(0,$G172)-ROUND($G172*$L172,0),
99999
)
))</f>
        <v/>
      </c>
      <c r="S172" s="462" t="str">
        <f t="shared" si="26"/>
        <v>OK</v>
      </c>
      <c r="T172" s="435" t="str">
        <f t="shared" si="27"/>
        <v>OK</v>
      </c>
      <c r="U172" s="435" t="str">
        <f>IF($K172=TRUE,IF(ROUND(ABS($H172-'②-1出来高報告書'!$H$42),4)&lt;=1%,"OK","NG"),"OK")</f>
        <v>OK</v>
      </c>
      <c r="V172" s="435" t="str">
        <f t="shared" si="28"/>
        <v>OK</v>
      </c>
      <c r="W172" s="435" t="str">
        <f t="shared" si="29"/>
        <v>OK</v>
      </c>
      <c r="X172" s="435" t="str">
        <f t="shared" si="30"/>
        <v>OK</v>
      </c>
      <c r="Y172" s="435" t="str">
        <f t="shared" si="31"/>
        <v>OK</v>
      </c>
      <c r="Z172" s="435">
        <f t="shared" si="32"/>
        <v>0</v>
      </c>
      <c r="AA172" s="83">
        <f>'①見積→契約(出来高報告初回のみ）'!I203</f>
        <v>0</v>
      </c>
    </row>
    <row r="173" spans="1:27" ht="18" customHeight="1">
      <c r="A173" s="370">
        <f t="shared" si="23"/>
        <v>6</v>
      </c>
      <c r="B173" s="308" t="str">
        <f>IF('①見積→契約(出来高報告初回のみ）'!B208="〇","☑","")</f>
        <v/>
      </c>
      <c r="C173" s="408" t="str">
        <f t="shared" si="34"/>
        <v/>
      </c>
      <c r="D173" s="305" t="str">
        <f>IFERROR(IF('①見積→契約(出来高報告初回のみ）'!C204="","",'①見積→契約(出来高報告初回のみ）'!C204),"")</f>
        <v/>
      </c>
      <c r="E173" s="115" t="str">
        <f>IFERROR(IF('①見積→契約(出来高報告初回のみ）'!D204="","",FIXED('①見積→契約(出来高報告初回のみ）'!D204,'①見積→契約(出来高報告初回のみ）'!AG218)),"")</f>
        <v/>
      </c>
      <c r="F173" s="111" t="str">
        <f>IFERROR(IF('①見積→契約(出来高報告初回のみ）'!E204="","",'①見積→契約(出来高報告初回のみ）'!E204),"")</f>
        <v/>
      </c>
      <c r="G173" s="112" t="str">
        <f>IF('①見積→契約(出来高報告初回のみ）'!H204="","",'①見積→契約(出来高報告初回のみ）'!H204)</f>
        <v/>
      </c>
      <c r="H173" s="110" t="str">
        <f t="shared" si="33"/>
        <v/>
      </c>
      <c r="I173" s="114" t="str">
        <f>IFERROR(IF(K173=TRUE,ROUND(G173*'値引・法定福利費自動計算（非表示予定）'!$D$7+M173,0),IF(G173="","",ROUND(G173*L173+M173,0))),"")</f>
        <v/>
      </c>
      <c r="J173" s="125"/>
      <c r="K173" s="458" t="b">
        <v>0</v>
      </c>
      <c r="L173" s="157"/>
      <c r="M173" s="156"/>
      <c r="N173" s="449" t="str">
        <f t="shared" si="25"/>
        <v/>
      </c>
      <c r="O173" s="449" t="str">
        <f>IF($K173=TRUE,'②-1出来高報告書'!$H$42-1%,"")</f>
        <v/>
      </c>
      <c r="P173" s="449" t="str">
        <f>IF($K173=TRUE,'②-1出来高報告書'!$H$42+1%,"")</f>
        <v/>
      </c>
      <c r="Q173" s="460" t="str">
        <f>IF($G173="","",IF($K173=TRUE,
MAX(
MIN(
_xlfn.CEILING.MATH($G173*('②-1出来高報告書'!$H$42-1%),1)-ROUND($G173*'値引・法定福利費自動計算（非表示予定）'!$D$7,0),
_xlfn.CEILING.MATH($G173*('②-1出来高報告書'!$H$42+1%+0.1%),1)-1-ROUND($G173*'値引・法定福利費自動計算（非表示予定）'!$D$7,0)
),
MIN(0,$G173)-ROUND($G173*'値引・法定福利費自動計算（非表示予定）'!$D$7,0),
-99999
),
MAX(
MIN(0,$G173)-ROUND($G173*$L173,0),
-99999
)
))</f>
        <v/>
      </c>
      <c r="R173" s="460" t="str">
        <f>IF($G173="","",IF($K173=TRUE,
MIN(
MAX(
_xlfn.CEILING.MATH($G173*('②-1出来高報告書'!$H$42-1%),1)-ROUND($G173*'値引・法定福利費自動計算（非表示予定）'!$D$7,0),
_xlfn.CEILING.MATH($G173*('②-1出来高報告書'!$H$42+1%+0.1%),1)-1-ROUND($G173*'値引・法定福利費自動計算（非表示予定）'!$D$7,0)
),
MAX(0,$G173)-ROUND($G173*'値引・法定福利費自動計算（非表示予定）'!$D$7,0),
99999
),
MIN(
MAX(0,$G173)-ROUND($G173*$L173,0),
99999
)
))</f>
        <v/>
      </c>
      <c r="S173" s="462" t="str">
        <f t="shared" si="26"/>
        <v>OK</v>
      </c>
      <c r="T173" s="435" t="str">
        <f t="shared" si="27"/>
        <v>OK</v>
      </c>
      <c r="U173" s="435" t="str">
        <f>IF($K173=TRUE,IF(ROUND(ABS($H173-'②-1出来高報告書'!$H$42),4)&lt;=1%,"OK","NG"),"OK")</f>
        <v>OK</v>
      </c>
      <c r="V173" s="435" t="str">
        <f t="shared" si="28"/>
        <v>OK</v>
      </c>
      <c r="W173" s="435" t="str">
        <f t="shared" si="29"/>
        <v>OK</v>
      </c>
      <c r="X173" s="435" t="str">
        <f t="shared" si="30"/>
        <v>OK</v>
      </c>
      <c r="Y173" s="435" t="str">
        <f t="shared" si="31"/>
        <v>OK</v>
      </c>
      <c r="Z173" s="435">
        <f t="shared" si="32"/>
        <v>0</v>
      </c>
      <c r="AA173" s="83">
        <f>'①見積→契約(出来高報告初回のみ）'!I204</f>
        <v>0</v>
      </c>
    </row>
    <row r="174" spans="1:27" ht="18" customHeight="1">
      <c r="A174" s="370">
        <f t="shared" ref="A174:A237" si="35">A134+1</f>
        <v>6</v>
      </c>
      <c r="B174" s="308" t="str">
        <f>IF('①見積→契約(出来高報告初回のみ）'!B209="〇","☑","")</f>
        <v/>
      </c>
      <c r="C174" s="408" t="str">
        <f t="shared" si="34"/>
        <v/>
      </c>
      <c r="D174" s="305" t="str">
        <f>IFERROR(IF('①見積→契約(出来高報告初回のみ）'!C205="","",'①見積→契約(出来高報告初回のみ）'!C205),"")</f>
        <v/>
      </c>
      <c r="E174" s="115" t="str">
        <f>IFERROR(IF('①見積→契約(出来高報告初回のみ）'!D205="","",FIXED('①見積→契約(出来高報告初回のみ）'!D205,'①見積→契約(出来高報告初回のみ）'!AG219)),"")</f>
        <v/>
      </c>
      <c r="F174" s="111" t="str">
        <f>IFERROR(IF('①見積→契約(出来高報告初回のみ）'!E205="","",'①見積→契約(出来高報告初回のみ）'!E205),"")</f>
        <v/>
      </c>
      <c r="G174" s="112" t="str">
        <f>IF('①見積→契約(出来高報告初回のみ）'!H205="","",'①見積→契約(出来高報告初回のみ）'!H205)</f>
        <v/>
      </c>
      <c r="H174" s="110" t="str">
        <f t="shared" si="33"/>
        <v/>
      </c>
      <c r="I174" s="114" t="str">
        <f>IFERROR(IF(K174=TRUE,ROUND(G174*'値引・法定福利費自動計算（非表示予定）'!$D$7+M174,0),IF(G174="","",ROUND(G174*L174+M174,0))),"")</f>
        <v/>
      </c>
      <c r="J174" s="125"/>
      <c r="K174" s="458" t="b">
        <v>0</v>
      </c>
      <c r="L174" s="157"/>
      <c r="M174" s="156"/>
      <c r="N174" s="449" t="str">
        <f t="shared" si="25"/>
        <v/>
      </c>
      <c r="O174" s="449" t="str">
        <f>IF($K174=TRUE,'②-1出来高報告書'!$H$42-1%,"")</f>
        <v/>
      </c>
      <c r="P174" s="449" t="str">
        <f>IF($K174=TRUE,'②-1出来高報告書'!$H$42+1%,"")</f>
        <v/>
      </c>
      <c r="Q174" s="460" t="str">
        <f>IF($G174="","",IF($K174=TRUE,
MAX(
MIN(
_xlfn.CEILING.MATH($G174*('②-1出来高報告書'!$H$42-1%),1)-ROUND($G174*'値引・法定福利費自動計算（非表示予定）'!$D$7,0),
_xlfn.CEILING.MATH($G174*('②-1出来高報告書'!$H$42+1%+0.1%),1)-1-ROUND($G174*'値引・法定福利費自動計算（非表示予定）'!$D$7,0)
),
MIN(0,$G174)-ROUND($G174*'値引・法定福利費自動計算（非表示予定）'!$D$7,0),
-99999
),
MAX(
MIN(0,$G174)-ROUND($G174*$L174,0),
-99999
)
))</f>
        <v/>
      </c>
      <c r="R174" s="460" t="str">
        <f>IF($G174="","",IF($K174=TRUE,
MIN(
MAX(
_xlfn.CEILING.MATH($G174*('②-1出来高報告書'!$H$42-1%),1)-ROUND($G174*'値引・法定福利費自動計算（非表示予定）'!$D$7,0),
_xlfn.CEILING.MATH($G174*('②-1出来高報告書'!$H$42+1%+0.1%),1)-1-ROUND($G174*'値引・法定福利費自動計算（非表示予定）'!$D$7,0)
),
MAX(0,$G174)-ROUND($G174*'値引・法定福利費自動計算（非表示予定）'!$D$7,0),
99999
),
MIN(
MAX(0,$G174)-ROUND($G174*$L174,0),
99999
)
))</f>
        <v/>
      </c>
      <c r="S174" s="462" t="str">
        <f t="shared" si="26"/>
        <v>OK</v>
      </c>
      <c r="T174" s="435" t="str">
        <f t="shared" si="27"/>
        <v>OK</v>
      </c>
      <c r="U174" s="435" t="str">
        <f>IF($K174=TRUE,IF(ROUND(ABS($H174-'②-1出来高報告書'!$H$42),4)&lt;=1%,"OK","NG"),"OK")</f>
        <v>OK</v>
      </c>
      <c r="V174" s="435" t="str">
        <f t="shared" si="28"/>
        <v>OK</v>
      </c>
      <c r="W174" s="435" t="str">
        <f t="shared" si="29"/>
        <v>OK</v>
      </c>
      <c r="X174" s="435" t="str">
        <f t="shared" si="30"/>
        <v>OK</v>
      </c>
      <c r="Y174" s="435" t="str">
        <f t="shared" si="31"/>
        <v>OK</v>
      </c>
      <c r="Z174" s="435">
        <f t="shared" si="32"/>
        <v>0</v>
      </c>
      <c r="AA174" s="83">
        <f>'①見積→契約(出来高報告初回のみ）'!I205</f>
        <v>0</v>
      </c>
    </row>
    <row r="175" spans="1:27" ht="18" customHeight="1">
      <c r="A175" s="370">
        <f t="shared" si="35"/>
        <v>6</v>
      </c>
      <c r="B175" s="308" t="str">
        <f>IF('①見積→契約(出来高報告初回のみ）'!B210="〇","☑","")</f>
        <v/>
      </c>
      <c r="C175" s="408" t="str">
        <f t="shared" si="34"/>
        <v/>
      </c>
      <c r="D175" s="305" t="str">
        <f>IFERROR(IF('①見積→契約(出来高報告初回のみ）'!C206="","",'①見積→契約(出来高報告初回のみ）'!C206),"")</f>
        <v/>
      </c>
      <c r="E175" s="115" t="str">
        <f>IFERROR(IF('①見積→契約(出来高報告初回のみ）'!D206="","",FIXED('①見積→契約(出来高報告初回のみ）'!D206,'①見積→契約(出来高報告初回のみ）'!AG220)),"")</f>
        <v/>
      </c>
      <c r="F175" s="111" t="str">
        <f>IFERROR(IF('①見積→契約(出来高報告初回のみ）'!E206="","",'①見積→契約(出来高報告初回のみ）'!E206),"")</f>
        <v/>
      </c>
      <c r="G175" s="112" t="str">
        <f>IF('①見積→契約(出来高報告初回のみ）'!H206="","",'①見積→契約(出来高報告初回のみ）'!H206)</f>
        <v/>
      </c>
      <c r="H175" s="110" t="str">
        <f t="shared" si="33"/>
        <v/>
      </c>
      <c r="I175" s="114" t="str">
        <f>IFERROR(IF(K175=TRUE,ROUND(G175*'値引・法定福利費自動計算（非表示予定）'!$D$7+M175,0),IF(G175="","",ROUND(G175*L175+M175,0))),"")</f>
        <v/>
      </c>
      <c r="J175" s="125"/>
      <c r="K175" s="458" t="b">
        <v>0</v>
      </c>
      <c r="L175" s="157"/>
      <c r="M175" s="156"/>
      <c r="N175" s="449" t="str">
        <f t="shared" si="25"/>
        <v/>
      </c>
      <c r="O175" s="449" t="str">
        <f>IF($K175=TRUE,'②-1出来高報告書'!$H$42-1%,"")</f>
        <v/>
      </c>
      <c r="P175" s="449" t="str">
        <f>IF($K175=TRUE,'②-1出来高報告書'!$H$42+1%,"")</f>
        <v/>
      </c>
      <c r="Q175" s="460" t="str">
        <f>IF($G175="","",IF($K175=TRUE,
MAX(
MIN(
_xlfn.CEILING.MATH($G175*('②-1出来高報告書'!$H$42-1%),1)-ROUND($G175*'値引・法定福利費自動計算（非表示予定）'!$D$7,0),
_xlfn.CEILING.MATH($G175*('②-1出来高報告書'!$H$42+1%+0.1%),1)-1-ROUND($G175*'値引・法定福利費自動計算（非表示予定）'!$D$7,0)
),
MIN(0,$G175)-ROUND($G175*'値引・法定福利費自動計算（非表示予定）'!$D$7,0),
-99999
),
MAX(
MIN(0,$G175)-ROUND($G175*$L175,0),
-99999
)
))</f>
        <v/>
      </c>
      <c r="R175" s="460" t="str">
        <f>IF($G175="","",IF($K175=TRUE,
MIN(
MAX(
_xlfn.CEILING.MATH($G175*('②-1出来高報告書'!$H$42-1%),1)-ROUND($G175*'値引・法定福利費自動計算（非表示予定）'!$D$7,0),
_xlfn.CEILING.MATH($G175*('②-1出来高報告書'!$H$42+1%+0.1%),1)-1-ROUND($G175*'値引・法定福利費自動計算（非表示予定）'!$D$7,0)
),
MAX(0,$G175)-ROUND($G175*'値引・法定福利費自動計算（非表示予定）'!$D$7,0),
99999
),
MIN(
MAX(0,$G175)-ROUND($G175*$L175,0),
99999
)
))</f>
        <v/>
      </c>
      <c r="S175" s="462" t="str">
        <f t="shared" si="26"/>
        <v>OK</v>
      </c>
      <c r="T175" s="435" t="str">
        <f t="shared" si="27"/>
        <v>OK</v>
      </c>
      <c r="U175" s="435" t="str">
        <f>IF($K175=TRUE,IF(ROUND(ABS($H175-'②-1出来高報告書'!$H$42),4)&lt;=1%,"OK","NG"),"OK")</f>
        <v>OK</v>
      </c>
      <c r="V175" s="435" t="str">
        <f t="shared" si="28"/>
        <v>OK</v>
      </c>
      <c r="W175" s="435" t="str">
        <f t="shared" si="29"/>
        <v>OK</v>
      </c>
      <c r="X175" s="435" t="str">
        <f t="shared" si="30"/>
        <v>OK</v>
      </c>
      <c r="Y175" s="435" t="str">
        <f t="shared" si="31"/>
        <v>OK</v>
      </c>
      <c r="Z175" s="435">
        <f t="shared" si="32"/>
        <v>0</v>
      </c>
      <c r="AA175" s="83">
        <f>'①見積→契約(出来高報告初回のみ）'!I206</f>
        <v>0</v>
      </c>
    </row>
    <row r="176" spans="1:27" ht="18" customHeight="1">
      <c r="A176" s="370">
        <f t="shared" si="35"/>
        <v>6</v>
      </c>
      <c r="B176" s="308" t="str">
        <f>IF('①見積→契約(出来高報告初回のみ）'!B211="〇","☑","")</f>
        <v/>
      </c>
      <c r="C176" s="408" t="str">
        <f t="shared" si="34"/>
        <v/>
      </c>
      <c r="D176" s="305" t="str">
        <f>IFERROR(IF('①見積→契約(出来高報告初回のみ）'!C207="","",'①見積→契約(出来高報告初回のみ）'!C207),"")</f>
        <v/>
      </c>
      <c r="E176" s="115" t="str">
        <f>IFERROR(IF('①見積→契約(出来高報告初回のみ）'!D207="","",FIXED('①見積→契約(出来高報告初回のみ）'!D207,'①見積→契約(出来高報告初回のみ）'!AG221)),"")</f>
        <v/>
      </c>
      <c r="F176" s="111" t="str">
        <f>IFERROR(IF('①見積→契約(出来高報告初回のみ）'!E207="","",'①見積→契約(出来高報告初回のみ）'!E207),"")</f>
        <v/>
      </c>
      <c r="G176" s="112" t="str">
        <f>IF('①見積→契約(出来高報告初回のみ）'!H207="","",'①見積→契約(出来高報告初回のみ）'!H207)</f>
        <v/>
      </c>
      <c r="H176" s="110" t="str">
        <f t="shared" si="33"/>
        <v/>
      </c>
      <c r="I176" s="114" t="str">
        <f>IFERROR(IF(K176=TRUE,ROUND(G176*'値引・法定福利費自動計算（非表示予定）'!$D$7+M176,0),IF(G176="","",ROUND(G176*L176+M176,0))),"")</f>
        <v/>
      </c>
      <c r="J176" s="125"/>
      <c r="K176" s="458" t="b">
        <v>0</v>
      </c>
      <c r="L176" s="157"/>
      <c r="M176" s="156"/>
      <c r="N176" s="449" t="str">
        <f t="shared" si="25"/>
        <v/>
      </c>
      <c r="O176" s="449" t="str">
        <f>IF($K176=TRUE,'②-1出来高報告書'!$H$42-1%,"")</f>
        <v/>
      </c>
      <c r="P176" s="449" t="str">
        <f>IF($K176=TRUE,'②-1出来高報告書'!$H$42+1%,"")</f>
        <v/>
      </c>
      <c r="Q176" s="460" t="str">
        <f>IF($G176="","",IF($K176=TRUE,
MAX(
MIN(
_xlfn.CEILING.MATH($G176*('②-1出来高報告書'!$H$42-1%),1)-ROUND($G176*'値引・法定福利費自動計算（非表示予定）'!$D$7,0),
_xlfn.CEILING.MATH($G176*('②-1出来高報告書'!$H$42+1%+0.1%),1)-1-ROUND($G176*'値引・法定福利費自動計算（非表示予定）'!$D$7,0)
),
MIN(0,$G176)-ROUND($G176*'値引・法定福利費自動計算（非表示予定）'!$D$7,0),
-99999
),
MAX(
MIN(0,$G176)-ROUND($G176*$L176,0),
-99999
)
))</f>
        <v/>
      </c>
      <c r="R176" s="460" t="str">
        <f>IF($G176="","",IF($K176=TRUE,
MIN(
MAX(
_xlfn.CEILING.MATH($G176*('②-1出来高報告書'!$H$42-1%),1)-ROUND($G176*'値引・法定福利費自動計算（非表示予定）'!$D$7,0),
_xlfn.CEILING.MATH($G176*('②-1出来高報告書'!$H$42+1%+0.1%),1)-1-ROUND($G176*'値引・法定福利費自動計算（非表示予定）'!$D$7,0)
),
MAX(0,$G176)-ROUND($G176*'値引・法定福利費自動計算（非表示予定）'!$D$7,0),
99999
),
MIN(
MAX(0,$G176)-ROUND($G176*$L176,0),
99999
)
))</f>
        <v/>
      </c>
      <c r="S176" s="462" t="str">
        <f t="shared" si="26"/>
        <v>OK</v>
      </c>
      <c r="T176" s="435" t="str">
        <f t="shared" si="27"/>
        <v>OK</v>
      </c>
      <c r="U176" s="435" t="str">
        <f>IF($K176=TRUE,IF(ROUND(ABS($H176-'②-1出来高報告書'!$H$42),4)&lt;=1%,"OK","NG"),"OK")</f>
        <v>OK</v>
      </c>
      <c r="V176" s="435" t="str">
        <f t="shared" si="28"/>
        <v>OK</v>
      </c>
      <c r="W176" s="435" t="str">
        <f t="shared" si="29"/>
        <v>OK</v>
      </c>
      <c r="X176" s="435" t="str">
        <f t="shared" si="30"/>
        <v>OK</v>
      </c>
      <c r="Y176" s="435" t="str">
        <f t="shared" si="31"/>
        <v>OK</v>
      </c>
      <c r="Z176" s="435">
        <f t="shared" si="32"/>
        <v>0</v>
      </c>
      <c r="AA176" s="83">
        <f>'①見積→契約(出来高報告初回のみ）'!I207</f>
        <v>0</v>
      </c>
    </row>
    <row r="177" spans="1:27" ht="18" customHeight="1">
      <c r="A177" s="370">
        <f t="shared" si="35"/>
        <v>6</v>
      </c>
      <c r="B177" s="308" t="str">
        <f>IF('①見積→契約(出来高報告初回のみ）'!B212="〇","☑","")</f>
        <v/>
      </c>
      <c r="C177" s="408" t="str">
        <f t="shared" si="34"/>
        <v/>
      </c>
      <c r="D177" s="305" t="str">
        <f>IFERROR(IF('①見積→契約(出来高報告初回のみ）'!C208="","",'①見積→契約(出来高報告初回のみ）'!C208),"")</f>
        <v/>
      </c>
      <c r="E177" s="115" t="str">
        <f>IFERROR(IF('①見積→契約(出来高報告初回のみ）'!D208="","",FIXED('①見積→契約(出来高報告初回のみ）'!D208,'①見積→契約(出来高報告初回のみ）'!AG222)),"")</f>
        <v/>
      </c>
      <c r="F177" s="111" t="str">
        <f>IFERROR(IF('①見積→契約(出来高報告初回のみ）'!E208="","",'①見積→契約(出来高報告初回のみ）'!E208),"")</f>
        <v/>
      </c>
      <c r="G177" s="112" t="str">
        <f>IF('①見積→契約(出来高報告初回のみ）'!H208="","",'①見積→契約(出来高報告初回のみ）'!H208)</f>
        <v/>
      </c>
      <c r="H177" s="110" t="str">
        <f t="shared" si="33"/>
        <v/>
      </c>
      <c r="I177" s="114" t="str">
        <f>IFERROR(IF(K177=TRUE,ROUND(G177*'値引・法定福利費自動計算（非表示予定）'!$D$7+M177,0),IF(G177="","",ROUND(G177*L177+M177,0))),"")</f>
        <v/>
      </c>
      <c r="J177" s="125"/>
      <c r="K177" s="458" t="b">
        <v>0</v>
      </c>
      <c r="L177" s="157"/>
      <c r="M177" s="156"/>
      <c r="N177" s="449" t="str">
        <f t="shared" si="25"/>
        <v/>
      </c>
      <c r="O177" s="449" t="str">
        <f>IF($K177=TRUE,'②-1出来高報告書'!$H$42-1%,"")</f>
        <v/>
      </c>
      <c r="P177" s="449" t="str">
        <f>IF($K177=TRUE,'②-1出来高報告書'!$H$42+1%,"")</f>
        <v/>
      </c>
      <c r="Q177" s="460" t="str">
        <f>IF($G177="","",IF($K177=TRUE,
MAX(
MIN(
_xlfn.CEILING.MATH($G177*('②-1出来高報告書'!$H$42-1%),1)-ROUND($G177*'値引・法定福利費自動計算（非表示予定）'!$D$7,0),
_xlfn.CEILING.MATH($G177*('②-1出来高報告書'!$H$42+1%+0.1%),1)-1-ROUND($G177*'値引・法定福利費自動計算（非表示予定）'!$D$7,0)
),
MIN(0,$G177)-ROUND($G177*'値引・法定福利費自動計算（非表示予定）'!$D$7,0),
-99999
),
MAX(
MIN(0,$G177)-ROUND($G177*$L177,0),
-99999
)
))</f>
        <v/>
      </c>
      <c r="R177" s="460" t="str">
        <f>IF($G177="","",IF($K177=TRUE,
MIN(
MAX(
_xlfn.CEILING.MATH($G177*('②-1出来高報告書'!$H$42-1%),1)-ROUND($G177*'値引・法定福利費自動計算（非表示予定）'!$D$7,0),
_xlfn.CEILING.MATH($G177*('②-1出来高報告書'!$H$42+1%+0.1%),1)-1-ROUND($G177*'値引・法定福利費自動計算（非表示予定）'!$D$7,0)
),
MAX(0,$G177)-ROUND($G177*'値引・法定福利費自動計算（非表示予定）'!$D$7,0),
99999
),
MIN(
MAX(0,$G177)-ROUND($G177*$L177,0),
99999
)
))</f>
        <v/>
      </c>
      <c r="S177" s="462" t="str">
        <f t="shared" si="26"/>
        <v>OK</v>
      </c>
      <c r="T177" s="435" t="str">
        <f t="shared" si="27"/>
        <v>OK</v>
      </c>
      <c r="U177" s="435" t="str">
        <f>IF($K177=TRUE,IF(ROUND(ABS($H177-'②-1出来高報告書'!$H$42),4)&lt;=1%,"OK","NG"),"OK")</f>
        <v>OK</v>
      </c>
      <c r="V177" s="435" t="str">
        <f t="shared" si="28"/>
        <v>OK</v>
      </c>
      <c r="W177" s="435" t="str">
        <f t="shared" si="29"/>
        <v>OK</v>
      </c>
      <c r="X177" s="435" t="str">
        <f t="shared" si="30"/>
        <v>OK</v>
      </c>
      <c r="Y177" s="435" t="str">
        <f t="shared" si="31"/>
        <v>OK</v>
      </c>
      <c r="Z177" s="435">
        <f t="shared" si="32"/>
        <v>0</v>
      </c>
      <c r="AA177" s="83">
        <f>'①見積→契約(出来高報告初回のみ）'!I208</f>
        <v>0</v>
      </c>
    </row>
    <row r="178" spans="1:27" ht="18" customHeight="1">
      <c r="A178" s="370">
        <f t="shared" si="35"/>
        <v>6</v>
      </c>
      <c r="B178" s="308" t="str">
        <f>IF('①見積→契約(出来高報告初回のみ）'!B213="〇","☑","")</f>
        <v/>
      </c>
      <c r="C178" s="408" t="str">
        <f t="shared" si="34"/>
        <v/>
      </c>
      <c r="D178" s="305" t="str">
        <f>IFERROR(IF('①見積→契約(出来高報告初回のみ）'!C209="","",'①見積→契約(出来高報告初回のみ）'!C209),"")</f>
        <v/>
      </c>
      <c r="E178" s="115" t="str">
        <f>IFERROR(IF('①見積→契約(出来高報告初回のみ）'!D209="","",FIXED('①見積→契約(出来高報告初回のみ）'!D209,'①見積→契約(出来高報告初回のみ）'!AG223)),"")</f>
        <v/>
      </c>
      <c r="F178" s="111" t="str">
        <f>IFERROR(IF('①見積→契約(出来高報告初回のみ）'!E209="","",'①見積→契約(出来高報告初回のみ）'!E209),"")</f>
        <v/>
      </c>
      <c r="G178" s="112" t="str">
        <f>IF('①見積→契約(出来高報告初回のみ）'!H209="","",'①見積→契約(出来高報告初回のみ）'!H209)</f>
        <v/>
      </c>
      <c r="H178" s="110" t="str">
        <f t="shared" si="33"/>
        <v/>
      </c>
      <c r="I178" s="114" t="str">
        <f>IFERROR(IF(K178=TRUE,ROUND(G178*'値引・法定福利費自動計算（非表示予定）'!$D$7+M178,0),IF(G178="","",ROUND(G178*L178+M178,0))),"")</f>
        <v/>
      </c>
      <c r="J178" s="125"/>
      <c r="K178" s="458" t="b">
        <v>0</v>
      </c>
      <c r="L178" s="157"/>
      <c r="M178" s="156"/>
      <c r="N178" s="449" t="str">
        <f t="shared" si="25"/>
        <v/>
      </c>
      <c r="O178" s="449" t="str">
        <f>IF($K178=TRUE,'②-1出来高報告書'!$H$42-1%,"")</f>
        <v/>
      </c>
      <c r="P178" s="449" t="str">
        <f>IF($K178=TRUE,'②-1出来高報告書'!$H$42+1%,"")</f>
        <v/>
      </c>
      <c r="Q178" s="460" t="str">
        <f>IF($G178="","",IF($K178=TRUE,
MAX(
MIN(
_xlfn.CEILING.MATH($G178*('②-1出来高報告書'!$H$42-1%),1)-ROUND($G178*'値引・法定福利費自動計算（非表示予定）'!$D$7,0),
_xlfn.CEILING.MATH($G178*('②-1出来高報告書'!$H$42+1%+0.1%),1)-1-ROUND($G178*'値引・法定福利費自動計算（非表示予定）'!$D$7,0)
),
MIN(0,$G178)-ROUND($G178*'値引・法定福利費自動計算（非表示予定）'!$D$7,0),
-99999
),
MAX(
MIN(0,$G178)-ROUND($G178*$L178,0),
-99999
)
))</f>
        <v/>
      </c>
      <c r="R178" s="460" t="str">
        <f>IF($G178="","",IF($K178=TRUE,
MIN(
MAX(
_xlfn.CEILING.MATH($G178*('②-1出来高報告書'!$H$42-1%),1)-ROUND($G178*'値引・法定福利費自動計算（非表示予定）'!$D$7,0),
_xlfn.CEILING.MATH($G178*('②-1出来高報告書'!$H$42+1%+0.1%),1)-1-ROUND($G178*'値引・法定福利費自動計算（非表示予定）'!$D$7,0)
),
MAX(0,$G178)-ROUND($G178*'値引・法定福利費自動計算（非表示予定）'!$D$7,0),
99999
),
MIN(
MAX(0,$G178)-ROUND($G178*$L178,0),
99999
)
))</f>
        <v/>
      </c>
      <c r="S178" s="462" t="str">
        <f t="shared" si="26"/>
        <v>OK</v>
      </c>
      <c r="T178" s="435" t="str">
        <f t="shared" si="27"/>
        <v>OK</v>
      </c>
      <c r="U178" s="435" t="str">
        <f>IF($K178=TRUE,IF(ROUND(ABS($H178-'②-1出来高報告書'!$H$42),4)&lt;=1%,"OK","NG"),"OK")</f>
        <v>OK</v>
      </c>
      <c r="V178" s="435" t="str">
        <f t="shared" si="28"/>
        <v>OK</v>
      </c>
      <c r="W178" s="435" t="str">
        <f t="shared" si="29"/>
        <v>OK</v>
      </c>
      <c r="X178" s="435" t="str">
        <f t="shared" si="30"/>
        <v>OK</v>
      </c>
      <c r="Y178" s="435" t="str">
        <f t="shared" si="31"/>
        <v>OK</v>
      </c>
      <c r="Z178" s="435">
        <f t="shared" si="32"/>
        <v>0</v>
      </c>
      <c r="AA178" s="83">
        <f>'①見積→契約(出来高報告初回のみ）'!I209</f>
        <v>0</v>
      </c>
    </row>
    <row r="179" spans="1:27" ht="18" customHeight="1">
      <c r="A179" s="370">
        <f t="shared" si="35"/>
        <v>6</v>
      </c>
      <c r="B179" s="308" t="str">
        <f>IF('①見積→契約(出来高報告初回のみ）'!B214="〇","☑","")</f>
        <v/>
      </c>
      <c r="C179" s="408" t="str">
        <f t="shared" si="34"/>
        <v/>
      </c>
      <c r="D179" s="305" t="str">
        <f>IFERROR(IF('①見積→契約(出来高報告初回のみ）'!C210="","",'①見積→契約(出来高報告初回のみ）'!C210),"")</f>
        <v/>
      </c>
      <c r="E179" s="115" t="str">
        <f>IFERROR(IF('①見積→契約(出来高報告初回のみ）'!D210="","",FIXED('①見積→契約(出来高報告初回のみ）'!D210,'①見積→契約(出来高報告初回のみ）'!AG224)),"")</f>
        <v/>
      </c>
      <c r="F179" s="111" t="str">
        <f>IFERROR(IF('①見積→契約(出来高報告初回のみ）'!E210="","",'①見積→契約(出来高報告初回のみ）'!E210),"")</f>
        <v/>
      </c>
      <c r="G179" s="112" t="str">
        <f>IF('①見積→契約(出来高報告初回のみ）'!H210="","",'①見積→契約(出来高報告初回のみ）'!H210)</f>
        <v/>
      </c>
      <c r="H179" s="110" t="str">
        <f t="shared" si="33"/>
        <v/>
      </c>
      <c r="I179" s="114" t="str">
        <f>IFERROR(IF(K179=TRUE,ROUND(G179*'値引・法定福利費自動計算（非表示予定）'!$D$7+M179,0),IF(G179="","",ROUND(G179*L179+M179,0))),"")</f>
        <v/>
      </c>
      <c r="J179" s="125"/>
      <c r="K179" s="458" t="b">
        <v>0</v>
      </c>
      <c r="L179" s="157"/>
      <c r="M179" s="156"/>
      <c r="N179" s="449" t="str">
        <f t="shared" si="25"/>
        <v/>
      </c>
      <c r="O179" s="449" t="str">
        <f>IF($K179=TRUE,'②-1出来高報告書'!$H$42-1%,"")</f>
        <v/>
      </c>
      <c r="P179" s="449" t="str">
        <f>IF($K179=TRUE,'②-1出来高報告書'!$H$42+1%,"")</f>
        <v/>
      </c>
      <c r="Q179" s="460" t="str">
        <f>IF($G179="","",IF($K179=TRUE,
MAX(
MIN(
_xlfn.CEILING.MATH($G179*('②-1出来高報告書'!$H$42-1%),1)-ROUND($G179*'値引・法定福利費自動計算（非表示予定）'!$D$7,0),
_xlfn.CEILING.MATH($G179*('②-1出来高報告書'!$H$42+1%+0.1%),1)-1-ROUND($G179*'値引・法定福利費自動計算（非表示予定）'!$D$7,0)
),
MIN(0,$G179)-ROUND($G179*'値引・法定福利費自動計算（非表示予定）'!$D$7,0),
-99999
),
MAX(
MIN(0,$G179)-ROUND($G179*$L179,0),
-99999
)
))</f>
        <v/>
      </c>
      <c r="R179" s="460" t="str">
        <f>IF($G179="","",IF($K179=TRUE,
MIN(
MAX(
_xlfn.CEILING.MATH($G179*('②-1出来高報告書'!$H$42-1%),1)-ROUND($G179*'値引・法定福利費自動計算（非表示予定）'!$D$7,0),
_xlfn.CEILING.MATH($G179*('②-1出来高報告書'!$H$42+1%+0.1%),1)-1-ROUND($G179*'値引・法定福利費自動計算（非表示予定）'!$D$7,0)
),
MAX(0,$G179)-ROUND($G179*'値引・法定福利費自動計算（非表示予定）'!$D$7,0),
99999
),
MIN(
MAX(0,$G179)-ROUND($G179*$L179,0),
99999
)
))</f>
        <v/>
      </c>
      <c r="S179" s="462" t="str">
        <f t="shared" si="26"/>
        <v>OK</v>
      </c>
      <c r="T179" s="435" t="str">
        <f t="shared" si="27"/>
        <v>OK</v>
      </c>
      <c r="U179" s="435" t="str">
        <f>IF($K179=TRUE,IF(ROUND(ABS($H179-'②-1出来高報告書'!$H$42),4)&lt;=1%,"OK","NG"),"OK")</f>
        <v>OK</v>
      </c>
      <c r="V179" s="435" t="str">
        <f t="shared" si="28"/>
        <v>OK</v>
      </c>
      <c r="W179" s="435" t="str">
        <f t="shared" si="29"/>
        <v>OK</v>
      </c>
      <c r="X179" s="435" t="str">
        <f t="shared" si="30"/>
        <v>OK</v>
      </c>
      <c r="Y179" s="435" t="str">
        <f t="shared" si="31"/>
        <v>OK</v>
      </c>
      <c r="Z179" s="435">
        <f t="shared" si="32"/>
        <v>0</v>
      </c>
      <c r="AA179" s="83">
        <f>'①見積→契約(出来高報告初回のみ）'!I210</f>
        <v>0</v>
      </c>
    </row>
    <row r="180" spans="1:27" ht="18" customHeight="1">
      <c r="A180" s="370">
        <f t="shared" si="35"/>
        <v>6</v>
      </c>
      <c r="B180" s="308" t="str">
        <f>IF('①見積→契約(出来高報告初回のみ）'!B215="〇","☑","")</f>
        <v/>
      </c>
      <c r="C180" s="408" t="str">
        <f t="shared" si="34"/>
        <v/>
      </c>
      <c r="D180" s="305" t="str">
        <f>IFERROR(IF('①見積→契約(出来高報告初回のみ）'!C211="","",'①見積→契約(出来高報告初回のみ）'!C211),"")</f>
        <v/>
      </c>
      <c r="E180" s="115" t="str">
        <f>IFERROR(IF('①見積→契約(出来高報告初回のみ）'!D211="","",FIXED('①見積→契約(出来高報告初回のみ）'!D211,'①見積→契約(出来高報告初回のみ）'!AG225)),"")</f>
        <v/>
      </c>
      <c r="F180" s="111" t="str">
        <f>IFERROR(IF('①見積→契約(出来高報告初回のみ）'!E211="","",'①見積→契約(出来高報告初回のみ）'!E211),"")</f>
        <v/>
      </c>
      <c r="G180" s="112" t="str">
        <f>IF('①見積→契約(出来高報告初回のみ）'!H211="","",'①見積→契約(出来高報告初回のみ）'!H211)</f>
        <v/>
      </c>
      <c r="H180" s="110" t="str">
        <f t="shared" si="33"/>
        <v/>
      </c>
      <c r="I180" s="114" t="str">
        <f>IFERROR(IF(K180=TRUE,ROUND(G180*'値引・法定福利費自動計算（非表示予定）'!$D$7+M180,0),IF(G180="","",ROUND(G180*L180+M180,0))),"")</f>
        <v/>
      </c>
      <c r="J180" s="125"/>
      <c r="K180" s="458" t="b">
        <v>0</v>
      </c>
      <c r="L180" s="157"/>
      <c r="M180" s="156"/>
      <c r="N180" s="449" t="str">
        <f t="shared" si="25"/>
        <v/>
      </c>
      <c r="O180" s="449" t="str">
        <f>IF($K180=TRUE,'②-1出来高報告書'!$H$42-1%,"")</f>
        <v/>
      </c>
      <c r="P180" s="449" t="str">
        <f>IF($K180=TRUE,'②-1出来高報告書'!$H$42+1%,"")</f>
        <v/>
      </c>
      <c r="Q180" s="460" t="str">
        <f>IF($G180="","",IF($K180=TRUE,
MAX(
MIN(
_xlfn.CEILING.MATH($G180*('②-1出来高報告書'!$H$42-1%),1)-ROUND($G180*'値引・法定福利費自動計算（非表示予定）'!$D$7,0),
_xlfn.CEILING.MATH($G180*('②-1出来高報告書'!$H$42+1%+0.1%),1)-1-ROUND($G180*'値引・法定福利費自動計算（非表示予定）'!$D$7,0)
),
MIN(0,$G180)-ROUND($G180*'値引・法定福利費自動計算（非表示予定）'!$D$7,0),
-99999
),
MAX(
MIN(0,$G180)-ROUND($G180*$L180,0),
-99999
)
))</f>
        <v/>
      </c>
      <c r="R180" s="460" t="str">
        <f>IF($G180="","",IF($K180=TRUE,
MIN(
MAX(
_xlfn.CEILING.MATH($G180*('②-1出来高報告書'!$H$42-1%),1)-ROUND($G180*'値引・法定福利費自動計算（非表示予定）'!$D$7,0),
_xlfn.CEILING.MATH($G180*('②-1出来高報告書'!$H$42+1%+0.1%),1)-1-ROUND($G180*'値引・法定福利費自動計算（非表示予定）'!$D$7,0)
),
MAX(0,$G180)-ROUND($G180*'値引・法定福利費自動計算（非表示予定）'!$D$7,0),
99999
),
MIN(
MAX(0,$G180)-ROUND($G180*$L180,0),
99999
)
))</f>
        <v/>
      </c>
      <c r="S180" s="462" t="str">
        <f t="shared" si="26"/>
        <v>OK</v>
      </c>
      <c r="T180" s="435" t="str">
        <f t="shared" si="27"/>
        <v>OK</v>
      </c>
      <c r="U180" s="435" t="str">
        <f>IF($K180=TRUE,IF(ROUND(ABS($H180-'②-1出来高報告書'!$H$42),4)&lt;=1%,"OK","NG"),"OK")</f>
        <v>OK</v>
      </c>
      <c r="V180" s="435" t="str">
        <f t="shared" si="28"/>
        <v>OK</v>
      </c>
      <c r="W180" s="435" t="str">
        <f t="shared" si="29"/>
        <v>OK</v>
      </c>
      <c r="X180" s="435" t="str">
        <f t="shared" si="30"/>
        <v>OK</v>
      </c>
      <c r="Y180" s="435" t="str">
        <f t="shared" si="31"/>
        <v>OK</v>
      </c>
      <c r="Z180" s="435">
        <f t="shared" si="32"/>
        <v>0</v>
      </c>
      <c r="AA180" s="83">
        <f>'①見積→契約(出来高報告初回のみ）'!I211</f>
        <v>0</v>
      </c>
    </row>
    <row r="181" spans="1:27" ht="18" customHeight="1">
      <c r="A181" s="370">
        <f t="shared" si="35"/>
        <v>6</v>
      </c>
      <c r="B181" s="308" t="str">
        <f>IF('①見積→契約(出来高報告初回のみ）'!B216="〇","☑","")</f>
        <v/>
      </c>
      <c r="C181" s="408" t="str">
        <f t="shared" si="34"/>
        <v/>
      </c>
      <c r="D181" s="305" t="str">
        <f>IFERROR(IF('①見積→契約(出来高報告初回のみ）'!C212="","",'①見積→契約(出来高報告初回のみ）'!C212),"")</f>
        <v/>
      </c>
      <c r="E181" s="115" t="str">
        <f>IFERROR(IF('①見積→契約(出来高報告初回のみ）'!D212="","",FIXED('①見積→契約(出来高報告初回のみ）'!D212,'①見積→契約(出来高報告初回のみ）'!AG226)),"")</f>
        <v/>
      </c>
      <c r="F181" s="111" t="str">
        <f>IFERROR(IF('①見積→契約(出来高報告初回のみ）'!E212="","",'①見積→契約(出来高報告初回のみ）'!E212),"")</f>
        <v/>
      </c>
      <c r="G181" s="112" t="str">
        <f>IF('①見積→契約(出来高報告初回のみ）'!H212="","",'①見積→契約(出来高報告初回のみ）'!H212)</f>
        <v/>
      </c>
      <c r="H181" s="110" t="str">
        <f t="shared" si="33"/>
        <v/>
      </c>
      <c r="I181" s="114" t="str">
        <f>IFERROR(IF(K181=TRUE,ROUND(G181*'値引・法定福利費自動計算（非表示予定）'!$D$7+M181,0),IF(G181="","",ROUND(G181*L181+M181,0))),"")</f>
        <v/>
      </c>
      <c r="J181" s="125"/>
      <c r="K181" s="458" t="b">
        <v>0</v>
      </c>
      <c r="L181" s="157"/>
      <c r="M181" s="156"/>
      <c r="N181" s="449" t="str">
        <f t="shared" si="25"/>
        <v/>
      </c>
      <c r="O181" s="449" t="str">
        <f>IF($K181=TRUE,'②-1出来高報告書'!$H$42-1%,"")</f>
        <v/>
      </c>
      <c r="P181" s="449" t="str">
        <f>IF($K181=TRUE,'②-1出来高報告書'!$H$42+1%,"")</f>
        <v/>
      </c>
      <c r="Q181" s="460" t="str">
        <f>IF($G181="","",IF($K181=TRUE,
MAX(
MIN(
_xlfn.CEILING.MATH($G181*('②-1出来高報告書'!$H$42-1%),1)-ROUND($G181*'値引・法定福利費自動計算（非表示予定）'!$D$7,0),
_xlfn.CEILING.MATH($G181*('②-1出来高報告書'!$H$42+1%+0.1%),1)-1-ROUND($G181*'値引・法定福利費自動計算（非表示予定）'!$D$7,0)
),
MIN(0,$G181)-ROUND($G181*'値引・法定福利費自動計算（非表示予定）'!$D$7,0),
-99999
),
MAX(
MIN(0,$G181)-ROUND($G181*$L181,0),
-99999
)
))</f>
        <v/>
      </c>
      <c r="R181" s="460" t="str">
        <f>IF($G181="","",IF($K181=TRUE,
MIN(
MAX(
_xlfn.CEILING.MATH($G181*('②-1出来高報告書'!$H$42-1%),1)-ROUND($G181*'値引・法定福利費自動計算（非表示予定）'!$D$7,0),
_xlfn.CEILING.MATH($G181*('②-1出来高報告書'!$H$42+1%+0.1%),1)-1-ROUND($G181*'値引・法定福利費自動計算（非表示予定）'!$D$7,0)
),
MAX(0,$G181)-ROUND($G181*'値引・法定福利費自動計算（非表示予定）'!$D$7,0),
99999
),
MIN(
MAX(0,$G181)-ROUND($G181*$L181,0),
99999
)
))</f>
        <v/>
      </c>
      <c r="S181" s="462" t="str">
        <f t="shared" si="26"/>
        <v>OK</v>
      </c>
      <c r="T181" s="435" t="str">
        <f t="shared" si="27"/>
        <v>OK</v>
      </c>
      <c r="U181" s="435" t="str">
        <f>IF($K181=TRUE,IF(ROUND(ABS($H181-'②-1出来高報告書'!$H$42),4)&lt;=1%,"OK","NG"),"OK")</f>
        <v>OK</v>
      </c>
      <c r="V181" s="435" t="str">
        <f t="shared" si="28"/>
        <v>OK</v>
      </c>
      <c r="W181" s="435" t="str">
        <f t="shared" si="29"/>
        <v>OK</v>
      </c>
      <c r="X181" s="435" t="str">
        <f t="shared" si="30"/>
        <v>OK</v>
      </c>
      <c r="Y181" s="435" t="str">
        <f t="shared" si="31"/>
        <v>OK</v>
      </c>
      <c r="Z181" s="435">
        <f t="shared" si="32"/>
        <v>0</v>
      </c>
      <c r="AA181" s="83">
        <f>'①見積→契約(出来高報告初回のみ）'!I212</f>
        <v>0</v>
      </c>
    </row>
    <row r="182" spans="1:27" ht="18" customHeight="1">
      <c r="A182" s="370">
        <f t="shared" si="35"/>
        <v>6</v>
      </c>
      <c r="B182" s="308" t="str">
        <f>IF('①見積→契約(出来高報告初回のみ）'!B217="〇","☑","")</f>
        <v/>
      </c>
      <c r="C182" s="408" t="str">
        <f t="shared" si="34"/>
        <v/>
      </c>
      <c r="D182" s="305" t="str">
        <f>IFERROR(IF('①見積→契約(出来高報告初回のみ）'!C213="","",'①見積→契約(出来高報告初回のみ）'!C213),"")</f>
        <v/>
      </c>
      <c r="E182" s="115" t="str">
        <f>IFERROR(IF('①見積→契約(出来高報告初回のみ）'!D213="","",FIXED('①見積→契約(出来高報告初回のみ）'!D213,'①見積→契約(出来高報告初回のみ）'!AG227)),"")</f>
        <v/>
      </c>
      <c r="F182" s="111" t="str">
        <f>IFERROR(IF('①見積→契約(出来高報告初回のみ）'!E213="","",'①見積→契約(出来高報告初回のみ）'!E213),"")</f>
        <v/>
      </c>
      <c r="G182" s="112" t="str">
        <f>IF('①見積→契約(出来高報告初回のみ）'!H213="","",'①見積→契約(出来高報告初回のみ）'!H213)</f>
        <v/>
      </c>
      <c r="H182" s="110" t="str">
        <f t="shared" si="33"/>
        <v/>
      </c>
      <c r="I182" s="114" t="str">
        <f>IFERROR(IF(K182=TRUE,ROUND(G182*'値引・法定福利費自動計算（非表示予定）'!$D$7+M182,0),IF(G182="","",ROUND(G182*L182+M182,0))),"")</f>
        <v/>
      </c>
      <c r="J182" s="125"/>
      <c r="K182" s="458" t="b">
        <v>0</v>
      </c>
      <c r="L182" s="157"/>
      <c r="M182" s="156"/>
      <c r="N182" s="449" t="str">
        <f t="shared" si="25"/>
        <v/>
      </c>
      <c r="O182" s="449" t="str">
        <f>IF($K182=TRUE,'②-1出来高報告書'!$H$42-1%,"")</f>
        <v/>
      </c>
      <c r="P182" s="449" t="str">
        <f>IF($K182=TRUE,'②-1出来高報告書'!$H$42+1%,"")</f>
        <v/>
      </c>
      <c r="Q182" s="460" t="str">
        <f>IF($G182="","",IF($K182=TRUE,
MAX(
MIN(
_xlfn.CEILING.MATH($G182*('②-1出来高報告書'!$H$42-1%),1)-ROUND($G182*'値引・法定福利費自動計算（非表示予定）'!$D$7,0),
_xlfn.CEILING.MATH($G182*('②-1出来高報告書'!$H$42+1%+0.1%),1)-1-ROUND($G182*'値引・法定福利費自動計算（非表示予定）'!$D$7,0)
),
MIN(0,$G182)-ROUND($G182*'値引・法定福利費自動計算（非表示予定）'!$D$7,0),
-99999
),
MAX(
MIN(0,$G182)-ROUND($G182*$L182,0),
-99999
)
))</f>
        <v/>
      </c>
      <c r="R182" s="460" t="str">
        <f>IF($G182="","",IF($K182=TRUE,
MIN(
MAX(
_xlfn.CEILING.MATH($G182*('②-1出来高報告書'!$H$42-1%),1)-ROUND($G182*'値引・法定福利費自動計算（非表示予定）'!$D$7,0),
_xlfn.CEILING.MATH($G182*('②-1出来高報告書'!$H$42+1%+0.1%),1)-1-ROUND($G182*'値引・法定福利費自動計算（非表示予定）'!$D$7,0)
),
MAX(0,$G182)-ROUND($G182*'値引・法定福利費自動計算（非表示予定）'!$D$7,0),
99999
),
MIN(
MAX(0,$G182)-ROUND($G182*$L182,0),
99999
)
))</f>
        <v/>
      </c>
      <c r="S182" s="462" t="str">
        <f t="shared" si="26"/>
        <v>OK</v>
      </c>
      <c r="T182" s="435" t="str">
        <f t="shared" si="27"/>
        <v>OK</v>
      </c>
      <c r="U182" s="435" t="str">
        <f>IF($K182=TRUE,IF(ROUND(ABS($H182-'②-1出来高報告書'!$H$42),4)&lt;=1%,"OK","NG"),"OK")</f>
        <v>OK</v>
      </c>
      <c r="V182" s="435" t="str">
        <f t="shared" si="28"/>
        <v>OK</v>
      </c>
      <c r="W182" s="435" t="str">
        <f t="shared" si="29"/>
        <v>OK</v>
      </c>
      <c r="X182" s="435" t="str">
        <f t="shared" si="30"/>
        <v>OK</v>
      </c>
      <c r="Y182" s="435" t="str">
        <f t="shared" si="31"/>
        <v>OK</v>
      </c>
      <c r="Z182" s="435">
        <f t="shared" si="32"/>
        <v>0</v>
      </c>
      <c r="AA182" s="83">
        <f>'①見積→契約(出来高報告初回のみ）'!I213</f>
        <v>0</v>
      </c>
    </row>
    <row r="183" spans="1:27" ht="18" customHeight="1">
      <c r="A183" s="370">
        <f t="shared" si="35"/>
        <v>6</v>
      </c>
      <c r="B183" s="308" t="str">
        <f>IF('①見積→契約(出来高報告初回のみ）'!B218="〇","☑","")</f>
        <v/>
      </c>
      <c r="C183" s="408" t="str">
        <f t="shared" si="34"/>
        <v/>
      </c>
      <c r="D183" s="305" t="str">
        <f>IFERROR(IF('①見積→契約(出来高報告初回のみ）'!C214="","",'①見積→契約(出来高報告初回のみ）'!C214),"")</f>
        <v/>
      </c>
      <c r="E183" s="115" t="str">
        <f>IFERROR(IF('①見積→契約(出来高報告初回のみ）'!D214="","",FIXED('①見積→契約(出来高報告初回のみ）'!D214,'①見積→契約(出来高報告初回のみ）'!AG228)),"")</f>
        <v/>
      </c>
      <c r="F183" s="111" t="str">
        <f>IFERROR(IF('①見積→契約(出来高報告初回のみ）'!E214="","",'①見積→契約(出来高報告初回のみ）'!E214),"")</f>
        <v/>
      </c>
      <c r="G183" s="112" t="str">
        <f>IF('①見積→契約(出来高報告初回のみ）'!H214="","",'①見積→契約(出来高報告初回のみ）'!H214)</f>
        <v/>
      </c>
      <c r="H183" s="110" t="str">
        <f t="shared" si="33"/>
        <v/>
      </c>
      <c r="I183" s="114" t="str">
        <f>IFERROR(IF(K183=TRUE,ROUND(G183*'値引・法定福利費自動計算（非表示予定）'!$D$7+M183,0),IF(G183="","",ROUND(G183*L183+M183,0))),"")</f>
        <v/>
      </c>
      <c r="J183" s="125"/>
      <c r="K183" s="458" t="b">
        <v>0</v>
      </c>
      <c r="L183" s="157"/>
      <c r="M183" s="156"/>
      <c r="N183" s="449" t="str">
        <f t="shared" si="25"/>
        <v/>
      </c>
      <c r="O183" s="449" t="str">
        <f>IF($K183=TRUE,'②-1出来高報告書'!$H$42-1%,"")</f>
        <v/>
      </c>
      <c r="P183" s="449" t="str">
        <f>IF($K183=TRUE,'②-1出来高報告書'!$H$42+1%,"")</f>
        <v/>
      </c>
      <c r="Q183" s="460" t="str">
        <f>IF($G183="","",IF($K183=TRUE,
MAX(
MIN(
_xlfn.CEILING.MATH($G183*('②-1出来高報告書'!$H$42-1%),1)-ROUND($G183*'値引・法定福利費自動計算（非表示予定）'!$D$7,0),
_xlfn.CEILING.MATH($G183*('②-1出来高報告書'!$H$42+1%+0.1%),1)-1-ROUND($G183*'値引・法定福利費自動計算（非表示予定）'!$D$7,0)
),
MIN(0,$G183)-ROUND($G183*'値引・法定福利費自動計算（非表示予定）'!$D$7,0),
-99999
),
MAX(
MIN(0,$G183)-ROUND($G183*$L183,0),
-99999
)
))</f>
        <v/>
      </c>
      <c r="R183" s="460" t="str">
        <f>IF($G183="","",IF($K183=TRUE,
MIN(
MAX(
_xlfn.CEILING.MATH($G183*('②-1出来高報告書'!$H$42-1%),1)-ROUND($G183*'値引・法定福利費自動計算（非表示予定）'!$D$7,0),
_xlfn.CEILING.MATH($G183*('②-1出来高報告書'!$H$42+1%+0.1%),1)-1-ROUND($G183*'値引・法定福利費自動計算（非表示予定）'!$D$7,0)
),
MAX(0,$G183)-ROUND($G183*'値引・法定福利費自動計算（非表示予定）'!$D$7,0),
99999
),
MIN(
MAX(0,$G183)-ROUND($G183*$L183,0),
99999
)
))</f>
        <v/>
      </c>
      <c r="S183" s="462" t="str">
        <f t="shared" si="26"/>
        <v>OK</v>
      </c>
      <c r="T183" s="435" t="str">
        <f t="shared" si="27"/>
        <v>OK</v>
      </c>
      <c r="U183" s="435" t="str">
        <f>IF($K183=TRUE,IF(ROUND(ABS($H183-'②-1出来高報告書'!$H$42),4)&lt;=1%,"OK","NG"),"OK")</f>
        <v>OK</v>
      </c>
      <c r="V183" s="435" t="str">
        <f t="shared" si="28"/>
        <v>OK</v>
      </c>
      <c r="W183" s="435" t="str">
        <f t="shared" si="29"/>
        <v>OK</v>
      </c>
      <c r="X183" s="435" t="str">
        <f t="shared" si="30"/>
        <v>OK</v>
      </c>
      <c r="Y183" s="435" t="str">
        <f t="shared" si="31"/>
        <v>OK</v>
      </c>
      <c r="Z183" s="435">
        <f t="shared" si="32"/>
        <v>0</v>
      </c>
      <c r="AA183" s="83">
        <f>'①見積→契約(出来高報告初回のみ）'!I214</f>
        <v>0</v>
      </c>
    </row>
    <row r="184" spans="1:27" ht="18" customHeight="1">
      <c r="A184" s="370">
        <f t="shared" si="35"/>
        <v>6</v>
      </c>
      <c r="B184" s="308" t="str">
        <f>IF('①見積→契約(出来高報告初回のみ）'!B219="〇","☑","")</f>
        <v/>
      </c>
      <c r="C184" s="408" t="str">
        <f t="shared" si="34"/>
        <v/>
      </c>
      <c r="D184" s="305" t="str">
        <f>IFERROR(IF('①見積→契約(出来高報告初回のみ）'!C215="","",'①見積→契約(出来高報告初回のみ）'!C215),"")</f>
        <v/>
      </c>
      <c r="E184" s="115" t="str">
        <f>IFERROR(IF('①見積→契約(出来高報告初回のみ）'!D215="","",FIXED('①見積→契約(出来高報告初回のみ）'!D215,'①見積→契約(出来高報告初回のみ）'!AG229)),"")</f>
        <v/>
      </c>
      <c r="F184" s="111" t="str">
        <f>IFERROR(IF('①見積→契約(出来高報告初回のみ）'!E215="","",'①見積→契約(出来高報告初回のみ）'!E215),"")</f>
        <v/>
      </c>
      <c r="G184" s="112" t="str">
        <f>IF('①見積→契約(出来高報告初回のみ）'!H215="","",'①見積→契約(出来高報告初回のみ）'!H215)</f>
        <v/>
      </c>
      <c r="H184" s="110" t="str">
        <f t="shared" si="33"/>
        <v/>
      </c>
      <c r="I184" s="114" t="str">
        <f>IFERROR(IF(K184=TRUE,ROUND(G184*'値引・法定福利費自動計算（非表示予定）'!$D$7+M184,0),IF(G184="","",ROUND(G184*L184+M184,0))),"")</f>
        <v/>
      </c>
      <c r="J184" s="125"/>
      <c r="K184" s="458" t="b">
        <v>0</v>
      </c>
      <c r="L184" s="157"/>
      <c r="M184" s="156"/>
      <c r="N184" s="449" t="str">
        <f t="shared" si="25"/>
        <v/>
      </c>
      <c r="O184" s="449" t="str">
        <f>IF($K184=TRUE,'②-1出来高報告書'!$H$42-1%,"")</f>
        <v/>
      </c>
      <c r="P184" s="449" t="str">
        <f>IF($K184=TRUE,'②-1出来高報告書'!$H$42+1%,"")</f>
        <v/>
      </c>
      <c r="Q184" s="460" t="str">
        <f>IF($G184="","",IF($K184=TRUE,
MAX(
MIN(
_xlfn.CEILING.MATH($G184*('②-1出来高報告書'!$H$42-1%),1)-ROUND($G184*'値引・法定福利費自動計算（非表示予定）'!$D$7,0),
_xlfn.CEILING.MATH($G184*('②-1出来高報告書'!$H$42+1%+0.1%),1)-1-ROUND($G184*'値引・法定福利費自動計算（非表示予定）'!$D$7,0)
),
MIN(0,$G184)-ROUND($G184*'値引・法定福利費自動計算（非表示予定）'!$D$7,0),
-99999
),
MAX(
MIN(0,$G184)-ROUND($G184*$L184,0),
-99999
)
))</f>
        <v/>
      </c>
      <c r="R184" s="460" t="str">
        <f>IF($G184="","",IF($K184=TRUE,
MIN(
MAX(
_xlfn.CEILING.MATH($G184*('②-1出来高報告書'!$H$42-1%),1)-ROUND($G184*'値引・法定福利費自動計算（非表示予定）'!$D$7,0),
_xlfn.CEILING.MATH($G184*('②-1出来高報告書'!$H$42+1%+0.1%),1)-1-ROUND($G184*'値引・法定福利費自動計算（非表示予定）'!$D$7,0)
),
MAX(0,$G184)-ROUND($G184*'値引・法定福利費自動計算（非表示予定）'!$D$7,0),
99999
),
MIN(
MAX(0,$G184)-ROUND($G184*$L184,0),
99999
)
))</f>
        <v/>
      </c>
      <c r="S184" s="462" t="str">
        <f t="shared" si="26"/>
        <v>OK</v>
      </c>
      <c r="T184" s="435" t="str">
        <f t="shared" si="27"/>
        <v>OK</v>
      </c>
      <c r="U184" s="435" t="str">
        <f>IF($K184=TRUE,IF(ROUND(ABS($H184-'②-1出来高報告書'!$H$42),4)&lt;=1%,"OK","NG"),"OK")</f>
        <v>OK</v>
      </c>
      <c r="V184" s="435" t="str">
        <f t="shared" si="28"/>
        <v>OK</v>
      </c>
      <c r="W184" s="435" t="str">
        <f t="shared" si="29"/>
        <v>OK</v>
      </c>
      <c r="X184" s="435" t="str">
        <f t="shared" si="30"/>
        <v>OK</v>
      </c>
      <c r="Y184" s="435" t="str">
        <f t="shared" si="31"/>
        <v>OK</v>
      </c>
      <c r="Z184" s="435">
        <f t="shared" si="32"/>
        <v>0</v>
      </c>
      <c r="AA184" s="83">
        <f>'①見積→契約(出来高報告初回のみ）'!I215</f>
        <v>0</v>
      </c>
    </row>
    <row r="185" spans="1:27" ht="18" customHeight="1">
      <c r="A185" s="370">
        <f t="shared" si="35"/>
        <v>6</v>
      </c>
      <c r="B185" s="308" t="str">
        <f>IF('①見積→契約(出来高報告初回のみ）'!B220="〇","☑","")</f>
        <v/>
      </c>
      <c r="C185" s="408" t="str">
        <f t="shared" si="34"/>
        <v/>
      </c>
      <c r="D185" s="305" t="str">
        <f>IFERROR(IF('①見積→契約(出来高報告初回のみ）'!C216="","",'①見積→契約(出来高報告初回のみ）'!C216),"")</f>
        <v/>
      </c>
      <c r="E185" s="115" t="str">
        <f>IFERROR(IF('①見積→契約(出来高報告初回のみ）'!D216="","",FIXED('①見積→契約(出来高報告初回のみ）'!D216,'①見積→契約(出来高報告初回のみ）'!AG230)),"")</f>
        <v/>
      </c>
      <c r="F185" s="111" t="str">
        <f>IFERROR(IF('①見積→契約(出来高報告初回のみ）'!E216="","",'①見積→契約(出来高報告初回のみ）'!E216),"")</f>
        <v/>
      </c>
      <c r="G185" s="112" t="str">
        <f>IF('①見積→契約(出来高報告初回のみ）'!H216="","",'①見積→契約(出来高報告初回のみ）'!H216)</f>
        <v/>
      </c>
      <c r="H185" s="110" t="str">
        <f t="shared" si="33"/>
        <v/>
      </c>
      <c r="I185" s="114" t="str">
        <f>IFERROR(IF(K185=TRUE,ROUND(G185*'値引・法定福利費自動計算（非表示予定）'!$D$7+M185,0),IF(G185="","",ROUND(G185*L185+M185,0))),"")</f>
        <v/>
      </c>
      <c r="J185" s="125"/>
      <c r="K185" s="458" t="b">
        <v>0</v>
      </c>
      <c r="L185" s="157"/>
      <c r="M185" s="156"/>
      <c r="N185" s="449" t="str">
        <f t="shared" si="25"/>
        <v/>
      </c>
      <c r="O185" s="449" t="str">
        <f>IF($K185=TRUE,'②-1出来高報告書'!$H$42-1%,"")</f>
        <v/>
      </c>
      <c r="P185" s="449" t="str">
        <f>IF($K185=TRUE,'②-1出来高報告書'!$H$42+1%,"")</f>
        <v/>
      </c>
      <c r="Q185" s="460" t="str">
        <f>IF($G185="","",IF($K185=TRUE,
MAX(
MIN(
_xlfn.CEILING.MATH($G185*('②-1出来高報告書'!$H$42-1%),1)-ROUND($G185*'値引・法定福利費自動計算（非表示予定）'!$D$7,0),
_xlfn.CEILING.MATH($G185*('②-1出来高報告書'!$H$42+1%+0.1%),1)-1-ROUND($G185*'値引・法定福利費自動計算（非表示予定）'!$D$7,0)
),
MIN(0,$G185)-ROUND($G185*'値引・法定福利費自動計算（非表示予定）'!$D$7,0),
-99999
),
MAX(
MIN(0,$G185)-ROUND($G185*$L185,0),
-99999
)
))</f>
        <v/>
      </c>
      <c r="R185" s="460" t="str">
        <f>IF($G185="","",IF($K185=TRUE,
MIN(
MAX(
_xlfn.CEILING.MATH($G185*('②-1出来高報告書'!$H$42-1%),1)-ROUND($G185*'値引・法定福利費自動計算（非表示予定）'!$D$7,0),
_xlfn.CEILING.MATH($G185*('②-1出来高報告書'!$H$42+1%+0.1%),1)-1-ROUND($G185*'値引・法定福利費自動計算（非表示予定）'!$D$7,0)
),
MAX(0,$G185)-ROUND($G185*'値引・法定福利費自動計算（非表示予定）'!$D$7,0),
99999
),
MIN(
MAX(0,$G185)-ROUND($G185*$L185,0),
99999
)
))</f>
        <v/>
      </c>
      <c r="S185" s="462" t="str">
        <f t="shared" si="26"/>
        <v>OK</v>
      </c>
      <c r="T185" s="435" t="str">
        <f t="shared" si="27"/>
        <v>OK</v>
      </c>
      <c r="U185" s="435" t="str">
        <f>IF($K185=TRUE,IF(ROUND(ABS($H185-'②-1出来高報告書'!$H$42),4)&lt;=1%,"OK","NG"),"OK")</f>
        <v>OK</v>
      </c>
      <c r="V185" s="435" t="str">
        <f t="shared" si="28"/>
        <v>OK</v>
      </c>
      <c r="W185" s="435" t="str">
        <f t="shared" si="29"/>
        <v>OK</v>
      </c>
      <c r="X185" s="435" t="str">
        <f t="shared" si="30"/>
        <v>OK</v>
      </c>
      <c r="Y185" s="435" t="str">
        <f t="shared" si="31"/>
        <v>OK</v>
      </c>
      <c r="Z185" s="435">
        <f t="shared" si="32"/>
        <v>0</v>
      </c>
      <c r="AA185" s="83">
        <f>'①見積→契約(出来高報告初回のみ）'!I216</f>
        <v>0</v>
      </c>
    </row>
    <row r="186" spans="1:27" ht="18" customHeight="1">
      <c r="A186" s="370">
        <f t="shared" si="35"/>
        <v>6</v>
      </c>
      <c r="B186" s="308" t="str">
        <f>IF('①見積→契約(出来高報告初回のみ）'!B221="〇","☑","")</f>
        <v/>
      </c>
      <c r="C186" s="408" t="str">
        <f t="shared" si="34"/>
        <v/>
      </c>
      <c r="D186" s="305" t="str">
        <f>IFERROR(IF('①見積→契約(出来高報告初回のみ）'!C217="","",'①見積→契約(出来高報告初回のみ）'!C217),"")</f>
        <v/>
      </c>
      <c r="E186" s="115" t="str">
        <f>IFERROR(IF('①見積→契約(出来高報告初回のみ）'!D217="","",FIXED('①見積→契約(出来高報告初回のみ）'!D217,'①見積→契約(出来高報告初回のみ）'!AG231)),"")</f>
        <v/>
      </c>
      <c r="F186" s="111" t="str">
        <f>IFERROR(IF('①見積→契約(出来高報告初回のみ）'!E217="","",'①見積→契約(出来高報告初回のみ）'!E217),"")</f>
        <v/>
      </c>
      <c r="G186" s="112" t="str">
        <f>IF('①見積→契約(出来高報告初回のみ）'!H217="","",'①見積→契約(出来高報告初回のみ）'!H217)</f>
        <v/>
      </c>
      <c r="H186" s="110" t="str">
        <f t="shared" si="33"/>
        <v/>
      </c>
      <c r="I186" s="114" t="str">
        <f>IFERROR(IF(K186=TRUE,ROUND(G186*'値引・法定福利費自動計算（非表示予定）'!$D$7+M186,0),IF(G186="","",ROUND(G186*L186+M186,0))),"")</f>
        <v/>
      </c>
      <c r="J186" s="125"/>
      <c r="K186" s="458" t="b">
        <v>0</v>
      </c>
      <c r="L186" s="157"/>
      <c r="M186" s="156"/>
      <c r="N186" s="449" t="str">
        <f t="shared" si="25"/>
        <v/>
      </c>
      <c r="O186" s="449" t="str">
        <f>IF($K186=TRUE,'②-1出来高報告書'!$H$42-1%,"")</f>
        <v/>
      </c>
      <c r="P186" s="449" t="str">
        <f>IF($K186=TRUE,'②-1出来高報告書'!$H$42+1%,"")</f>
        <v/>
      </c>
      <c r="Q186" s="460" t="str">
        <f>IF($G186="","",IF($K186=TRUE,
MAX(
MIN(
_xlfn.CEILING.MATH($G186*('②-1出来高報告書'!$H$42-1%),1)-ROUND($G186*'値引・法定福利費自動計算（非表示予定）'!$D$7,0),
_xlfn.CEILING.MATH($G186*('②-1出来高報告書'!$H$42+1%+0.1%),1)-1-ROUND($G186*'値引・法定福利費自動計算（非表示予定）'!$D$7,0)
),
MIN(0,$G186)-ROUND($G186*'値引・法定福利費自動計算（非表示予定）'!$D$7,0),
-99999
),
MAX(
MIN(0,$G186)-ROUND($G186*$L186,0),
-99999
)
))</f>
        <v/>
      </c>
      <c r="R186" s="460" t="str">
        <f>IF($G186="","",IF($K186=TRUE,
MIN(
MAX(
_xlfn.CEILING.MATH($G186*('②-1出来高報告書'!$H$42-1%),1)-ROUND($G186*'値引・法定福利費自動計算（非表示予定）'!$D$7,0),
_xlfn.CEILING.MATH($G186*('②-1出来高報告書'!$H$42+1%+0.1%),1)-1-ROUND($G186*'値引・法定福利費自動計算（非表示予定）'!$D$7,0)
),
MAX(0,$G186)-ROUND($G186*'値引・法定福利費自動計算（非表示予定）'!$D$7,0),
99999
),
MIN(
MAX(0,$G186)-ROUND($G186*$L186,0),
99999
)
))</f>
        <v/>
      </c>
      <c r="S186" s="462" t="str">
        <f t="shared" si="26"/>
        <v>OK</v>
      </c>
      <c r="T186" s="435" t="str">
        <f t="shared" si="27"/>
        <v>OK</v>
      </c>
      <c r="U186" s="435" t="str">
        <f>IF($K186=TRUE,IF(ROUND(ABS($H186-'②-1出来高報告書'!$H$42),4)&lt;=1%,"OK","NG"),"OK")</f>
        <v>OK</v>
      </c>
      <c r="V186" s="435" t="str">
        <f t="shared" si="28"/>
        <v>OK</v>
      </c>
      <c r="W186" s="435" t="str">
        <f t="shared" si="29"/>
        <v>OK</v>
      </c>
      <c r="X186" s="435" t="str">
        <f t="shared" si="30"/>
        <v>OK</v>
      </c>
      <c r="Y186" s="435" t="str">
        <f t="shared" si="31"/>
        <v>OK</v>
      </c>
      <c r="Z186" s="435">
        <f t="shared" si="32"/>
        <v>0</v>
      </c>
      <c r="AA186" s="83">
        <f>'①見積→契約(出来高報告初回のみ）'!I217</f>
        <v>0</v>
      </c>
    </row>
    <row r="187" spans="1:27" ht="18" customHeight="1">
      <c r="A187" s="370">
        <f t="shared" si="35"/>
        <v>6</v>
      </c>
      <c r="B187" s="308" t="str">
        <f>IF('①見積→契約(出来高報告初回のみ）'!B222="〇","☑","")</f>
        <v/>
      </c>
      <c r="C187" s="408" t="str">
        <f t="shared" si="34"/>
        <v/>
      </c>
      <c r="D187" s="305" t="str">
        <f>IFERROR(IF('①見積→契約(出来高報告初回のみ）'!C218="","",'①見積→契約(出来高報告初回のみ）'!C218),"")</f>
        <v/>
      </c>
      <c r="E187" s="115" t="str">
        <f>IFERROR(IF('①見積→契約(出来高報告初回のみ）'!D218="","",FIXED('①見積→契約(出来高報告初回のみ）'!D218,'①見積→契約(出来高報告初回のみ）'!AG232)),"")</f>
        <v/>
      </c>
      <c r="F187" s="111" t="str">
        <f>IFERROR(IF('①見積→契約(出来高報告初回のみ）'!E218="","",'①見積→契約(出来高報告初回のみ）'!E218),"")</f>
        <v/>
      </c>
      <c r="G187" s="112" t="str">
        <f>IF('①見積→契約(出来高報告初回のみ）'!H218="","",'①見積→契約(出来高報告初回のみ）'!H218)</f>
        <v/>
      </c>
      <c r="H187" s="110" t="str">
        <f t="shared" si="33"/>
        <v/>
      </c>
      <c r="I187" s="114" t="str">
        <f>IFERROR(IF(K187=TRUE,ROUND(G187*'値引・法定福利費自動計算（非表示予定）'!$D$7+M187,0),IF(G187="","",ROUND(G187*L187+M187,0))),"")</f>
        <v/>
      </c>
      <c r="J187" s="125"/>
      <c r="K187" s="458" t="b">
        <v>0</v>
      </c>
      <c r="L187" s="157"/>
      <c r="M187" s="156"/>
      <c r="N187" s="449" t="str">
        <f t="shared" si="25"/>
        <v/>
      </c>
      <c r="O187" s="449" t="str">
        <f>IF($K187=TRUE,'②-1出来高報告書'!$H$42-1%,"")</f>
        <v/>
      </c>
      <c r="P187" s="449" t="str">
        <f>IF($K187=TRUE,'②-1出来高報告書'!$H$42+1%,"")</f>
        <v/>
      </c>
      <c r="Q187" s="460" t="str">
        <f>IF($G187="","",IF($K187=TRUE,
MAX(
MIN(
_xlfn.CEILING.MATH($G187*('②-1出来高報告書'!$H$42-1%),1)-ROUND($G187*'値引・法定福利費自動計算（非表示予定）'!$D$7,0),
_xlfn.CEILING.MATH($G187*('②-1出来高報告書'!$H$42+1%+0.1%),1)-1-ROUND($G187*'値引・法定福利費自動計算（非表示予定）'!$D$7,0)
),
MIN(0,$G187)-ROUND($G187*'値引・法定福利費自動計算（非表示予定）'!$D$7,0),
-99999
),
MAX(
MIN(0,$G187)-ROUND($G187*$L187,0),
-99999
)
))</f>
        <v/>
      </c>
      <c r="R187" s="460" t="str">
        <f>IF($G187="","",IF($K187=TRUE,
MIN(
MAX(
_xlfn.CEILING.MATH($G187*('②-1出来高報告書'!$H$42-1%),1)-ROUND($G187*'値引・法定福利費自動計算（非表示予定）'!$D$7,0),
_xlfn.CEILING.MATH($G187*('②-1出来高報告書'!$H$42+1%+0.1%),1)-1-ROUND($G187*'値引・法定福利費自動計算（非表示予定）'!$D$7,0)
),
MAX(0,$G187)-ROUND($G187*'値引・法定福利費自動計算（非表示予定）'!$D$7,0),
99999
),
MIN(
MAX(0,$G187)-ROUND($G187*$L187,0),
99999
)
))</f>
        <v/>
      </c>
      <c r="S187" s="462" t="str">
        <f t="shared" si="26"/>
        <v>OK</v>
      </c>
      <c r="T187" s="435" t="str">
        <f t="shared" si="27"/>
        <v>OK</v>
      </c>
      <c r="U187" s="435" t="str">
        <f>IF($K187=TRUE,IF(ROUND(ABS($H187-'②-1出来高報告書'!$H$42),4)&lt;=1%,"OK","NG"),"OK")</f>
        <v>OK</v>
      </c>
      <c r="V187" s="435" t="str">
        <f t="shared" si="28"/>
        <v>OK</v>
      </c>
      <c r="W187" s="435" t="str">
        <f t="shared" si="29"/>
        <v>OK</v>
      </c>
      <c r="X187" s="435" t="str">
        <f t="shared" si="30"/>
        <v>OK</v>
      </c>
      <c r="Y187" s="435" t="str">
        <f t="shared" si="31"/>
        <v>OK</v>
      </c>
      <c r="Z187" s="435">
        <f t="shared" si="32"/>
        <v>0</v>
      </c>
      <c r="AA187" s="83">
        <f>'①見積→契約(出来高報告初回のみ）'!I218</f>
        <v>0</v>
      </c>
    </row>
    <row r="188" spans="1:27" ht="18" customHeight="1">
      <c r="A188" s="370">
        <f t="shared" si="35"/>
        <v>6</v>
      </c>
      <c r="B188" s="308" t="str">
        <f>IF('①見積→契約(出来高報告初回のみ）'!B223="〇","☑","")</f>
        <v/>
      </c>
      <c r="C188" s="408" t="str">
        <f t="shared" si="34"/>
        <v/>
      </c>
      <c r="D188" s="305" t="str">
        <f>IFERROR(IF('①見積→契約(出来高報告初回のみ）'!C219="","",'①見積→契約(出来高報告初回のみ）'!C219),"")</f>
        <v/>
      </c>
      <c r="E188" s="115" t="str">
        <f>IFERROR(IF('①見積→契約(出来高報告初回のみ）'!D219="","",FIXED('①見積→契約(出来高報告初回のみ）'!D219,'①見積→契約(出来高報告初回のみ）'!AG233)),"")</f>
        <v/>
      </c>
      <c r="F188" s="111" t="str">
        <f>IFERROR(IF('①見積→契約(出来高報告初回のみ）'!E219="","",'①見積→契約(出来高報告初回のみ）'!E219),"")</f>
        <v/>
      </c>
      <c r="G188" s="112" t="str">
        <f>IF('①見積→契約(出来高報告初回のみ）'!H219="","",'①見積→契約(出来高報告初回のみ）'!H219)</f>
        <v/>
      </c>
      <c r="H188" s="110" t="str">
        <f t="shared" si="33"/>
        <v/>
      </c>
      <c r="I188" s="114" t="str">
        <f>IFERROR(IF(K188=TRUE,ROUND(G188*'値引・法定福利費自動計算（非表示予定）'!$D$7+M188,0),IF(G188="","",ROUND(G188*L188+M188,0))),"")</f>
        <v/>
      </c>
      <c r="J188" s="125"/>
      <c r="K188" s="458" t="b">
        <v>0</v>
      </c>
      <c r="L188" s="157"/>
      <c r="M188" s="156"/>
      <c r="N188" s="449" t="str">
        <f t="shared" si="25"/>
        <v/>
      </c>
      <c r="O188" s="449" t="str">
        <f>IF($K188=TRUE,'②-1出来高報告書'!$H$42-1%,"")</f>
        <v/>
      </c>
      <c r="P188" s="449" t="str">
        <f>IF($K188=TRUE,'②-1出来高報告書'!$H$42+1%,"")</f>
        <v/>
      </c>
      <c r="Q188" s="460" t="str">
        <f>IF($G188="","",IF($K188=TRUE,
MAX(
MIN(
_xlfn.CEILING.MATH($G188*('②-1出来高報告書'!$H$42-1%),1)-ROUND($G188*'値引・法定福利費自動計算（非表示予定）'!$D$7,0),
_xlfn.CEILING.MATH($G188*('②-1出来高報告書'!$H$42+1%+0.1%),1)-1-ROUND($G188*'値引・法定福利費自動計算（非表示予定）'!$D$7,0)
),
MIN(0,$G188)-ROUND($G188*'値引・法定福利費自動計算（非表示予定）'!$D$7,0),
-99999
),
MAX(
MIN(0,$G188)-ROUND($G188*$L188,0),
-99999
)
))</f>
        <v/>
      </c>
      <c r="R188" s="460" t="str">
        <f>IF($G188="","",IF($K188=TRUE,
MIN(
MAX(
_xlfn.CEILING.MATH($G188*('②-1出来高報告書'!$H$42-1%),1)-ROUND($G188*'値引・法定福利費自動計算（非表示予定）'!$D$7,0),
_xlfn.CEILING.MATH($G188*('②-1出来高報告書'!$H$42+1%+0.1%),1)-1-ROUND($G188*'値引・法定福利費自動計算（非表示予定）'!$D$7,0)
),
MAX(0,$G188)-ROUND($G188*'値引・法定福利費自動計算（非表示予定）'!$D$7,0),
99999
),
MIN(
MAX(0,$G188)-ROUND($G188*$L188,0),
99999
)
))</f>
        <v/>
      </c>
      <c r="S188" s="462" t="str">
        <f t="shared" si="26"/>
        <v>OK</v>
      </c>
      <c r="T188" s="435" t="str">
        <f t="shared" si="27"/>
        <v>OK</v>
      </c>
      <c r="U188" s="435" t="str">
        <f>IF($K188=TRUE,IF(ROUND(ABS($H188-'②-1出来高報告書'!$H$42),4)&lt;=1%,"OK","NG"),"OK")</f>
        <v>OK</v>
      </c>
      <c r="V188" s="435" t="str">
        <f t="shared" si="28"/>
        <v>OK</v>
      </c>
      <c r="W188" s="435" t="str">
        <f t="shared" si="29"/>
        <v>OK</v>
      </c>
      <c r="X188" s="435" t="str">
        <f t="shared" si="30"/>
        <v>OK</v>
      </c>
      <c r="Y188" s="435" t="str">
        <f t="shared" si="31"/>
        <v>OK</v>
      </c>
      <c r="Z188" s="435">
        <f t="shared" si="32"/>
        <v>0</v>
      </c>
      <c r="AA188" s="83">
        <f>'①見積→契約(出来高報告初回のみ）'!I219</f>
        <v>0</v>
      </c>
    </row>
    <row r="189" spans="1:27" ht="18" customHeight="1">
      <c r="A189" s="370">
        <f t="shared" si="35"/>
        <v>6</v>
      </c>
      <c r="B189" s="308" t="str">
        <f>IF('①見積→契約(出来高報告初回のみ）'!B224="〇","☑","")</f>
        <v/>
      </c>
      <c r="C189" s="408" t="str">
        <f t="shared" si="34"/>
        <v/>
      </c>
      <c r="D189" s="305" t="str">
        <f>IFERROR(IF('①見積→契約(出来高報告初回のみ）'!C220="","",'①見積→契約(出来高報告初回のみ）'!C220),"")</f>
        <v/>
      </c>
      <c r="E189" s="115" t="str">
        <f>IFERROR(IF('①見積→契約(出来高報告初回のみ）'!D220="","",FIXED('①見積→契約(出来高報告初回のみ）'!D220,'①見積→契約(出来高報告初回のみ）'!AG234)),"")</f>
        <v/>
      </c>
      <c r="F189" s="111" t="str">
        <f>IFERROR(IF('①見積→契約(出来高報告初回のみ）'!E220="","",'①見積→契約(出来高報告初回のみ）'!E220),"")</f>
        <v/>
      </c>
      <c r="G189" s="112" t="str">
        <f>IF('①見積→契約(出来高報告初回のみ）'!H220="","",'①見積→契約(出来高報告初回のみ）'!H220)</f>
        <v/>
      </c>
      <c r="H189" s="110" t="str">
        <f t="shared" si="33"/>
        <v/>
      </c>
      <c r="I189" s="114" t="str">
        <f>IFERROR(IF(K189=TRUE,ROUND(G189*'値引・法定福利費自動計算（非表示予定）'!$D$7+M189,0),IF(G189="","",ROUND(G189*L189+M189,0))),"")</f>
        <v/>
      </c>
      <c r="J189" s="125"/>
      <c r="K189" s="458" t="b">
        <v>0</v>
      </c>
      <c r="L189" s="157"/>
      <c r="M189" s="156"/>
      <c r="N189" s="449" t="str">
        <f t="shared" si="25"/>
        <v/>
      </c>
      <c r="O189" s="449" t="str">
        <f>IF($K189=TRUE,'②-1出来高報告書'!$H$42-1%,"")</f>
        <v/>
      </c>
      <c r="P189" s="449" t="str">
        <f>IF($K189=TRUE,'②-1出来高報告書'!$H$42+1%,"")</f>
        <v/>
      </c>
      <c r="Q189" s="460" t="str">
        <f>IF($G189="","",IF($K189=TRUE,
MAX(
MIN(
_xlfn.CEILING.MATH($G189*('②-1出来高報告書'!$H$42-1%),1)-ROUND($G189*'値引・法定福利費自動計算（非表示予定）'!$D$7,0),
_xlfn.CEILING.MATH($G189*('②-1出来高報告書'!$H$42+1%+0.1%),1)-1-ROUND($G189*'値引・法定福利費自動計算（非表示予定）'!$D$7,0)
),
MIN(0,$G189)-ROUND($G189*'値引・法定福利費自動計算（非表示予定）'!$D$7,0),
-99999
),
MAX(
MIN(0,$G189)-ROUND($G189*$L189,0),
-99999
)
))</f>
        <v/>
      </c>
      <c r="R189" s="460" t="str">
        <f>IF($G189="","",IF($K189=TRUE,
MIN(
MAX(
_xlfn.CEILING.MATH($G189*('②-1出来高報告書'!$H$42-1%),1)-ROUND($G189*'値引・法定福利費自動計算（非表示予定）'!$D$7,0),
_xlfn.CEILING.MATH($G189*('②-1出来高報告書'!$H$42+1%+0.1%),1)-1-ROUND($G189*'値引・法定福利費自動計算（非表示予定）'!$D$7,0)
),
MAX(0,$G189)-ROUND($G189*'値引・法定福利費自動計算（非表示予定）'!$D$7,0),
99999
),
MIN(
MAX(0,$G189)-ROUND($G189*$L189,0),
99999
)
))</f>
        <v/>
      </c>
      <c r="S189" s="462" t="str">
        <f t="shared" si="26"/>
        <v>OK</v>
      </c>
      <c r="T189" s="435" t="str">
        <f t="shared" si="27"/>
        <v>OK</v>
      </c>
      <c r="U189" s="435" t="str">
        <f>IF($K189=TRUE,IF(ROUND(ABS($H189-'②-1出来高報告書'!$H$42),4)&lt;=1%,"OK","NG"),"OK")</f>
        <v>OK</v>
      </c>
      <c r="V189" s="435" t="str">
        <f t="shared" si="28"/>
        <v>OK</v>
      </c>
      <c r="W189" s="435" t="str">
        <f t="shared" si="29"/>
        <v>OK</v>
      </c>
      <c r="X189" s="435" t="str">
        <f t="shared" si="30"/>
        <v>OK</v>
      </c>
      <c r="Y189" s="435" t="str">
        <f t="shared" si="31"/>
        <v>OK</v>
      </c>
      <c r="Z189" s="435">
        <f t="shared" si="32"/>
        <v>0</v>
      </c>
      <c r="AA189" s="83">
        <f>'①見積→契約(出来高報告初回のみ）'!I220</f>
        <v>0</v>
      </c>
    </row>
    <row r="190" spans="1:27" ht="18" customHeight="1">
      <c r="A190" s="370">
        <f t="shared" si="35"/>
        <v>6</v>
      </c>
      <c r="B190" s="308" t="str">
        <f>IF('①見積→契約(出来高報告初回のみ）'!B225="〇","☑","")</f>
        <v/>
      </c>
      <c r="C190" s="408" t="str">
        <f t="shared" si="34"/>
        <v/>
      </c>
      <c r="D190" s="305" t="str">
        <f>IFERROR(IF('①見積→契約(出来高報告初回のみ）'!C221="","",'①見積→契約(出来高報告初回のみ）'!C221),"")</f>
        <v/>
      </c>
      <c r="E190" s="115" t="str">
        <f>IFERROR(IF('①見積→契約(出来高報告初回のみ）'!D221="","",FIXED('①見積→契約(出来高報告初回のみ）'!D221,'①見積→契約(出来高報告初回のみ）'!AG235)),"")</f>
        <v/>
      </c>
      <c r="F190" s="111" t="str">
        <f>IFERROR(IF('①見積→契約(出来高報告初回のみ）'!E221="","",'①見積→契約(出来高報告初回のみ）'!E221),"")</f>
        <v/>
      </c>
      <c r="G190" s="112" t="str">
        <f>IF('①見積→契約(出来高報告初回のみ）'!H221="","",'①見積→契約(出来高報告初回のみ）'!H221)</f>
        <v/>
      </c>
      <c r="H190" s="110" t="str">
        <f t="shared" si="33"/>
        <v/>
      </c>
      <c r="I190" s="114" t="str">
        <f>IFERROR(IF(K190=TRUE,ROUND(G190*'値引・法定福利費自動計算（非表示予定）'!$D$7+M190,0),IF(G190="","",ROUND(G190*L190+M190,0))),"")</f>
        <v/>
      </c>
      <c r="J190" s="125"/>
      <c r="K190" s="458" t="b">
        <v>0</v>
      </c>
      <c r="L190" s="157"/>
      <c r="M190" s="156"/>
      <c r="N190" s="449" t="str">
        <f t="shared" si="25"/>
        <v/>
      </c>
      <c r="O190" s="449" t="str">
        <f>IF($K190=TRUE,'②-1出来高報告書'!$H$42-1%,"")</f>
        <v/>
      </c>
      <c r="P190" s="449" t="str">
        <f>IF($K190=TRUE,'②-1出来高報告書'!$H$42+1%,"")</f>
        <v/>
      </c>
      <c r="Q190" s="460" t="str">
        <f>IF($G190="","",IF($K190=TRUE,
MAX(
MIN(
_xlfn.CEILING.MATH($G190*('②-1出来高報告書'!$H$42-1%),1)-ROUND($G190*'値引・法定福利費自動計算（非表示予定）'!$D$7,0),
_xlfn.CEILING.MATH($G190*('②-1出来高報告書'!$H$42+1%+0.1%),1)-1-ROUND($G190*'値引・法定福利費自動計算（非表示予定）'!$D$7,0)
),
MIN(0,$G190)-ROUND($G190*'値引・法定福利費自動計算（非表示予定）'!$D$7,0),
-99999
),
MAX(
MIN(0,$G190)-ROUND($G190*$L190,0),
-99999
)
))</f>
        <v/>
      </c>
      <c r="R190" s="460" t="str">
        <f>IF($G190="","",IF($K190=TRUE,
MIN(
MAX(
_xlfn.CEILING.MATH($G190*('②-1出来高報告書'!$H$42-1%),1)-ROUND($G190*'値引・法定福利費自動計算（非表示予定）'!$D$7,0),
_xlfn.CEILING.MATH($G190*('②-1出来高報告書'!$H$42+1%+0.1%),1)-1-ROUND($G190*'値引・法定福利費自動計算（非表示予定）'!$D$7,0)
),
MAX(0,$G190)-ROUND($G190*'値引・法定福利費自動計算（非表示予定）'!$D$7,0),
99999
),
MIN(
MAX(0,$G190)-ROUND($G190*$L190,0),
99999
)
))</f>
        <v/>
      </c>
      <c r="S190" s="462" t="str">
        <f t="shared" si="26"/>
        <v>OK</v>
      </c>
      <c r="T190" s="435" t="str">
        <f t="shared" si="27"/>
        <v>OK</v>
      </c>
      <c r="U190" s="435" t="str">
        <f>IF($K190=TRUE,IF(ROUND(ABS($H190-'②-1出来高報告書'!$H$42),4)&lt;=1%,"OK","NG"),"OK")</f>
        <v>OK</v>
      </c>
      <c r="V190" s="435" t="str">
        <f t="shared" si="28"/>
        <v>OK</v>
      </c>
      <c r="W190" s="435" t="str">
        <f t="shared" si="29"/>
        <v>OK</v>
      </c>
      <c r="X190" s="435" t="str">
        <f t="shared" si="30"/>
        <v>OK</v>
      </c>
      <c r="Y190" s="435" t="str">
        <f t="shared" si="31"/>
        <v>OK</v>
      </c>
      <c r="Z190" s="435">
        <f t="shared" si="32"/>
        <v>0</v>
      </c>
      <c r="AA190" s="83">
        <f>'①見積→契約(出来高報告初回のみ）'!I221</f>
        <v>0</v>
      </c>
    </row>
    <row r="191" spans="1:27" ht="18" customHeight="1">
      <c r="A191" s="370">
        <f t="shared" si="35"/>
        <v>6</v>
      </c>
      <c r="B191" s="308" t="str">
        <f>IF('①見積→契約(出来高報告初回のみ）'!B226="〇","☑","")</f>
        <v/>
      </c>
      <c r="C191" s="408" t="str">
        <f t="shared" si="34"/>
        <v/>
      </c>
      <c r="D191" s="305" t="str">
        <f>IFERROR(IF('①見積→契約(出来高報告初回のみ）'!C222="","",'①見積→契約(出来高報告初回のみ）'!C222),"")</f>
        <v/>
      </c>
      <c r="E191" s="115" t="str">
        <f>IFERROR(IF('①見積→契約(出来高報告初回のみ）'!D222="","",FIXED('①見積→契約(出来高報告初回のみ）'!D222,'①見積→契約(出来高報告初回のみ）'!AG236)),"")</f>
        <v/>
      </c>
      <c r="F191" s="111" t="str">
        <f>IFERROR(IF('①見積→契約(出来高報告初回のみ）'!E222="","",'①見積→契約(出来高報告初回のみ）'!E222),"")</f>
        <v/>
      </c>
      <c r="G191" s="112" t="str">
        <f>IF('①見積→契約(出来高報告初回のみ）'!H222="","",'①見積→契約(出来高報告初回のみ）'!H222)</f>
        <v/>
      </c>
      <c r="H191" s="110" t="str">
        <f t="shared" si="33"/>
        <v/>
      </c>
      <c r="I191" s="114" t="str">
        <f>IFERROR(IF(K191=TRUE,ROUND(G191*'値引・法定福利費自動計算（非表示予定）'!$D$7+M191,0),IF(G191="","",ROUND(G191*L191+M191,0))),"")</f>
        <v/>
      </c>
      <c r="J191" s="125"/>
      <c r="K191" s="458" t="b">
        <v>0</v>
      </c>
      <c r="L191" s="157"/>
      <c r="M191" s="156"/>
      <c r="N191" s="449" t="str">
        <f t="shared" si="25"/>
        <v/>
      </c>
      <c r="O191" s="449" t="str">
        <f>IF($K191=TRUE,'②-1出来高報告書'!$H$42-1%,"")</f>
        <v/>
      </c>
      <c r="P191" s="449" t="str">
        <f>IF($K191=TRUE,'②-1出来高報告書'!$H$42+1%,"")</f>
        <v/>
      </c>
      <c r="Q191" s="460" t="str">
        <f>IF($G191="","",IF($K191=TRUE,
MAX(
MIN(
_xlfn.CEILING.MATH($G191*('②-1出来高報告書'!$H$42-1%),1)-ROUND($G191*'値引・法定福利費自動計算（非表示予定）'!$D$7,0),
_xlfn.CEILING.MATH($G191*('②-1出来高報告書'!$H$42+1%+0.1%),1)-1-ROUND($G191*'値引・法定福利費自動計算（非表示予定）'!$D$7,0)
),
MIN(0,$G191)-ROUND($G191*'値引・法定福利費自動計算（非表示予定）'!$D$7,0),
-99999
),
MAX(
MIN(0,$G191)-ROUND($G191*$L191,0),
-99999
)
))</f>
        <v/>
      </c>
      <c r="R191" s="460" t="str">
        <f>IF($G191="","",IF($K191=TRUE,
MIN(
MAX(
_xlfn.CEILING.MATH($G191*('②-1出来高報告書'!$H$42-1%),1)-ROUND($G191*'値引・法定福利費自動計算（非表示予定）'!$D$7,0),
_xlfn.CEILING.MATH($G191*('②-1出来高報告書'!$H$42+1%+0.1%),1)-1-ROUND($G191*'値引・法定福利費自動計算（非表示予定）'!$D$7,0)
),
MAX(0,$G191)-ROUND($G191*'値引・法定福利費自動計算（非表示予定）'!$D$7,0),
99999
),
MIN(
MAX(0,$G191)-ROUND($G191*$L191,0),
99999
)
))</f>
        <v/>
      </c>
      <c r="S191" s="462" t="str">
        <f t="shared" si="26"/>
        <v>OK</v>
      </c>
      <c r="T191" s="435" t="str">
        <f t="shared" si="27"/>
        <v>OK</v>
      </c>
      <c r="U191" s="435" t="str">
        <f>IF($K191=TRUE,IF(ROUND(ABS($H191-'②-1出来高報告書'!$H$42),4)&lt;=1%,"OK","NG"),"OK")</f>
        <v>OK</v>
      </c>
      <c r="V191" s="435" t="str">
        <f t="shared" si="28"/>
        <v>OK</v>
      </c>
      <c r="W191" s="435" t="str">
        <f t="shared" si="29"/>
        <v>OK</v>
      </c>
      <c r="X191" s="435" t="str">
        <f t="shared" si="30"/>
        <v>OK</v>
      </c>
      <c r="Y191" s="435" t="str">
        <f t="shared" si="31"/>
        <v>OK</v>
      </c>
      <c r="Z191" s="435">
        <f t="shared" si="32"/>
        <v>0</v>
      </c>
      <c r="AA191" s="83">
        <f>'①見積→契約(出来高報告初回のみ）'!I222</f>
        <v>0</v>
      </c>
    </row>
    <row r="192" spans="1:27" ht="18" customHeight="1">
      <c r="A192" s="370">
        <f t="shared" si="35"/>
        <v>6</v>
      </c>
      <c r="B192" s="308" t="str">
        <f>IF('①見積→契約(出来高報告初回のみ）'!B227="〇","☑","")</f>
        <v/>
      </c>
      <c r="C192" s="408" t="str">
        <f t="shared" si="34"/>
        <v/>
      </c>
      <c r="D192" s="305" t="str">
        <f>IFERROR(IF('①見積→契約(出来高報告初回のみ）'!C223="","",'①見積→契約(出来高報告初回のみ）'!C223),"")</f>
        <v/>
      </c>
      <c r="E192" s="115" t="str">
        <f>IFERROR(IF('①見積→契約(出来高報告初回のみ）'!D223="","",FIXED('①見積→契約(出来高報告初回のみ）'!D223,'①見積→契約(出来高報告初回のみ）'!AG237)),"")</f>
        <v/>
      </c>
      <c r="F192" s="111" t="str">
        <f>IFERROR(IF('①見積→契約(出来高報告初回のみ）'!E223="","",'①見積→契約(出来高報告初回のみ）'!E223),"")</f>
        <v/>
      </c>
      <c r="G192" s="112" t="str">
        <f>IF('①見積→契約(出来高報告初回のみ）'!H223="","",'①見積→契約(出来高報告初回のみ）'!H223)</f>
        <v/>
      </c>
      <c r="H192" s="110" t="str">
        <f t="shared" si="33"/>
        <v/>
      </c>
      <c r="I192" s="114" t="str">
        <f>IFERROR(IF(K192=TRUE,ROUND(G192*'値引・法定福利費自動計算（非表示予定）'!$D$7+M192,0),IF(G192="","",ROUND(G192*L192+M192,0))),"")</f>
        <v/>
      </c>
      <c r="J192" s="125"/>
      <c r="K192" s="458" t="b">
        <v>0</v>
      </c>
      <c r="L192" s="157"/>
      <c r="M192" s="156"/>
      <c r="N192" s="449" t="str">
        <f t="shared" si="25"/>
        <v/>
      </c>
      <c r="O192" s="449" t="str">
        <f>IF($K192=TRUE,'②-1出来高報告書'!$H$42-1%,"")</f>
        <v/>
      </c>
      <c r="P192" s="449" t="str">
        <f>IF($K192=TRUE,'②-1出来高報告書'!$H$42+1%,"")</f>
        <v/>
      </c>
      <c r="Q192" s="460" t="str">
        <f>IF($G192="","",IF($K192=TRUE,
MAX(
MIN(
_xlfn.CEILING.MATH($G192*('②-1出来高報告書'!$H$42-1%),1)-ROUND($G192*'値引・法定福利費自動計算（非表示予定）'!$D$7,0),
_xlfn.CEILING.MATH($G192*('②-1出来高報告書'!$H$42+1%+0.1%),1)-1-ROUND($G192*'値引・法定福利費自動計算（非表示予定）'!$D$7,0)
),
MIN(0,$G192)-ROUND($G192*'値引・法定福利費自動計算（非表示予定）'!$D$7,0),
-99999
),
MAX(
MIN(0,$G192)-ROUND($G192*$L192,0),
-99999
)
))</f>
        <v/>
      </c>
      <c r="R192" s="460" t="str">
        <f>IF($G192="","",IF($K192=TRUE,
MIN(
MAX(
_xlfn.CEILING.MATH($G192*('②-1出来高報告書'!$H$42-1%),1)-ROUND($G192*'値引・法定福利費自動計算（非表示予定）'!$D$7,0),
_xlfn.CEILING.MATH($G192*('②-1出来高報告書'!$H$42+1%+0.1%),1)-1-ROUND($G192*'値引・法定福利費自動計算（非表示予定）'!$D$7,0)
),
MAX(0,$G192)-ROUND($G192*'値引・法定福利費自動計算（非表示予定）'!$D$7,0),
99999
),
MIN(
MAX(0,$G192)-ROUND($G192*$L192,0),
99999
)
))</f>
        <v/>
      </c>
      <c r="S192" s="462" t="str">
        <f t="shared" si="26"/>
        <v>OK</v>
      </c>
      <c r="T192" s="435" t="str">
        <f t="shared" si="27"/>
        <v>OK</v>
      </c>
      <c r="U192" s="435" t="str">
        <f>IF($K192=TRUE,IF(ROUND(ABS($H192-'②-1出来高報告書'!$H$42),4)&lt;=1%,"OK","NG"),"OK")</f>
        <v>OK</v>
      </c>
      <c r="V192" s="435" t="str">
        <f t="shared" si="28"/>
        <v>OK</v>
      </c>
      <c r="W192" s="435" t="str">
        <f t="shared" si="29"/>
        <v>OK</v>
      </c>
      <c r="X192" s="435" t="str">
        <f t="shared" si="30"/>
        <v>OK</v>
      </c>
      <c r="Y192" s="435" t="str">
        <f t="shared" si="31"/>
        <v>OK</v>
      </c>
      <c r="Z192" s="435">
        <f t="shared" si="32"/>
        <v>0</v>
      </c>
      <c r="AA192" s="83">
        <f>'①見積→契約(出来高報告初回のみ）'!I223</f>
        <v>0</v>
      </c>
    </row>
    <row r="193" spans="1:27" ht="18" customHeight="1">
      <c r="A193" s="370">
        <f t="shared" si="35"/>
        <v>6</v>
      </c>
      <c r="B193" s="308" t="str">
        <f>IF('①見積→契約(出来高報告初回のみ）'!B228="〇","☑","")</f>
        <v/>
      </c>
      <c r="C193" s="408" t="str">
        <f t="shared" si="34"/>
        <v/>
      </c>
      <c r="D193" s="305" t="str">
        <f>IFERROR(IF('①見積→契約(出来高報告初回のみ）'!C224="","",'①見積→契約(出来高報告初回のみ）'!C224),"")</f>
        <v/>
      </c>
      <c r="E193" s="115" t="str">
        <f>IFERROR(IF('①見積→契約(出来高報告初回のみ）'!D224="","",FIXED('①見積→契約(出来高報告初回のみ）'!D224,'①見積→契約(出来高報告初回のみ）'!AG238)),"")</f>
        <v/>
      </c>
      <c r="F193" s="111" t="str">
        <f>IFERROR(IF('①見積→契約(出来高報告初回のみ）'!E224="","",'①見積→契約(出来高報告初回のみ）'!E224),"")</f>
        <v/>
      </c>
      <c r="G193" s="112" t="str">
        <f>IF('①見積→契約(出来高報告初回のみ）'!H224="","",'①見積→契約(出来高報告初回のみ）'!H224)</f>
        <v/>
      </c>
      <c r="H193" s="110" t="str">
        <f t="shared" si="33"/>
        <v/>
      </c>
      <c r="I193" s="114" t="str">
        <f>IFERROR(IF(K193=TRUE,ROUND(G193*'値引・法定福利費自動計算（非表示予定）'!$D$7+M193,0),IF(G193="","",ROUND(G193*L193+M193,0))),"")</f>
        <v/>
      </c>
      <c r="J193" s="125"/>
      <c r="K193" s="458" t="b">
        <v>0</v>
      </c>
      <c r="L193" s="157"/>
      <c r="M193" s="156"/>
      <c r="N193" s="449" t="str">
        <f t="shared" si="25"/>
        <v/>
      </c>
      <c r="O193" s="449" t="str">
        <f>IF($K193=TRUE,'②-1出来高報告書'!$H$42-1%,"")</f>
        <v/>
      </c>
      <c r="P193" s="449" t="str">
        <f>IF($K193=TRUE,'②-1出来高報告書'!$H$42+1%,"")</f>
        <v/>
      </c>
      <c r="Q193" s="460" t="str">
        <f>IF($G193="","",IF($K193=TRUE,
MAX(
MIN(
_xlfn.CEILING.MATH($G193*('②-1出来高報告書'!$H$42-1%),1)-ROUND($G193*'値引・法定福利費自動計算（非表示予定）'!$D$7,0),
_xlfn.CEILING.MATH($G193*('②-1出来高報告書'!$H$42+1%+0.1%),1)-1-ROUND($G193*'値引・法定福利費自動計算（非表示予定）'!$D$7,0)
),
MIN(0,$G193)-ROUND($G193*'値引・法定福利費自動計算（非表示予定）'!$D$7,0),
-99999
),
MAX(
MIN(0,$G193)-ROUND($G193*$L193,0),
-99999
)
))</f>
        <v/>
      </c>
      <c r="R193" s="460" t="str">
        <f>IF($G193="","",IF($K193=TRUE,
MIN(
MAX(
_xlfn.CEILING.MATH($G193*('②-1出来高報告書'!$H$42-1%),1)-ROUND($G193*'値引・法定福利費自動計算（非表示予定）'!$D$7,0),
_xlfn.CEILING.MATH($G193*('②-1出来高報告書'!$H$42+1%+0.1%),1)-1-ROUND($G193*'値引・法定福利費自動計算（非表示予定）'!$D$7,0)
),
MAX(0,$G193)-ROUND($G193*'値引・法定福利費自動計算（非表示予定）'!$D$7,0),
99999
),
MIN(
MAX(0,$G193)-ROUND($G193*$L193,0),
99999
)
))</f>
        <v/>
      </c>
      <c r="S193" s="462" t="str">
        <f t="shared" si="26"/>
        <v>OK</v>
      </c>
      <c r="T193" s="435" t="str">
        <f t="shared" si="27"/>
        <v>OK</v>
      </c>
      <c r="U193" s="435" t="str">
        <f>IF($K193=TRUE,IF(ROUND(ABS($H193-'②-1出来高報告書'!$H$42),4)&lt;=1%,"OK","NG"),"OK")</f>
        <v>OK</v>
      </c>
      <c r="V193" s="435" t="str">
        <f t="shared" si="28"/>
        <v>OK</v>
      </c>
      <c r="W193" s="435" t="str">
        <f t="shared" si="29"/>
        <v>OK</v>
      </c>
      <c r="X193" s="435" t="str">
        <f t="shared" si="30"/>
        <v>OK</v>
      </c>
      <c r="Y193" s="435" t="str">
        <f t="shared" si="31"/>
        <v>OK</v>
      </c>
      <c r="Z193" s="435">
        <f t="shared" si="32"/>
        <v>0</v>
      </c>
      <c r="AA193" s="83">
        <f>'①見積→契約(出来高報告初回のみ）'!I224</f>
        <v>0</v>
      </c>
    </row>
    <row r="194" spans="1:27" ht="18" customHeight="1">
      <c r="A194" s="370">
        <f t="shared" si="35"/>
        <v>6</v>
      </c>
      <c r="B194" s="308" t="str">
        <f>IF('①見積→契約(出来高報告初回のみ）'!B229="〇","☑","")</f>
        <v/>
      </c>
      <c r="C194" s="408" t="str">
        <f t="shared" si="34"/>
        <v/>
      </c>
      <c r="D194" s="305" t="str">
        <f>IFERROR(IF('①見積→契約(出来高報告初回のみ）'!C225="","",'①見積→契約(出来高報告初回のみ）'!C225),"")</f>
        <v/>
      </c>
      <c r="E194" s="115" t="str">
        <f>IFERROR(IF('①見積→契約(出来高報告初回のみ）'!D225="","",FIXED('①見積→契約(出来高報告初回のみ）'!D225,'①見積→契約(出来高報告初回のみ）'!AG239)),"")</f>
        <v/>
      </c>
      <c r="F194" s="111" t="str">
        <f>IFERROR(IF('①見積→契約(出来高報告初回のみ）'!E225="","",'①見積→契約(出来高報告初回のみ）'!E225),"")</f>
        <v/>
      </c>
      <c r="G194" s="112" t="str">
        <f>IF('①見積→契約(出来高報告初回のみ）'!H225="","",'①見積→契約(出来高報告初回のみ）'!H225)</f>
        <v/>
      </c>
      <c r="H194" s="110" t="str">
        <f t="shared" si="33"/>
        <v/>
      </c>
      <c r="I194" s="114" t="str">
        <f>IFERROR(IF(K194=TRUE,ROUND(G194*'値引・法定福利費自動計算（非表示予定）'!$D$7+M194,0),IF(G194="","",ROUND(G194*L194+M194,0))),"")</f>
        <v/>
      </c>
      <c r="J194" s="125"/>
      <c r="K194" s="458" t="b">
        <v>0</v>
      </c>
      <c r="L194" s="157"/>
      <c r="M194" s="156"/>
      <c r="N194" s="449" t="str">
        <f t="shared" si="25"/>
        <v/>
      </c>
      <c r="O194" s="449" t="str">
        <f>IF($K194=TRUE,'②-1出来高報告書'!$H$42-1%,"")</f>
        <v/>
      </c>
      <c r="P194" s="449" t="str">
        <f>IF($K194=TRUE,'②-1出来高報告書'!$H$42+1%,"")</f>
        <v/>
      </c>
      <c r="Q194" s="460" t="str">
        <f>IF($G194="","",IF($K194=TRUE,
MAX(
MIN(
_xlfn.CEILING.MATH($G194*('②-1出来高報告書'!$H$42-1%),1)-ROUND($G194*'値引・法定福利費自動計算（非表示予定）'!$D$7,0),
_xlfn.CEILING.MATH($G194*('②-1出来高報告書'!$H$42+1%+0.1%),1)-1-ROUND($G194*'値引・法定福利費自動計算（非表示予定）'!$D$7,0)
),
MIN(0,$G194)-ROUND($G194*'値引・法定福利費自動計算（非表示予定）'!$D$7,0),
-99999
),
MAX(
MIN(0,$G194)-ROUND($G194*$L194,0),
-99999
)
))</f>
        <v/>
      </c>
      <c r="R194" s="460" t="str">
        <f>IF($G194="","",IF($K194=TRUE,
MIN(
MAX(
_xlfn.CEILING.MATH($G194*('②-1出来高報告書'!$H$42-1%),1)-ROUND($G194*'値引・法定福利費自動計算（非表示予定）'!$D$7,0),
_xlfn.CEILING.MATH($G194*('②-1出来高報告書'!$H$42+1%+0.1%),1)-1-ROUND($G194*'値引・法定福利費自動計算（非表示予定）'!$D$7,0)
),
MAX(0,$G194)-ROUND($G194*'値引・法定福利費自動計算（非表示予定）'!$D$7,0),
99999
),
MIN(
MAX(0,$G194)-ROUND($G194*$L194,0),
99999
)
))</f>
        <v/>
      </c>
      <c r="S194" s="462" t="str">
        <f t="shared" si="26"/>
        <v>OK</v>
      </c>
      <c r="T194" s="435" t="str">
        <f t="shared" si="27"/>
        <v>OK</v>
      </c>
      <c r="U194" s="435" t="str">
        <f>IF($K194=TRUE,IF(ROUND(ABS($H194-'②-1出来高報告書'!$H$42),4)&lt;=1%,"OK","NG"),"OK")</f>
        <v>OK</v>
      </c>
      <c r="V194" s="435" t="str">
        <f t="shared" si="28"/>
        <v>OK</v>
      </c>
      <c r="W194" s="435" t="str">
        <f t="shared" si="29"/>
        <v>OK</v>
      </c>
      <c r="X194" s="435" t="str">
        <f t="shared" si="30"/>
        <v>OK</v>
      </c>
      <c r="Y194" s="435" t="str">
        <f t="shared" si="31"/>
        <v>OK</v>
      </c>
      <c r="Z194" s="435">
        <f t="shared" si="32"/>
        <v>0</v>
      </c>
      <c r="AA194" s="83">
        <f>'①見積→契約(出来高報告初回のみ）'!I225</f>
        <v>0</v>
      </c>
    </row>
    <row r="195" spans="1:27" ht="18" customHeight="1">
      <c r="A195" s="370">
        <f t="shared" si="35"/>
        <v>6</v>
      </c>
      <c r="B195" s="308" t="str">
        <f>IF('①見積→契約(出来高報告初回のみ）'!B230="〇","☑","")</f>
        <v/>
      </c>
      <c r="C195" s="408" t="str">
        <f t="shared" si="34"/>
        <v/>
      </c>
      <c r="D195" s="305" t="str">
        <f>IFERROR(IF('①見積→契約(出来高報告初回のみ）'!C226="","",'①見積→契約(出来高報告初回のみ）'!C226),"")</f>
        <v/>
      </c>
      <c r="E195" s="115" t="str">
        <f>IFERROR(IF('①見積→契約(出来高報告初回のみ）'!D226="","",FIXED('①見積→契約(出来高報告初回のみ）'!D226,'①見積→契約(出来高報告初回のみ）'!AG240)),"")</f>
        <v/>
      </c>
      <c r="F195" s="111" t="str">
        <f>IFERROR(IF('①見積→契約(出来高報告初回のみ）'!E226="","",'①見積→契約(出来高報告初回のみ）'!E226),"")</f>
        <v/>
      </c>
      <c r="G195" s="112" t="str">
        <f>IF('①見積→契約(出来高報告初回のみ）'!H226="","",'①見積→契約(出来高報告初回のみ）'!H226)</f>
        <v/>
      </c>
      <c r="H195" s="110" t="str">
        <f t="shared" si="33"/>
        <v/>
      </c>
      <c r="I195" s="114" t="str">
        <f>IFERROR(IF(K195=TRUE,ROUND(G195*'値引・法定福利費自動計算（非表示予定）'!$D$7+M195,0),IF(G195="","",ROUND(G195*L195+M195,0))),"")</f>
        <v/>
      </c>
      <c r="J195" s="125"/>
      <c r="K195" s="458" t="b">
        <v>0</v>
      </c>
      <c r="L195" s="157"/>
      <c r="M195" s="156"/>
      <c r="N195" s="449" t="str">
        <f t="shared" si="25"/>
        <v/>
      </c>
      <c r="O195" s="449" t="str">
        <f>IF($K195=TRUE,'②-1出来高報告書'!$H$42-1%,"")</f>
        <v/>
      </c>
      <c r="P195" s="449" t="str">
        <f>IF($K195=TRUE,'②-1出来高報告書'!$H$42+1%,"")</f>
        <v/>
      </c>
      <c r="Q195" s="460" t="str">
        <f>IF($G195="","",IF($K195=TRUE,
MAX(
MIN(
_xlfn.CEILING.MATH($G195*('②-1出来高報告書'!$H$42-1%),1)-ROUND($G195*'値引・法定福利費自動計算（非表示予定）'!$D$7,0),
_xlfn.CEILING.MATH($G195*('②-1出来高報告書'!$H$42+1%+0.1%),1)-1-ROUND($G195*'値引・法定福利費自動計算（非表示予定）'!$D$7,0)
),
MIN(0,$G195)-ROUND($G195*'値引・法定福利費自動計算（非表示予定）'!$D$7,0),
-99999
),
MAX(
MIN(0,$G195)-ROUND($G195*$L195,0),
-99999
)
))</f>
        <v/>
      </c>
      <c r="R195" s="460" t="str">
        <f>IF($G195="","",IF($K195=TRUE,
MIN(
MAX(
_xlfn.CEILING.MATH($G195*('②-1出来高報告書'!$H$42-1%),1)-ROUND($G195*'値引・法定福利費自動計算（非表示予定）'!$D$7,0),
_xlfn.CEILING.MATH($G195*('②-1出来高報告書'!$H$42+1%+0.1%),1)-1-ROUND($G195*'値引・法定福利費自動計算（非表示予定）'!$D$7,0)
),
MAX(0,$G195)-ROUND($G195*'値引・法定福利費自動計算（非表示予定）'!$D$7,0),
99999
),
MIN(
MAX(0,$G195)-ROUND($G195*$L195,0),
99999
)
))</f>
        <v/>
      </c>
      <c r="S195" s="462" t="str">
        <f t="shared" si="26"/>
        <v>OK</v>
      </c>
      <c r="T195" s="435" t="str">
        <f t="shared" si="27"/>
        <v>OK</v>
      </c>
      <c r="U195" s="435" t="str">
        <f>IF($K195=TRUE,IF(ROUND(ABS($H195-'②-1出来高報告書'!$H$42),4)&lt;=1%,"OK","NG"),"OK")</f>
        <v>OK</v>
      </c>
      <c r="V195" s="435" t="str">
        <f t="shared" si="28"/>
        <v>OK</v>
      </c>
      <c r="W195" s="435" t="str">
        <f t="shared" si="29"/>
        <v>OK</v>
      </c>
      <c r="X195" s="435" t="str">
        <f t="shared" si="30"/>
        <v>OK</v>
      </c>
      <c r="Y195" s="435" t="str">
        <f t="shared" si="31"/>
        <v>OK</v>
      </c>
      <c r="Z195" s="435">
        <f t="shared" si="32"/>
        <v>0</v>
      </c>
      <c r="AA195" s="83">
        <f>'①見積→契約(出来高報告初回のみ）'!I226</f>
        <v>0</v>
      </c>
    </row>
    <row r="196" spans="1:27" ht="18" customHeight="1">
      <c r="A196" s="370">
        <f t="shared" si="35"/>
        <v>6</v>
      </c>
      <c r="B196" s="308" t="str">
        <f>IF('①見積→契約(出来高報告初回のみ）'!B231="〇","☑","")</f>
        <v/>
      </c>
      <c r="C196" s="408" t="str">
        <f t="shared" si="34"/>
        <v/>
      </c>
      <c r="D196" s="305" t="str">
        <f>IFERROR(IF('①見積→契約(出来高報告初回のみ）'!C227="","",'①見積→契約(出来高報告初回のみ）'!C227),"")</f>
        <v/>
      </c>
      <c r="E196" s="115" t="str">
        <f>IFERROR(IF('①見積→契約(出来高報告初回のみ）'!D227="","",FIXED('①見積→契約(出来高報告初回のみ）'!D227,'①見積→契約(出来高報告初回のみ）'!AG241)),"")</f>
        <v/>
      </c>
      <c r="F196" s="111" t="str">
        <f>IFERROR(IF('①見積→契約(出来高報告初回のみ）'!E227="","",'①見積→契約(出来高報告初回のみ）'!E227),"")</f>
        <v/>
      </c>
      <c r="G196" s="112" t="str">
        <f>IF('①見積→契約(出来高報告初回のみ）'!H227="","",'①見積→契約(出来高報告初回のみ）'!H227)</f>
        <v/>
      </c>
      <c r="H196" s="110" t="str">
        <f t="shared" si="33"/>
        <v/>
      </c>
      <c r="I196" s="114" t="str">
        <f>IFERROR(IF(K196=TRUE,ROUND(G196*'値引・法定福利費自動計算（非表示予定）'!$D$7+M196,0),IF(G196="","",ROUND(G196*L196+M196,0))),"")</f>
        <v/>
      </c>
      <c r="J196" s="125"/>
      <c r="K196" s="458" t="b">
        <v>0</v>
      </c>
      <c r="L196" s="157"/>
      <c r="M196" s="156"/>
      <c r="N196" s="449" t="str">
        <f t="shared" si="25"/>
        <v/>
      </c>
      <c r="O196" s="449" t="str">
        <f>IF($K196=TRUE,'②-1出来高報告書'!$H$42-1%,"")</f>
        <v/>
      </c>
      <c r="P196" s="449" t="str">
        <f>IF($K196=TRUE,'②-1出来高報告書'!$H$42+1%,"")</f>
        <v/>
      </c>
      <c r="Q196" s="460" t="str">
        <f>IF($G196="","",IF($K196=TRUE,
MAX(
MIN(
_xlfn.CEILING.MATH($G196*('②-1出来高報告書'!$H$42-1%),1)-ROUND($G196*'値引・法定福利費自動計算（非表示予定）'!$D$7,0),
_xlfn.CEILING.MATH($G196*('②-1出来高報告書'!$H$42+1%+0.1%),1)-1-ROUND($G196*'値引・法定福利費自動計算（非表示予定）'!$D$7,0)
),
MIN(0,$G196)-ROUND($G196*'値引・法定福利費自動計算（非表示予定）'!$D$7,0),
-99999
),
MAX(
MIN(0,$G196)-ROUND($G196*$L196,0),
-99999
)
))</f>
        <v/>
      </c>
      <c r="R196" s="460" t="str">
        <f>IF($G196="","",IF($K196=TRUE,
MIN(
MAX(
_xlfn.CEILING.MATH($G196*('②-1出来高報告書'!$H$42-1%),1)-ROUND($G196*'値引・法定福利費自動計算（非表示予定）'!$D$7,0),
_xlfn.CEILING.MATH($G196*('②-1出来高報告書'!$H$42+1%+0.1%),1)-1-ROUND($G196*'値引・法定福利費自動計算（非表示予定）'!$D$7,0)
),
MAX(0,$G196)-ROUND($G196*'値引・法定福利費自動計算（非表示予定）'!$D$7,0),
99999
),
MIN(
MAX(0,$G196)-ROUND($G196*$L196,0),
99999
)
))</f>
        <v/>
      </c>
      <c r="S196" s="462" t="str">
        <f t="shared" si="26"/>
        <v>OK</v>
      </c>
      <c r="T196" s="435" t="str">
        <f t="shared" si="27"/>
        <v>OK</v>
      </c>
      <c r="U196" s="435" t="str">
        <f>IF($K196=TRUE,IF(ROUND(ABS($H196-'②-1出来高報告書'!$H$42),4)&lt;=1%,"OK","NG"),"OK")</f>
        <v>OK</v>
      </c>
      <c r="V196" s="435" t="str">
        <f t="shared" si="28"/>
        <v>OK</v>
      </c>
      <c r="W196" s="435" t="str">
        <f t="shared" si="29"/>
        <v>OK</v>
      </c>
      <c r="X196" s="435" t="str">
        <f t="shared" si="30"/>
        <v>OK</v>
      </c>
      <c r="Y196" s="435" t="str">
        <f t="shared" si="31"/>
        <v>OK</v>
      </c>
      <c r="Z196" s="435">
        <f t="shared" si="32"/>
        <v>0</v>
      </c>
      <c r="AA196" s="83">
        <f>'①見積→契約(出来高報告初回のみ）'!I227</f>
        <v>0</v>
      </c>
    </row>
    <row r="197" spans="1:27" ht="18" customHeight="1">
      <c r="A197" s="370">
        <f t="shared" si="35"/>
        <v>6</v>
      </c>
      <c r="B197" s="308" t="str">
        <f>IF('①見積→契約(出来高報告初回のみ）'!B232="〇","☑","")</f>
        <v/>
      </c>
      <c r="C197" s="408" t="str">
        <f t="shared" si="34"/>
        <v/>
      </c>
      <c r="D197" s="305" t="str">
        <f>IFERROR(IF('①見積→契約(出来高報告初回のみ）'!C228="","",'①見積→契約(出来高報告初回のみ）'!C228),"")</f>
        <v/>
      </c>
      <c r="E197" s="115" t="str">
        <f>IFERROR(IF('①見積→契約(出来高報告初回のみ）'!D228="","",FIXED('①見積→契約(出来高報告初回のみ）'!D228,'①見積→契約(出来高報告初回のみ）'!AG242)),"")</f>
        <v/>
      </c>
      <c r="F197" s="111" t="str">
        <f>IFERROR(IF('①見積→契約(出来高報告初回のみ）'!E228="","",'①見積→契約(出来高報告初回のみ）'!E228),"")</f>
        <v/>
      </c>
      <c r="G197" s="112" t="str">
        <f>IF('①見積→契約(出来高報告初回のみ）'!H228="","",'①見積→契約(出来高報告初回のみ）'!H228)</f>
        <v/>
      </c>
      <c r="H197" s="110" t="str">
        <f t="shared" si="33"/>
        <v/>
      </c>
      <c r="I197" s="114" t="str">
        <f>IFERROR(IF(K197=TRUE,ROUND(G197*'値引・法定福利費自動計算（非表示予定）'!$D$7+M197,0),IF(G197="","",ROUND(G197*L197+M197,0))),"")</f>
        <v/>
      </c>
      <c r="J197" s="125"/>
      <c r="K197" s="458" t="b">
        <v>0</v>
      </c>
      <c r="L197" s="157"/>
      <c r="M197" s="156"/>
      <c r="N197" s="449" t="str">
        <f t="shared" si="25"/>
        <v/>
      </c>
      <c r="O197" s="449" t="str">
        <f>IF($K197=TRUE,'②-1出来高報告書'!$H$42-1%,"")</f>
        <v/>
      </c>
      <c r="P197" s="449" t="str">
        <f>IF($K197=TRUE,'②-1出来高報告書'!$H$42+1%,"")</f>
        <v/>
      </c>
      <c r="Q197" s="460" t="str">
        <f>IF($G197="","",IF($K197=TRUE,
MAX(
MIN(
_xlfn.CEILING.MATH($G197*('②-1出来高報告書'!$H$42-1%),1)-ROUND($G197*'値引・法定福利費自動計算（非表示予定）'!$D$7,0),
_xlfn.CEILING.MATH($G197*('②-1出来高報告書'!$H$42+1%+0.1%),1)-1-ROUND($G197*'値引・法定福利費自動計算（非表示予定）'!$D$7,0)
),
MIN(0,$G197)-ROUND($G197*'値引・法定福利費自動計算（非表示予定）'!$D$7,0),
-99999
),
MAX(
MIN(0,$G197)-ROUND($G197*$L197,0),
-99999
)
))</f>
        <v/>
      </c>
      <c r="R197" s="460" t="str">
        <f>IF($G197="","",IF($K197=TRUE,
MIN(
MAX(
_xlfn.CEILING.MATH($G197*('②-1出来高報告書'!$H$42-1%),1)-ROUND($G197*'値引・法定福利費自動計算（非表示予定）'!$D$7,0),
_xlfn.CEILING.MATH($G197*('②-1出来高報告書'!$H$42+1%+0.1%),1)-1-ROUND($G197*'値引・法定福利費自動計算（非表示予定）'!$D$7,0)
),
MAX(0,$G197)-ROUND($G197*'値引・法定福利費自動計算（非表示予定）'!$D$7,0),
99999
),
MIN(
MAX(0,$G197)-ROUND($G197*$L197,0),
99999
)
))</f>
        <v/>
      </c>
      <c r="S197" s="462" t="str">
        <f t="shared" si="26"/>
        <v>OK</v>
      </c>
      <c r="T197" s="435" t="str">
        <f t="shared" si="27"/>
        <v>OK</v>
      </c>
      <c r="U197" s="435" t="str">
        <f>IF($K197=TRUE,IF(ROUND(ABS($H197-'②-1出来高報告書'!$H$42),4)&lt;=1%,"OK","NG"),"OK")</f>
        <v>OK</v>
      </c>
      <c r="V197" s="435" t="str">
        <f t="shared" si="28"/>
        <v>OK</v>
      </c>
      <c r="W197" s="435" t="str">
        <f t="shared" si="29"/>
        <v>OK</v>
      </c>
      <c r="X197" s="435" t="str">
        <f t="shared" si="30"/>
        <v>OK</v>
      </c>
      <c r="Y197" s="435" t="str">
        <f t="shared" si="31"/>
        <v>OK</v>
      </c>
      <c r="Z197" s="435">
        <f t="shared" si="32"/>
        <v>0</v>
      </c>
      <c r="AA197" s="83">
        <f>'①見積→契約(出来高報告初回のみ）'!I228</f>
        <v>0</v>
      </c>
    </row>
    <row r="198" spans="1:27" ht="18" customHeight="1">
      <c r="A198" s="370">
        <f t="shared" si="35"/>
        <v>6</v>
      </c>
      <c r="B198" s="308" t="str">
        <f>IF('①見積→契約(出来高報告初回のみ）'!B233="〇","☑","")</f>
        <v/>
      </c>
      <c r="C198" s="408" t="str">
        <f t="shared" si="34"/>
        <v/>
      </c>
      <c r="D198" s="305" t="str">
        <f>IFERROR(IF('①見積→契約(出来高報告初回のみ）'!C229="","",'①見積→契約(出来高報告初回のみ）'!C229),"")</f>
        <v/>
      </c>
      <c r="E198" s="115" t="str">
        <f>IFERROR(IF('①見積→契約(出来高報告初回のみ）'!D229="","",FIXED('①見積→契約(出来高報告初回のみ）'!D229,'①見積→契約(出来高報告初回のみ）'!AG243)),"")</f>
        <v/>
      </c>
      <c r="F198" s="111" t="str">
        <f>IFERROR(IF('①見積→契約(出来高報告初回のみ）'!E229="","",'①見積→契約(出来高報告初回のみ）'!E229),"")</f>
        <v/>
      </c>
      <c r="G198" s="112" t="str">
        <f>IF('①見積→契約(出来高報告初回のみ）'!H229="","",'①見積→契約(出来高報告初回のみ）'!H229)</f>
        <v/>
      </c>
      <c r="H198" s="110" t="str">
        <f t="shared" si="33"/>
        <v/>
      </c>
      <c r="I198" s="114" t="str">
        <f>IFERROR(IF(K198=TRUE,ROUND(G198*'値引・法定福利費自動計算（非表示予定）'!$D$7+M198,0),IF(G198="","",ROUND(G198*L198+M198,0))),"")</f>
        <v/>
      </c>
      <c r="J198" s="125"/>
      <c r="K198" s="458" t="b">
        <v>0</v>
      </c>
      <c r="L198" s="157"/>
      <c r="M198" s="156"/>
      <c r="N198" s="449" t="str">
        <f t="shared" ref="N198:N261" si="36">IFERROR(ROUNDDOWN(H198*100,2)/100,"")</f>
        <v/>
      </c>
      <c r="O198" s="449" t="str">
        <f>IF($K198=TRUE,'②-1出来高報告書'!$H$42-1%,"")</f>
        <v/>
      </c>
      <c r="P198" s="449" t="str">
        <f>IF($K198=TRUE,'②-1出来高報告書'!$H$42+1%,"")</f>
        <v/>
      </c>
      <c r="Q198" s="460" t="str">
        <f>IF($G198="","",IF($K198=TRUE,
MAX(
MIN(
_xlfn.CEILING.MATH($G198*('②-1出来高報告書'!$H$42-1%),1)-ROUND($G198*'値引・法定福利費自動計算（非表示予定）'!$D$7,0),
_xlfn.CEILING.MATH($G198*('②-1出来高報告書'!$H$42+1%+0.1%),1)-1-ROUND($G198*'値引・法定福利費自動計算（非表示予定）'!$D$7,0)
),
MIN(0,$G198)-ROUND($G198*'値引・法定福利費自動計算（非表示予定）'!$D$7,0),
-99999
),
MAX(
MIN(0,$G198)-ROUND($G198*$L198,0),
-99999
)
))</f>
        <v/>
      </c>
      <c r="R198" s="460" t="str">
        <f>IF($G198="","",IF($K198=TRUE,
MIN(
MAX(
_xlfn.CEILING.MATH($G198*('②-1出来高報告書'!$H$42-1%),1)-ROUND($G198*'値引・法定福利費自動計算（非表示予定）'!$D$7,0),
_xlfn.CEILING.MATH($G198*('②-1出来高報告書'!$H$42+1%+0.1%),1)-1-ROUND($G198*'値引・法定福利費自動計算（非表示予定）'!$D$7,0)
),
MAX(0,$G198)-ROUND($G198*'値引・法定福利費自動計算（非表示予定）'!$D$7,0),
99999
),
MIN(
MAX(0,$G198)-ROUND($G198*$L198,0),
99999
)
))</f>
        <v/>
      </c>
      <c r="S198" s="462" t="str">
        <f t="shared" ref="S198:S261" si="37">IF(K198=FALSE,IF(L198="",IF(M198&lt;&gt;"","NG","OK"),"OK"),"OK")</f>
        <v>OK</v>
      </c>
      <c r="T198" s="435" t="str">
        <f t="shared" ref="T198:T261" si="38">IF($G198="","OK",IF(AND($I198&gt;=MIN($G198,0),$I198&lt;=MAX($G198,0)),"OK","NG"))</f>
        <v>OK</v>
      </c>
      <c r="U198" s="435" t="str">
        <f>IF($K198=TRUE,IF(ROUND(ABS($H198-'②-1出来高報告書'!$H$42),4)&lt;=1%,"OK","NG"),"OK")</f>
        <v>OK</v>
      </c>
      <c r="V198" s="435" t="str">
        <f t="shared" ref="V198:V261" si="39">IF($M198="","OK",IF(ABS($M198)&lt;100000,"OK","NG"))</f>
        <v>OK</v>
      </c>
      <c r="W198" s="435" t="str">
        <f t="shared" ref="W198:W261" si="40">IF(AND($S198="OK",$T198="OK",$U198="OK",$V198="OK"),"OK","NG")</f>
        <v>OK</v>
      </c>
      <c r="X198" s="435" t="str">
        <f t="shared" ref="X198:X261" si="41">IF(AND($T198="OK",$U198="OK",$V198="OK"),"OK","NG")</f>
        <v>OK</v>
      </c>
      <c r="Y198" s="435" t="str">
        <f t="shared" ref="Y198:Y261" si="42">IF(AND($T198="OK",$X198="OK"),"OK","NG")</f>
        <v>OK</v>
      </c>
      <c r="Z198" s="435">
        <f t="shared" ref="Z198:Z261" si="43">COUNTIF(S198:Y198,"NG")</f>
        <v>0</v>
      </c>
      <c r="AA198" s="83">
        <f>'①見積→契約(出来高報告初回のみ）'!I229</f>
        <v>0</v>
      </c>
    </row>
    <row r="199" spans="1:27" ht="18" customHeight="1">
      <c r="A199" s="370">
        <f t="shared" si="35"/>
        <v>6</v>
      </c>
      <c r="B199" s="308" t="str">
        <f>IF('①見積→契約(出来高報告初回のみ）'!B234="〇","☑","")</f>
        <v/>
      </c>
      <c r="C199" s="408" t="str">
        <f t="shared" si="34"/>
        <v/>
      </c>
      <c r="D199" s="305" t="str">
        <f>IFERROR(IF('①見積→契約(出来高報告初回のみ）'!C230="","",'①見積→契約(出来高報告初回のみ）'!C230),"")</f>
        <v/>
      </c>
      <c r="E199" s="115" t="str">
        <f>IFERROR(IF('①見積→契約(出来高報告初回のみ）'!D230="","",FIXED('①見積→契約(出来高報告初回のみ）'!D230,'①見積→契約(出来高報告初回のみ）'!AG244)),"")</f>
        <v/>
      </c>
      <c r="F199" s="111" t="str">
        <f>IFERROR(IF('①見積→契約(出来高報告初回のみ）'!E230="","",'①見積→契約(出来高報告初回のみ）'!E230),"")</f>
        <v/>
      </c>
      <c r="G199" s="112" t="str">
        <f>IF('①見積→契約(出来高報告初回のみ）'!H230="","",'①見積→契約(出来高報告初回のみ）'!H230)</f>
        <v/>
      </c>
      <c r="H199" s="110" t="str">
        <f t="shared" si="33"/>
        <v/>
      </c>
      <c r="I199" s="114" t="str">
        <f>IFERROR(IF(K199=TRUE,ROUND(G199*'値引・法定福利費自動計算（非表示予定）'!$D$7+M199,0),IF(G199="","",ROUND(G199*L199+M199,0))),"")</f>
        <v/>
      </c>
      <c r="J199" s="125"/>
      <c r="K199" s="458" t="b">
        <v>0</v>
      </c>
      <c r="L199" s="157"/>
      <c r="M199" s="156"/>
      <c r="N199" s="449" t="str">
        <f t="shared" si="36"/>
        <v/>
      </c>
      <c r="O199" s="449" t="str">
        <f>IF($K199=TRUE,'②-1出来高報告書'!$H$42-1%,"")</f>
        <v/>
      </c>
      <c r="P199" s="449" t="str">
        <f>IF($K199=TRUE,'②-1出来高報告書'!$H$42+1%,"")</f>
        <v/>
      </c>
      <c r="Q199" s="460" t="str">
        <f>IF($G199="","",IF($K199=TRUE,
MAX(
MIN(
_xlfn.CEILING.MATH($G199*('②-1出来高報告書'!$H$42-1%),1)-ROUND($G199*'値引・法定福利費自動計算（非表示予定）'!$D$7,0),
_xlfn.CEILING.MATH($G199*('②-1出来高報告書'!$H$42+1%+0.1%),1)-1-ROUND($G199*'値引・法定福利費自動計算（非表示予定）'!$D$7,0)
),
MIN(0,$G199)-ROUND($G199*'値引・法定福利費自動計算（非表示予定）'!$D$7,0),
-99999
),
MAX(
MIN(0,$G199)-ROUND($G199*$L199,0),
-99999
)
))</f>
        <v/>
      </c>
      <c r="R199" s="460" t="str">
        <f>IF($G199="","",IF($K199=TRUE,
MIN(
MAX(
_xlfn.CEILING.MATH($G199*('②-1出来高報告書'!$H$42-1%),1)-ROUND($G199*'値引・法定福利費自動計算（非表示予定）'!$D$7,0),
_xlfn.CEILING.MATH($G199*('②-1出来高報告書'!$H$42+1%+0.1%),1)-1-ROUND($G199*'値引・法定福利費自動計算（非表示予定）'!$D$7,0)
),
MAX(0,$G199)-ROUND($G199*'値引・法定福利費自動計算（非表示予定）'!$D$7,0),
99999
),
MIN(
MAX(0,$G199)-ROUND($G199*$L199,0),
99999
)
))</f>
        <v/>
      </c>
      <c r="S199" s="462" t="str">
        <f t="shared" si="37"/>
        <v>OK</v>
      </c>
      <c r="T199" s="435" t="str">
        <f t="shared" si="38"/>
        <v>OK</v>
      </c>
      <c r="U199" s="435" t="str">
        <f>IF($K199=TRUE,IF(ROUND(ABS($H199-'②-1出来高報告書'!$H$42),4)&lt;=1%,"OK","NG"),"OK")</f>
        <v>OK</v>
      </c>
      <c r="V199" s="435" t="str">
        <f t="shared" si="39"/>
        <v>OK</v>
      </c>
      <c r="W199" s="435" t="str">
        <f t="shared" si="40"/>
        <v>OK</v>
      </c>
      <c r="X199" s="435" t="str">
        <f t="shared" si="41"/>
        <v>OK</v>
      </c>
      <c r="Y199" s="435" t="str">
        <f t="shared" si="42"/>
        <v>OK</v>
      </c>
      <c r="Z199" s="435">
        <f t="shared" si="43"/>
        <v>0</v>
      </c>
      <c r="AA199" s="83">
        <f>'①見積→契約(出来高報告初回のみ）'!I230</f>
        <v>0</v>
      </c>
    </row>
    <row r="200" spans="1:27" ht="18" customHeight="1">
      <c r="A200" s="370">
        <f t="shared" si="35"/>
        <v>6</v>
      </c>
      <c r="B200" s="308" t="str">
        <f>IF('①見積→契約(出来高報告初回のみ）'!B235="〇","☑","")</f>
        <v/>
      </c>
      <c r="C200" s="408" t="str">
        <f t="shared" si="34"/>
        <v/>
      </c>
      <c r="D200" s="305" t="str">
        <f>IFERROR(IF('①見積→契約(出来高報告初回のみ）'!C231="","",'①見積→契約(出来高報告初回のみ）'!C231),"")</f>
        <v/>
      </c>
      <c r="E200" s="115" t="str">
        <f>IFERROR(IF('①見積→契約(出来高報告初回のみ）'!D231="","",FIXED('①見積→契約(出来高報告初回のみ）'!D231,'①見積→契約(出来高報告初回のみ）'!AG245)),"")</f>
        <v/>
      </c>
      <c r="F200" s="111" t="str">
        <f>IFERROR(IF('①見積→契約(出来高報告初回のみ）'!E231="","",'①見積→契約(出来高報告初回のみ）'!E231),"")</f>
        <v/>
      </c>
      <c r="G200" s="112" t="str">
        <f>IF('①見積→契約(出来高報告初回のみ）'!H231="","",'①見積→契約(出来高報告初回のみ）'!H231)</f>
        <v/>
      </c>
      <c r="H200" s="110" t="str">
        <f t="shared" si="33"/>
        <v/>
      </c>
      <c r="I200" s="114" t="str">
        <f>IFERROR(IF(K200=TRUE,ROUND(G200*'値引・法定福利費自動計算（非表示予定）'!$D$7+M200,0),IF(G200="","",ROUND(G200*L200+M200,0))),"")</f>
        <v/>
      </c>
      <c r="J200" s="125"/>
      <c r="K200" s="458" t="b">
        <v>0</v>
      </c>
      <c r="L200" s="157"/>
      <c r="M200" s="156"/>
      <c r="N200" s="449" t="str">
        <f t="shared" si="36"/>
        <v/>
      </c>
      <c r="O200" s="449" t="str">
        <f>IF($K200=TRUE,'②-1出来高報告書'!$H$42-1%,"")</f>
        <v/>
      </c>
      <c r="P200" s="449" t="str">
        <f>IF($K200=TRUE,'②-1出来高報告書'!$H$42+1%,"")</f>
        <v/>
      </c>
      <c r="Q200" s="460" t="str">
        <f>IF($G200="","",IF($K200=TRUE,
MAX(
MIN(
_xlfn.CEILING.MATH($G200*('②-1出来高報告書'!$H$42-1%),1)-ROUND($G200*'値引・法定福利費自動計算（非表示予定）'!$D$7,0),
_xlfn.CEILING.MATH($G200*('②-1出来高報告書'!$H$42+1%+0.1%),1)-1-ROUND($G200*'値引・法定福利費自動計算（非表示予定）'!$D$7,0)
),
MIN(0,$G200)-ROUND($G200*'値引・法定福利費自動計算（非表示予定）'!$D$7,0),
-99999
),
MAX(
MIN(0,$G200)-ROUND($G200*$L200,0),
-99999
)
))</f>
        <v/>
      </c>
      <c r="R200" s="460" t="str">
        <f>IF($G200="","",IF($K200=TRUE,
MIN(
MAX(
_xlfn.CEILING.MATH($G200*('②-1出来高報告書'!$H$42-1%),1)-ROUND($G200*'値引・法定福利費自動計算（非表示予定）'!$D$7,0),
_xlfn.CEILING.MATH($G200*('②-1出来高報告書'!$H$42+1%+0.1%),1)-1-ROUND($G200*'値引・法定福利費自動計算（非表示予定）'!$D$7,0)
),
MAX(0,$G200)-ROUND($G200*'値引・法定福利費自動計算（非表示予定）'!$D$7,0),
99999
),
MIN(
MAX(0,$G200)-ROUND($G200*$L200,0),
99999
)
))</f>
        <v/>
      </c>
      <c r="S200" s="462" t="str">
        <f t="shared" si="37"/>
        <v>OK</v>
      </c>
      <c r="T200" s="435" t="str">
        <f t="shared" si="38"/>
        <v>OK</v>
      </c>
      <c r="U200" s="435" t="str">
        <f>IF($K200=TRUE,IF(ROUND(ABS($H200-'②-1出来高報告書'!$H$42),4)&lt;=1%,"OK","NG"),"OK")</f>
        <v>OK</v>
      </c>
      <c r="V200" s="435" t="str">
        <f t="shared" si="39"/>
        <v>OK</v>
      </c>
      <c r="W200" s="435" t="str">
        <f t="shared" si="40"/>
        <v>OK</v>
      </c>
      <c r="X200" s="435" t="str">
        <f t="shared" si="41"/>
        <v>OK</v>
      </c>
      <c r="Y200" s="435" t="str">
        <f t="shared" si="42"/>
        <v>OK</v>
      </c>
      <c r="Z200" s="435">
        <f t="shared" si="43"/>
        <v>0</v>
      </c>
      <c r="AA200" s="83">
        <f>'①見積→契約(出来高報告初回のみ）'!I231</f>
        <v>0</v>
      </c>
    </row>
    <row r="201" spans="1:27" ht="18" customHeight="1">
      <c r="A201" s="370">
        <f t="shared" si="35"/>
        <v>6</v>
      </c>
      <c r="B201" s="308" t="str">
        <f>IF('①見積→契約(出来高報告初回のみ）'!B236="〇","☑","")</f>
        <v/>
      </c>
      <c r="C201" s="408" t="str">
        <f t="shared" si="34"/>
        <v/>
      </c>
      <c r="D201" s="305" t="str">
        <f>IFERROR(IF('①見積→契約(出来高報告初回のみ）'!C232="","",'①見積→契約(出来高報告初回のみ）'!C232),"")</f>
        <v/>
      </c>
      <c r="E201" s="115" t="str">
        <f>IFERROR(IF('①見積→契約(出来高報告初回のみ）'!D232="","",FIXED('①見積→契約(出来高報告初回のみ）'!D232,'①見積→契約(出来高報告初回のみ）'!AG246)),"")</f>
        <v/>
      </c>
      <c r="F201" s="111" t="str">
        <f>IFERROR(IF('①見積→契約(出来高報告初回のみ）'!E232="","",'①見積→契約(出来高報告初回のみ）'!E232),"")</f>
        <v/>
      </c>
      <c r="G201" s="112" t="str">
        <f>IF('①見積→契約(出来高報告初回のみ）'!H232="","",'①見積→契約(出来高報告初回のみ）'!H232)</f>
        <v/>
      </c>
      <c r="H201" s="110" t="str">
        <f t="shared" si="33"/>
        <v/>
      </c>
      <c r="I201" s="114" t="str">
        <f>IFERROR(IF(K201=TRUE,ROUND(G201*'値引・法定福利費自動計算（非表示予定）'!$D$7+M201,0),IF(G201="","",ROUND(G201*L201+M201,0))),"")</f>
        <v/>
      </c>
      <c r="J201" s="125"/>
      <c r="K201" s="458" t="b">
        <v>0</v>
      </c>
      <c r="L201" s="157"/>
      <c r="M201" s="156"/>
      <c r="N201" s="449" t="str">
        <f t="shared" si="36"/>
        <v/>
      </c>
      <c r="O201" s="449" t="str">
        <f>IF($K201=TRUE,'②-1出来高報告書'!$H$42-1%,"")</f>
        <v/>
      </c>
      <c r="P201" s="449" t="str">
        <f>IF($K201=TRUE,'②-1出来高報告書'!$H$42+1%,"")</f>
        <v/>
      </c>
      <c r="Q201" s="460" t="str">
        <f>IF($G201="","",IF($K201=TRUE,
MAX(
MIN(
_xlfn.CEILING.MATH($G201*('②-1出来高報告書'!$H$42-1%),1)-ROUND($G201*'値引・法定福利費自動計算（非表示予定）'!$D$7,0),
_xlfn.CEILING.MATH($G201*('②-1出来高報告書'!$H$42+1%+0.1%),1)-1-ROUND($G201*'値引・法定福利費自動計算（非表示予定）'!$D$7,0)
),
MIN(0,$G201)-ROUND($G201*'値引・法定福利費自動計算（非表示予定）'!$D$7,0),
-99999
),
MAX(
MIN(0,$G201)-ROUND($G201*$L201,0),
-99999
)
))</f>
        <v/>
      </c>
      <c r="R201" s="460" t="str">
        <f>IF($G201="","",IF($K201=TRUE,
MIN(
MAX(
_xlfn.CEILING.MATH($G201*('②-1出来高報告書'!$H$42-1%),1)-ROUND($G201*'値引・法定福利費自動計算（非表示予定）'!$D$7,0),
_xlfn.CEILING.MATH($G201*('②-1出来高報告書'!$H$42+1%+0.1%),1)-1-ROUND($G201*'値引・法定福利費自動計算（非表示予定）'!$D$7,0)
),
MAX(0,$G201)-ROUND($G201*'値引・法定福利費自動計算（非表示予定）'!$D$7,0),
99999
),
MIN(
MAX(0,$G201)-ROUND($G201*$L201,0),
99999
)
))</f>
        <v/>
      </c>
      <c r="S201" s="462" t="str">
        <f t="shared" si="37"/>
        <v>OK</v>
      </c>
      <c r="T201" s="435" t="str">
        <f t="shared" si="38"/>
        <v>OK</v>
      </c>
      <c r="U201" s="435" t="str">
        <f>IF($K201=TRUE,IF(ROUND(ABS($H201-'②-1出来高報告書'!$H$42),4)&lt;=1%,"OK","NG"),"OK")</f>
        <v>OK</v>
      </c>
      <c r="V201" s="435" t="str">
        <f t="shared" si="39"/>
        <v>OK</v>
      </c>
      <c r="W201" s="435" t="str">
        <f t="shared" si="40"/>
        <v>OK</v>
      </c>
      <c r="X201" s="435" t="str">
        <f t="shared" si="41"/>
        <v>OK</v>
      </c>
      <c r="Y201" s="435" t="str">
        <f t="shared" si="42"/>
        <v>OK</v>
      </c>
      <c r="Z201" s="435">
        <f t="shared" si="43"/>
        <v>0</v>
      </c>
      <c r="AA201" s="83">
        <f>'①見積→契約(出来高報告初回のみ）'!I232</f>
        <v>0</v>
      </c>
    </row>
    <row r="202" spans="1:27" ht="18" customHeight="1">
      <c r="A202" s="370">
        <f t="shared" si="35"/>
        <v>6</v>
      </c>
      <c r="B202" s="308" t="str">
        <f>IF('①見積→契約(出来高報告初回のみ）'!B237="〇","☑","")</f>
        <v/>
      </c>
      <c r="C202" s="408" t="str">
        <f t="shared" si="34"/>
        <v/>
      </c>
      <c r="D202" s="305" t="str">
        <f>IFERROR(IF('①見積→契約(出来高報告初回のみ）'!C233="","",'①見積→契約(出来高報告初回のみ）'!C233),"")</f>
        <v/>
      </c>
      <c r="E202" s="115" t="str">
        <f>IFERROR(IF('①見積→契約(出来高報告初回のみ）'!D233="","",FIXED('①見積→契約(出来高報告初回のみ）'!D233,'①見積→契約(出来高報告初回のみ）'!AG247)),"")</f>
        <v/>
      </c>
      <c r="F202" s="111" t="str">
        <f>IFERROR(IF('①見積→契約(出来高報告初回のみ）'!E233="","",'①見積→契約(出来高報告初回のみ）'!E233),"")</f>
        <v/>
      </c>
      <c r="G202" s="112" t="str">
        <f>IF('①見積→契約(出来高報告初回のみ）'!H233="","",'①見積→契約(出来高報告初回のみ）'!H233)</f>
        <v/>
      </c>
      <c r="H202" s="110" t="str">
        <f t="shared" si="33"/>
        <v/>
      </c>
      <c r="I202" s="114" t="str">
        <f>IFERROR(IF(K202=TRUE,ROUND(G202*'値引・法定福利費自動計算（非表示予定）'!$D$7+M202,0),IF(G202="","",ROUND(G202*L202+M202,0))),"")</f>
        <v/>
      </c>
      <c r="J202" s="125"/>
      <c r="K202" s="458" t="b">
        <v>0</v>
      </c>
      <c r="L202" s="157"/>
      <c r="M202" s="156"/>
      <c r="N202" s="449" t="str">
        <f t="shared" si="36"/>
        <v/>
      </c>
      <c r="O202" s="449" t="str">
        <f>IF($K202=TRUE,'②-1出来高報告書'!$H$42-1%,"")</f>
        <v/>
      </c>
      <c r="P202" s="449" t="str">
        <f>IF($K202=TRUE,'②-1出来高報告書'!$H$42+1%,"")</f>
        <v/>
      </c>
      <c r="Q202" s="460" t="str">
        <f>IF($G202="","",IF($K202=TRUE,
MAX(
MIN(
_xlfn.CEILING.MATH($G202*('②-1出来高報告書'!$H$42-1%),1)-ROUND($G202*'値引・法定福利費自動計算（非表示予定）'!$D$7,0),
_xlfn.CEILING.MATH($G202*('②-1出来高報告書'!$H$42+1%+0.1%),1)-1-ROUND($G202*'値引・法定福利費自動計算（非表示予定）'!$D$7,0)
),
MIN(0,$G202)-ROUND($G202*'値引・法定福利費自動計算（非表示予定）'!$D$7,0),
-99999
),
MAX(
MIN(0,$G202)-ROUND($G202*$L202,0),
-99999
)
))</f>
        <v/>
      </c>
      <c r="R202" s="460" t="str">
        <f>IF($G202="","",IF($K202=TRUE,
MIN(
MAX(
_xlfn.CEILING.MATH($G202*('②-1出来高報告書'!$H$42-1%),1)-ROUND($G202*'値引・法定福利費自動計算（非表示予定）'!$D$7,0),
_xlfn.CEILING.MATH($G202*('②-1出来高報告書'!$H$42+1%+0.1%),1)-1-ROUND($G202*'値引・法定福利費自動計算（非表示予定）'!$D$7,0)
),
MAX(0,$G202)-ROUND($G202*'値引・法定福利費自動計算（非表示予定）'!$D$7,0),
99999
),
MIN(
MAX(0,$G202)-ROUND($G202*$L202,0),
99999
)
))</f>
        <v/>
      </c>
      <c r="S202" s="462" t="str">
        <f t="shared" si="37"/>
        <v>OK</v>
      </c>
      <c r="T202" s="435" t="str">
        <f t="shared" si="38"/>
        <v>OK</v>
      </c>
      <c r="U202" s="435" t="str">
        <f>IF($K202=TRUE,IF(ROUND(ABS($H202-'②-1出来高報告書'!$H$42),4)&lt;=1%,"OK","NG"),"OK")</f>
        <v>OK</v>
      </c>
      <c r="V202" s="435" t="str">
        <f t="shared" si="39"/>
        <v>OK</v>
      </c>
      <c r="W202" s="435" t="str">
        <f t="shared" si="40"/>
        <v>OK</v>
      </c>
      <c r="X202" s="435" t="str">
        <f t="shared" si="41"/>
        <v>OK</v>
      </c>
      <c r="Y202" s="435" t="str">
        <f t="shared" si="42"/>
        <v>OK</v>
      </c>
      <c r="Z202" s="435">
        <f t="shared" si="43"/>
        <v>0</v>
      </c>
      <c r="AA202" s="83">
        <f>'①見積→契約(出来高報告初回のみ）'!I233</f>
        <v>0</v>
      </c>
    </row>
    <row r="203" spans="1:27" ht="18" customHeight="1">
      <c r="A203" s="370">
        <f t="shared" si="35"/>
        <v>6</v>
      </c>
      <c r="B203" s="308" t="str">
        <f>IF('①見積→契約(出来高報告初回のみ）'!B238="〇","☑","")</f>
        <v/>
      </c>
      <c r="C203" s="408" t="str">
        <f t="shared" si="34"/>
        <v/>
      </c>
      <c r="D203" s="305" t="str">
        <f>IFERROR(IF('①見積→契約(出来高報告初回のみ）'!C234="","",'①見積→契約(出来高報告初回のみ）'!C234),"")</f>
        <v/>
      </c>
      <c r="E203" s="115" t="str">
        <f>IFERROR(IF('①見積→契約(出来高報告初回のみ）'!D234="","",FIXED('①見積→契約(出来高報告初回のみ）'!D234,'①見積→契約(出来高報告初回のみ）'!AG248)),"")</f>
        <v/>
      </c>
      <c r="F203" s="111" t="str">
        <f>IFERROR(IF('①見積→契約(出来高報告初回のみ）'!E234="","",'①見積→契約(出来高報告初回のみ）'!E234),"")</f>
        <v/>
      </c>
      <c r="G203" s="112" t="str">
        <f>IF('①見積→契約(出来高報告初回のみ）'!H234="","",'①見積→契約(出来高報告初回のみ）'!H234)</f>
        <v/>
      </c>
      <c r="H203" s="110" t="str">
        <f t="shared" si="33"/>
        <v/>
      </c>
      <c r="I203" s="114" t="str">
        <f>IFERROR(IF(K203=TRUE,ROUND(G203*'値引・法定福利費自動計算（非表示予定）'!$D$7+M203,0),IF(G203="","",ROUND(G203*L203+M203,0))),"")</f>
        <v/>
      </c>
      <c r="J203" s="125"/>
      <c r="K203" s="458" t="b">
        <v>0</v>
      </c>
      <c r="L203" s="157"/>
      <c r="M203" s="156"/>
      <c r="N203" s="449" t="str">
        <f t="shared" si="36"/>
        <v/>
      </c>
      <c r="O203" s="449" t="str">
        <f>IF($K203=TRUE,'②-1出来高報告書'!$H$42-1%,"")</f>
        <v/>
      </c>
      <c r="P203" s="449" t="str">
        <f>IF($K203=TRUE,'②-1出来高報告書'!$H$42+1%,"")</f>
        <v/>
      </c>
      <c r="Q203" s="460" t="str">
        <f>IF($G203="","",IF($K203=TRUE,
MAX(
MIN(
_xlfn.CEILING.MATH($G203*('②-1出来高報告書'!$H$42-1%),1)-ROUND($G203*'値引・法定福利費自動計算（非表示予定）'!$D$7,0),
_xlfn.CEILING.MATH($G203*('②-1出来高報告書'!$H$42+1%+0.1%),1)-1-ROUND($G203*'値引・法定福利費自動計算（非表示予定）'!$D$7,0)
),
MIN(0,$G203)-ROUND($G203*'値引・法定福利費自動計算（非表示予定）'!$D$7,0),
-99999
),
MAX(
MIN(0,$G203)-ROUND($G203*$L203,0),
-99999
)
))</f>
        <v/>
      </c>
      <c r="R203" s="460" t="str">
        <f>IF($G203="","",IF($K203=TRUE,
MIN(
MAX(
_xlfn.CEILING.MATH($G203*('②-1出来高報告書'!$H$42-1%),1)-ROUND($G203*'値引・法定福利費自動計算（非表示予定）'!$D$7,0),
_xlfn.CEILING.MATH($G203*('②-1出来高報告書'!$H$42+1%+0.1%),1)-1-ROUND($G203*'値引・法定福利費自動計算（非表示予定）'!$D$7,0)
),
MAX(0,$G203)-ROUND($G203*'値引・法定福利費自動計算（非表示予定）'!$D$7,0),
99999
),
MIN(
MAX(0,$G203)-ROUND($G203*$L203,0),
99999
)
))</f>
        <v/>
      </c>
      <c r="S203" s="462" t="str">
        <f t="shared" si="37"/>
        <v>OK</v>
      </c>
      <c r="T203" s="435" t="str">
        <f t="shared" si="38"/>
        <v>OK</v>
      </c>
      <c r="U203" s="435" t="str">
        <f>IF($K203=TRUE,IF(ROUND(ABS($H203-'②-1出来高報告書'!$H$42),4)&lt;=1%,"OK","NG"),"OK")</f>
        <v>OK</v>
      </c>
      <c r="V203" s="435" t="str">
        <f t="shared" si="39"/>
        <v>OK</v>
      </c>
      <c r="W203" s="435" t="str">
        <f t="shared" si="40"/>
        <v>OK</v>
      </c>
      <c r="X203" s="435" t="str">
        <f t="shared" si="41"/>
        <v>OK</v>
      </c>
      <c r="Y203" s="435" t="str">
        <f t="shared" si="42"/>
        <v>OK</v>
      </c>
      <c r="Z203" s="435">
        <f t="shared" si="43"/>
        <v>0</v>
      </c>
      <c r="AA203" s="83">
        <f>'①見積→契約(出来高報告初回のみ）'!I234</f>
        <v>0</v>
      </c>
    </row>
    <row r="204" spans="1:27" ht="18" customHeight="1">
      <c r="A204" s="370" t="s">
        <v>198</v>
      </c>
      <c r="B204" s="792" t="str">
        <f>IF(G204=0,"","小計（"&amp;Sheet3!D8&amp;"ページ/"&amp;Sheet3!E8&amp;"ページ）")</f>
        <v/>
      </c>
      <c r="C204" s="793"/>
      <c r="D204" s="793"/>
      <c r="E204" s="793"/>
      <c r="F204" s="793"/>
      <c r="G204" s="139">
        <f>SUM(G165:G203)</f>
        <v>0</v>
      </c>
      <c r="H204" s="140"/>
      <c r="I204" s="141">
        <f>SUM(I165:I203)</f>
        <v>0</v>
      </c>
      <c r="J204" s="125"/>
      <c r="K204" s="458"/>
      <c r="L204" s="157"/>
      <c r="M204" s="156"/>
      <c r="N204" s="449"/>
      <c r="O204" s="449"/>
      <c r="P204" s="449"/>
      <c r="Q204" s="460"/>
      <c r="R204" s="460"/>
      <c r="S204" s="462"/>
      <c r="T204" s="435"/>
      <c r="U204" s="435"/>
      <c r="V204" s="435"/>
      <c r="W204" s="435"/>
      <c r="X204" s="435"/>
      <c r="Y204" s="435"/>
      <c r="Z204" s="435"/>
      <c r="AA204" s="83"/>
    </row>
    <row r="205" spans="1:27" ht="18" customHeight="1">
      <c r="A205" s="370">
        <f t="shared" si="35"/>
        <v>7</v>
      </c>
      <c r="B205" s="308" t="str">
        <f>IF('①見積→契約(出来高報告初回のみ）'!B240="〇","☑","")</f>
        <v/>
      </c>
      <c r="C205" s="408" t="str">
        <f>IF(G205="","",IF(K205=FALSE,"","☑"))</f>
        <v/>
      </c>
      <c r="D205" s="305" t="str">
        <f>IFERROR(IF('①見積→契約(出来高報告初回のみ）'!C235="","",'①見積→契約(出来高報告初回のみ）'!C235),"")</f>
        <v/>
      </c>
      <c r="E205" s="115" t="str">
        <f>IFERROR(IF('①見積→契約(出来高報告初回のみ）'!D235="","",FIXED('①見積→契約(出来高報告初回のみ）'!D235,'①見積→契約(出来高報告初回のみ）'!AG249)),"")</f>
        <v/>
      </c>
      <c r="F205" s="111" t="str">
        <f>IFERROR(IF('①見積→契約(出来高報告初回のみ）'!E235="","",'①見積→契約(出来高報告初回のみ）'!E235),"")</f>
        <v/>
      </c>
      <c r="G205" s="112" t="str">
        <f>IF('①見積→契約(出来高報告初回のみ）'!H235="","",'①見積→契約(出来高報告初回のみ）'!H235)</f>
        <v/>
      </c>
      <c r="H205" s="110" t="str">
        <f t="shared" ref="H205:H267" si="44">IFERROR(IF(K205=TRUE,IF(AND(I205/G205&gt;0,I205/G205&lt;0.001),0.001,ROUNDDOWN(I205/G205,3)),IF(G205="","",IF(AND((G205*L205+M205)/G205&gt;0,(G205*L205+M205)/G205&lt;0.001),0.001,ROUNDDOWN((G205*L205+M205)/G205,3)))),"")</f>
        <v/>
      </c>
      <c r="I205" s="114" t="str">
        <f>IFERROR(IF(K205=TRUE,ROUND(G205*'値引・法定福利費自動計算（非表示予定）'!$D$7+M205,0),IF(G205="","",ROUND(G205*L205+M205,0))),"")</f>
        <v/>
      </c>
      <c r="J205" s="125"/>
      <c r="K205" s="458" t="b">
        <v>0</v>
      </c>
      <c r="L205" s="157"/>
      <c r="M205" s="156"/>
      <c r="N205" s="449" t="str">
        <f t="shared" si="36"/>
        <v/>
      </c>
      <c r="O205" s="449" t="str">
        <f>IF($K205=TRUE,'②-1出来高報告書'!$H$42-1%,"")</f>
        <v/>
      </c>
      <c r="P205" s="449" t="str">
        <f>IF($K205=TRUE,'②-1出来高報告書'!$H$42+1%,"")</f>
        <v/>
      </c>
      <c r="Q205" s="460" t="str">
        <f>IF($G205="","",IF($K205=TRUE,
MAX(
MIN(
_xlfn.CEILING.MATH($G205*('②-1出来高報告書'!$H$42-1%),1)-ROUND($G205*'値引・法定福利費自動計算（非表示予定）'!$D$7,0),
_xlfn.CEILING.MATH($G205*('②-1出来高報告書'!$H$42+1%+0.1%),1)-1-ROUND($G205*'値引・法定福利費自動計算（非表示予定）'!$D$7,0)
),
MIN(0,$G205)-ROUND($G205*'値引・法定福利費自動計算（非表示予定）'!$D$7,0),
-99999
),
MAX(
MIN(0,$G205)-ROUND($G205*$L205,0),
-99999
)
))</f>
        <v/>
      </c>
      <c r="R205" s="460" t="str">
        <f>IF($G205="","",IF($K205=TRUE,
MIN(
MAX(
_xlfn.CEILING.MATH($G205*('②-1出来高報告書'!$H$42-1%),1)-ROUND($G205*'値引・法定福利費自動計算（非表示予定）'!$D$7,0),
_xlfn.CEILING.MATH($G205*('②-1出来高報告書'!$H$42+1%+0.1%),1)-1-ROUND($G205*'値引・法定福利費自動計算（非表示予定）'!$D$7,0)
),
MAX(0,$G205)-ROUND($G205*'値引・法定福利費自動計算（非表示予定）'!$D$7,0),
99999
),
MIN(
MAX(0,$G205)-ROUND($G205*$L205,0),
99999
)
))</f>
        <v/>
      </c>
      <c r="S205" s="462" t="str">
        <f t="shared" si="37"/>
        <v>OK</v>
      </c>
      <c r="T205" s="435" t="str">
        <f t="shared" si="38"/>
        <v>OK</v>
      </c>
      <c r="U205" s="435" t="str">
        <f>IF($K205=TRUE,IF(ROUND(ABS($H205-'②-1出来高報告書'!$H$42),4)&lt;=1%,"OK","NG"),"OK")</f>
        <v>OK</v>
      </c>
      <c r="V205" s="435" t="str">
        <f t="shared" si="39"/>
        <v>OK</v>
      </c>
      <c r="W205" s="435" t="str">
        <f t="shared" si="40"/>
        <v>OK</v>
      </c>
      <c r="X205" s="435" t="str">
        <f t="shared" si="41"/>
        <v>OK</v>
      </c>
      <c r="Y205" s="435" t="str">
        <f t="shared" si="42"/>
        <v>OK</v>
      </c>
      <c r="Z205" s="435">
        <f t="shared" si="43"/>
        <v>0</v>
      </c>
      <c r="AA205" s="83">
        <f>'①見積→契約(出来高報告初回のみ）'!I235</f>
        <v>0</v>
      </c>
    </row>
    <row r="206" spans="1:27" ht="18" customHeight="1">
      <c r="A206" s="370">
        <f t="shared" si="35"/>
        <v>7</v>
      </c>
      <c r="B206" s="308" t="str">
        <f>IF('①見積→契約(出来高報告初回のみ）'!B241="〇","☑","")</f>
        <v/>
      </c>
      <c r="C206" s="408" t="str">
        <f t="shared" ref="C206:C243" si="45">IF(G206="","",IF(K206=FALSE,"","☑"))</f>
        <v/>
      </c>
      <c r="D206" s="305" t="str">
        <f>IFERROR(IF('①見積→契約(出来高報告初回のみ）'!C236="","",'①見積→契約(出来高報告初回のみ）'!C236),"")</f>
        <v/>
      </c>
      <c r="E206" s="115" t="str">
        <f>IFERROR(IF('①見積→契約(出来高報告初回のみ）'!D236="","",FIXED('①見積→契約(出来高報告初回のみ）'!D236,'①見積→契約(出来高報告初回のみ）'!AG250)),"")</f>
        <v/>
      </c>
      <c r="F206" s="111" t="str">
        <f>IFERROR(IF('①見積→契約(出来高報告初回のみ）'!E236="","",'①見積→契約(出来高報告初回のみ）'!E236),"")</f>
        <v/>
      </c>
      <c r="G206" s="112" t="str">
        <f>IF('①見積→契約(出来高報告初回のみ）'!H236="","",'①見積→契約(出来高報告初回のみ）'!H236)</f>
        <v/>
      </c>
      <c r="H206" s="110" t="str">
        <f t="shared" si="44"/>
        <v/>
      </c>
      <c r="I206" s="114" t="str">
        <f>IFERROR(IF(K206=TRUE,ROUND(G206*'値引・法定福利費自動計算（非表示予定）'!$D$7+M206,0),IF(G206="","",ROUND(G206*L206+M206,0))),"")</f>
        <v/>
      </c>
      <c r="J206" s="125"/>
      <c r="K206" s="458" t="b">
        <v>0</v>
      </c>
      <c r="L206" s="157"/>
      <c r="M206" s="156"/>
      <c r="N206" s="449" t="str">
        <f t="shared" si="36"/>
        <v/>
      </c>
      <c r="O206" s="449" t="str">
        <f>IF($K206=TRUE,'②-1出来高報告書'!$H$42-1%,"")</f>
        <v/>
      </c>
      <c r="P206" s="449" t="str">
        <f>IF($K206=TRUE,'②-1出来高報告書'!$H$42+1%,"")</f>
        <v/>
      </c>
      <c r="Q206" s="460" t="str">
        <f>IF($G206="","",IF($K206=TRUE,
MAX(
MIN(
_xlfn.CEILING.MATH($G206*('②-1出来高報告書'!$H$42-1%),1)-ROUND($G206*'値引・法定福利費自動計算（非表示予定）'!$D$7,0),
_xlfn.CEILING.MATH($G206*('②-1出来高報告書'!$H$42+1%+0.1%),1)-1-ROUND($G206*'値引・法定福利費自動計算（非表示予定）'!$D$7,0)
),
MIN(0,$G206)-ROUND($G206*'値引・法定福利費自動計算（非表示予定）'!$D$7,0),
-99999
),
MAX(
MIN(0,$G206)-ROUND($G206*$L206,0),
-99999
)
))</f>
        <v/>
      </c>
      <c r="R206" s="460" t="str">
        <f>IF($G206="","",IF($K206=TRUE,
MIN(
MAX(
_xlfn.CEILING.MATH($G206*('②-1出来高報告書'!$H$42-1%),1)-ROUND($G206*'値引・法定福利費自動計算（非表示予定）'!$D$7,0),
_xlfn.CEILING.MATH($G206*('②-1出来高報告書'!$H$42+1%+0.1%),1)-1-ROUND($G206*'値引・法定福利費自動計算（非表示予定）'!$D$7,0)
),
MAX(0,$G206)-ROUND($G206*'値引・法定福利費自動計算（非表示予定）'!$D$7,0),
99999
),
MIN(
MAX(0,$G206)-ROUND($G206*$L206,0),
99999
)
))</f>
        <v/>
      </c>
      <c r="S206" s="462" t="str">
        <f t="shared" si="37"/>
        <v>OK</v>
      </c>
      <c r="T206" s="435" t="str">
        <f t="shared" si="38"/>
        <v>OK</v>
      </c>
      <c r="U206" s="435" t="str">
        <f>IF($K206=TRUE,IF(ROUND(ABS($H206-'②-1出来高報告書'!$H$42),4)&lt;=1%,"OK","NG"),"OK")</f>
        <v>OK</v>
      </c>
      <c r="V206" s="435" t="str">
        <f t="shared" si="39"/>
        <v>OK</v>
      </c>
      <c r="W206" s="435" t="str">
        <f t="shared" si="40"/>
        <v>OK</v>
      </c>
      <c r="X206" s="435" t="str">
        <f t="shared" si="41"/>
        <v>OK</v>
      </c>
      <c r="Y206" s="435" t="str">
        <f t="shared" si="42"/>
        <v>OK</v>
      </c>
      <c r="Z206" s="435">
        <f t="shared" si="43"/>
        <v>0</v>
      </c>
      <c r="AA206" s="83">
        <f>'①見積→契約(出来高報告初回のみ）'!I236</f>
        <v>0</v>
      </c>
    </row>
    <row r="207" spans="1:27" ht="18" customHeight="1">
      <c r="A207" s="370">
        <f t="shared" si="35"/>
        <v>7</v>
      </c>
      <c r="B207" s="308" t="str">
        <f>IF('①見積→契約(出来高報告初回のみ）'!B242="〇","☑","")</f>
        <v/>
      </c>
      <c r="C207" s="408" t="str">
        <f t="shared" si="45"/>
        <v/>
      </c>
      <c r="D207" s="305" t="str">
        <f>IFERROR(IF('①見積→契約(出来高報告初回のみ）'!C237="","",'①見積→契約(出来高報告初回のみ）'!C237),"")</f>
        <v/>
      </c>
      <c r="E207" s="115" t="str">
        <f>IFERROR(IF('①見積→契約(出来高報告初回のみ）'!D237="","",FIXED('①見積→契約(出来高報告初回のみ）'!D237,'①見積→契約(出来高報告初回のみ）'!AG251)),"")</f>
        <v/>
      </c>
      <c r="F207" s="111" t="str">
        <f>IFERROR(IF('①見積→契約(出来高報告初回のみ）'!E237="","",'①見積→契約(出来高報告初回のみ）'!E237),"")</f>
        <v/>
      </c>
      <c r="G207" s="112" t="str">
        <f>IF('①見積→契約(出来高報告初回のみ）'!H237="","",'①見積→契約(出来高報告初回のみ）'!H237)</f>
        <v/>
      </c>
      <c r="H207" s="110" t="str">
        <f t="shared" si="44"/>
        <v/>
      </c>
      <c r="I207" s="114" t="str">
        <f>IFERROR(IF(K207=TRUE,ROUND(G207*'値引・法定福利費自動計算（非表示予定）'!$D$7+M207,0),IF(G207="","",ROUND(G207*L207+M207,0))),"")</f>
        <v/>
      </c>
      <c r="J207" s="125"/>
      <c r="K207" s="458" t="b">
        <v>0</v>
      </c>
      <c r="L207" s="157"/>
      <c r="M207" s="156"/>
      <c r="N207" s="449" t="str">
        <f t="shared" si="36"/>
        <v/>
      </c>
      <c r="O207" s="449" t="str">
        <f>IF($K207=TRUE,'②-1出来高報告書'!$H$42-1%,"")</f>
        <v/>
      </c>
      <c r="P207" s="449" t="str">
        <f>IF($K207=TRUE,'②-1出来高報告書'!$H$42+1%,"")</f>
        <v/>
      </c>
      <c r="Q207" s="460" t="str">
        <f>IF($G207="","",IF($K207=TRUE,
MAX(
MIN(
_xlfn.CEILING.MATH($G207*('②-1出来高報告書'!$H$42-1%),1)-ROUND($G207*'値引・法定福利費自動計算（非表示予定）'!$D$7,0),
_xlfn.CEILING.MATH($G207*('②-1出来高報告書'!$H$42+1%+0.1%),1)-1-ROUND($G207*'値引・法定福利費自動計算（非表示予定）'!$D$7,0)
),
MIN(0,$G207)-ROUND($G207*'値引・法定福利費自動計算（非表示予定）'!$D$7,0),
-99999
),
MAX(
MIN(0,$G207)-ROUND($G207*$L207,0),
-99999
)
))</f>
        <v/>
      </c>
      <c r="R207" s="460" t="str">
        <f>IF($G207="","",IF($K207=TRUE,
MIN(
MAX(
_xlfn.CEILING.MATH($G207*('②-1出来高報告書'!$H$42-1%),1)-ROUND($G207*'値引・法定福利費自動計算（非表示予定）'!$D$7,0),
_xlfn.CEILING.MATH($G207*('②-1出来高報告書'!$H$42+1%+0.1%),1)-1-ROUND($G207*'値引・法定福利費自動計算（非表示予定）'!$D$7,0)
),
MAX(0,$G207)-ROUND($G207*'値引・法定福利費自動計算（非表示予定）'!$D$7,0),
99999
),
MIN(
MAX(0,$G207)-ROUND($G207*$L207,0),
99999
)
))</f>
        <v/>
      </c>
      <c r="S207" s="462" t="str">
        <f t="shared" si="37"/>
        <v>OK</v>
      </c>
      <c r="T207" s="435" t="str">
        <f t="shared" si="38"/>
        <v>OK</v>
      </c>
      <c r="U207" s="435" t="str">
        <f>IF($K207=TRUE,IF(ROUND(ABS($H207-'②-1出来高報告書'!$H$42),4)&lt;=1%,"OK","NG"),"OK")</f>
        <v>OK</v>
      </c>
      <c r="V207" s="435" t="str">
        <f t="shared" si="39"/>
        <v>OK</v>
      </c>
      <c r="W207" s="435" t="str">
        <f t="shared" si="40"/>
        <v>OK</v>
      </c>
      <c r="X207" s="435" t="str">
        <f t="shared" si="41"/>
        <v>OK</v>
      </c>
      <c r="Y207" s="435" t="str">
        <f t="shared" si="42"/>
        <v>OK</v>
      </c>
      <c r="Z207" s="435">
        <f t="shared" si="43"/>
        <v>0</v>
      </c>
      <c r="AA207" s="83">
        <f>'①見積→契約(出来高報告初回のみ）'!I237</f>
        <v>0</v>
      </c>
    </row>
    <row r="208" spans="1:27" ht="18" customHeight="1">
      <c r="A208" s="370">
        <f t="shared" si="35"/>
        <v>7</v>
      </c>
      <c r="B208" s="308" t="str">
        <f>IF('①見積→契約(出来高報告初回のみ）'!B243="〇","☑","")</f>
        <v/>
      </c>
      <c r="C208" s="408" t="str">
        <f t="shared" si="45"/>
        <v/>
      </c>
      <c r="D208" s="305" t="str">
        <f>IFERROR(IF('①見積→契約(出来高報告初回のみ）'!C238="","",'①見積→契約(出来高報告初回のみ）'!C238),"")</f>
        <v/>
      </c>
      <c r="E208" s="115" t="str">
        <f>IFERROR(IF('①見積→契約(出来高報告初回のみ）'!D238="","",FIXED('①見積→契約(出来高報告初回のみ）'!D238,'①見積→契約(出来高報告初回のみ）'!AG252)),"")</f>
        <v/>
      </c>
      <c r="F208" s="111" t="str">
        <f>IFERROR(IF('①見積→契約(出来高報告初回のみ）'!E238="","",'①見積→契約(出来高報告初回のみ）'!E238),"")</f>
        <v/>
      </c>
      <c r="G208" s="112" t="str">
        <f>IF('①見積→契約(出来高報告初回のみ）'!H238="","",'①見積→契約(出来高報告初回のみ）'!H238)</f>
        <v/>
      </c>
      <c r="H208" s="110" t="str">
        <f t="shared" si="44"/>
        <v/>
      </c>
      <c r="I208" s="114" t="str">
        <f>IFERROR(IF(K208=TRUE,ROUND(G208*'値引・法定福利費自動計算（非表示予定）'!$D$7+M208,0),IF(G208="","",ROUND(G208*L208+M208,0))),"")</f>
        <v/>
      </c>
      <c r="J208" s="125"/>
      <c r="K208" s="458" t="b">
        <v>0</v>
      </c>
      <c r="L208" s="157"/>
      <c r="M208" s="156"/>
      <c r="N208" s="449" t="str">
        <f t="shared" si="36"/>
        <v/>
      </c>
      <c r="O208" s="449" t="str">
        <f>IF($K208=TRUE,'②-1出来高報告書'!$H$42-1%,"")</f>
        <v/>
      </c>
      <c r="P208" s="449" t="str">
        <f>IF($K208=TRUE,'②-1出来高報告書'!$H$42+1%,"")</f>
        <v/>
      </c>
      <c r="Q208" s="460" t="str">
        <f>IF($G208="","",IF($K208=TRUE,
MAX(
MIN(
_xlfn.CEILING.MATH($G208*('②-1出来高報告書'!$H$42-1%),1)-ROUND($G208*'値引・法定福利費自動計算（非表示予定）'!$D$7,0),
_xlfn.CEILING.MATH($G208*('②-1出来高報告書'!$H$42+1%+0.1%),1)-1-ROUND($G208*'値引・法定福利費自動計算（非表示予定）'!$D$7,0)
),
MIN(0,$G208)-ROUND($G208*'値引・法定福利費自動計算（非表示予定）'!$D$7,0),
-99999
),
MAX(
MIN(0,$G208)-ROUND($G208*$L208,0),
-99999
)
))</f>
        <v/>
      </c>
      <c r="R208" s="460" t="str">
        <f>IF($G208="","",IF($K208=TRUE,
MIN(
MAX(
_xlfn.CEILING.MATH($G208*('②-1出来高報告書'!$H$42-1%),1)-ROUND($G208*'値引・法定福利費自動計算（非表示予定）'!$D$7,0),
_xlfn.CEILING.MATH($G208*('②-1出来高報告書'!$H$42+1%+0.1%),1)-1-ROUND($G208*'値引・法定福利費自動計算（非表示予定）'!$D$7,0)
),
MAX(0,$G208)-ROUND($G208*'値引・法定福利費自動計算（非表示予定）'!$D$7,0),
99999
),
MIN(
MAX(0,$G208)-ROUND($G208*$L208,0),
99999
)
))</f>
        <v/>
      </c>
      <c r="S208" s="462" t="str">
        <f t="shared" si="37"/>
        <v>OK</v>
      </c>
      <c r="T208" s="435" t="str">
        <f t="shared" si="38"/>
        <v>OK</v>
      </c>
      <c r="U208" s="435" t="str">
        <f>IF($K208=TRUE,IF(ROUND(ABS($H208-'②-1出来高報告書'!$H$42),4)&lt;=1%,"OK","NG"),"OK")</f>
        <v>OK</v>
      </c>
      <c r="V208" s="435" t="str">
        <f t="shared" si="39"/>
        <v>OK</v>
      </c>
      <c r="W208" s="435" t="str">
        <f t="shared" si="40"/>
        <v>OK</v>
      </c>
      <c r="X208" s="435" t="str">
        <f t="shared" si="41"/>
        <v>OK</v>
      </c>
      <c r="Y208" s="435" t="str">
        <f t="shared" si="42"/>
        <v>OK</v>
      </c>
      <c r="Z208" s="435">
        <f t="shared" si="43"/>
        <v>0</v>
      </c>
      <c r="AA208" s="83">
        <f>'①見積→契約(出来高報告初回のみ）'!I238</f>
        <v>0</v>
      </c>
    </row>
    <row r="209" spans="1:27" ht="18" customHeight="1">
      <c r="A209" s="370">
        <f t="shared" si="35"/>
        <v>7</v>
      </c>
      <c r="B209" s="308" t="str">
        <f>IF('①見積→契約(出来高報告初回のみ）'!B244="〇","☑","")</f>
        <v/>
      </c>
      <c r="C209" s="408" t="str">
        <f t="shared" si="45"/>
        <v/>
      </c>
      <c r="D209" s="305" t="str">
        <f>IFERROR(IF('①見積→契約(出来高報告初回のみ）'!C239="","",'①見積→契約(出来高報告初回のみ）'!C239),"")</f>
        <v/>
      </c>
      <c r="E209" s="115" t="str">
        <f>IFERROR(IF('①見積→契約(出来高報告初回のみ）'!D239="","",FIXED('①見積→契約(出来高報告初回のみ）'!D239,'①見積→契約(出来高報告初回のみ）'!AG253)),"")</f>
        <v/>
      </c>
      <c r="F209" s="111" t="str">
        <f>IFERROR(IF('①見積→契約(出来高報告初回のみ）'!E239="","",'①見積→契約(出来高報告初回のみ）'!E239),"")</f>
        <v/>
      </c>
      <c r="G209" s="112" t="str">
        <f>IF('①見積→契約(出来高報告初回のみ）'!H239="","",'①見積→契約(出来高報告初回のみ）'!H239)</f>
        <v/>
      </c>
      <c r="H209" s="110" t="str">
        <f t="shared" si="44"/>
        <v/>
      </c>
      <c r="I209" s="114" t="str">
        <f>IFERROR(IF(K209=TRUE,ROUND(G209*'値引・法定福利費自動計算（非表示予定）'!$D$7+M209,0),IF(G209="","",ROUND(G209*L209+M209,0))),"")</f>
        <v/>
      </c>
      <c r="J209" s="125"/>
      <c r="K209" s="458" t="b">
        <v>0</v>
      </c>
      <c r="L209" s="157"/>
      <c r="M209" s="156"/>
      <c r="N209" s="449" t="str">
        <f t="shared" si="36"/>
        <v/>
      </c>
      <c r="O209" s="449" t="str">
        <f>IF($K209=TRUE,'②-1出来高報告書'!$H$42-1%,"")</f>
        <v/>
      </c>
      <c r="P209" s="449" t="str">
        <f>IF($K209=TRUE,'②-1出来高報告書'!$H$42+1%,"")</f>
        <v/>
      </c>
      <c r="Q209" s="460" t="str">
        <f>IF($G209="","",IF($K209=TRUE,
MAX(
MIN(
_xlfn.CEILING.MATH($G209*('②-1出来高報告書'!$H$42-1%),1)-ROUND($G209*'値引・法定福利費自動計算（非表示予定）'!$D$7,0),
_xlfn.CEILING.MATH($G209*('②-1出来高報告書'!$H$42+1%+0.1%),1)-1-ROUND($G209*'値引・法定福利費自動計算（非表示予定）'!$D$7,0)
),
MIN(0,$G209)-ROUND($G209*'値引・法定福利費自動計算（非表示予定）'!$D$7,0),
-99999
),
MAX(
MIN(0,$G209)-ROUND($G209*$L209,0),
-99999
)
))</f>
        <v/>
      </c>
      <c r="R209" s="460" t="str">
        <f>IF($G209="","",IF($K209=TRUE,
MIN(
MAX(
_xlfn.CEILING.MATH($G209*('②-1出来高報告書'!$H$42-1%),1)-ROUND($G209*'値引・法定福利費自動計算（非表示予定）'!$D$7,0),
_xlfn.CEILING.MATH($G209*('②-1出来高報告書'!$H$42+1%+0.1%),1)-1-ROUND($G209*'値引・法定福利費自動計算（非表示予定）'!$D$7,0)
),
MAX(0,$G209)-ROUND($G209*'値引・法定福利費自動計算（非表示予定）'!$D$7,0),
99999
),
MIN(
MAX(0,$G209)-ROUND($G209*$L209,0),
99999
)
))</f>
        <v/>
      </c>
      <c r="S209" s="462" t="str">
        <f t="shared" si="37"/>
        <v>OK</v>
      </c>
      <c r="T209" s="435" t="str">
        <f t="shared" si="38"/>
        <v>OK</v>
      </c>
      <c r="U209" s="435" t="str">
        <f>IF($K209=TRUE,IF(ROUND(ABS($H209-'②-1出来高報告書'!$H$42),4)&lt;=1%,"OK","NG"),"OK")</f>
        <v>OK</v>
      </c>
      <c r="V209" s="435" t="str">
        <f t="shared" si="39"/>
        <v>OK</v>
      </c>
      <c r="W209" s="435" t="str">
        <f t="shared" si="40"/>
        <v>OK</v>
      </c>
      <c r="X209" s="435" t="str">
        <f t="shared" si="41"/>
        <v>OK</v>
      </c>
      <c r="Y209" s="435" t="str">
        <f t="shared" si="42"/>
        <v>OK</v>
      </c>
      <c r="Z209" s="435">
        <f t="shared" si="43"/>
        <v>0</v>
      </c>
      <c r="AA209" s="83">
        <f>'①見積→契約(出来高報告初回のみ）'!I239</f>
        <v>0</v>
      </c>
    </row>
    <row r="210" spans="1:27" ht="18" customHeight="1">
      <c r="A210" s="370">
        <f t="shared" si="35"/>
        <v>7</v>
      </c>
      <c r="B210" s="308" t="str">
        <f>IF('①見積→契約(出来高報告初回のみ）'!B245="〇","☑","")</f>
        <v/>
      </c>
      <c r="C210" s="408" t="str">
        <f t="shared" si="45"/>
        <v/>
      </c>
      <c r="D210" s="305" t="str">
        <f>IFERROR(IF('①見積→契約(出来高報告初回のみ）'!C240="","",'①見積→契約(出来高報告初回のみ）'!C240),"")</f>
        <v/>
      </c>
      <c r="E210" s="115" t="str">
        <f>IFERROR(IF('①見積→契約(出来高報告初回のみ）'!D240="","",FIXED('①見積→契約(出来高報告初回のみ）'!D240,'①見積→契約(出来高報告初回のみ）'!AG254)),"")</f>
        <v/>
      </c>
      <c r="F210" s="111" t="str">
        <f>IFERROR(IF('①見積→契約(出来高報告初回のみ）'!E240="","",'①見積→契約(出来高報告初回のみ）'!E240),"")</f>
        <v/>
      </c>
      <c r="G210" s="112" t="str">
        <f>IF('①見積→契約(出来高報告初回のみ）'!H240="","",'①見積→契約(出来高報告初回のみ）'!H240)</f>
        <v/>
      </c>
      <c r="H210" s="110" t="str">
        <f t="shared" si="44"/>
        <v/>
      </c>
      <c r="I210" s="114" t="str">
        <f>IFERROR(IF(K210=TRUE,ROUND(G210*'値引・法定福利費自動計算（非表示予定）'!$D$7+M210,0),IF(G210="","",ROUND(G210*L210+M210,0))),"")</f>
        <v/>
      </c>
      <c r="J210" s="125"/>
      <c r="K210" s="458" t="b">
        <v>0</v>
      </c>
      <c r="L210" s="157"/>
      <c r="M210" s="156"/>
      <c r="N210" s="449" t="str">
        <f t="shared" si="36"/>
        <v/>
      </c>
      <c r="O210" s="449" t="str">
        <f>IF($K210=TRUE,'②-1出来高報告書'!$H$42-1%,"")</f>
        <v/>
      </c>
      <c r="P210" s="449" t="str">
        <f>IF($K210=TRUE,'②-1出来高報告書'!$H$42+1%,"")</f>
        <v/>
      </c>
      <c r="Q210" s="460" t="str">
        <f>IF($G210="","",IF($K210=TRUE,
MAX(
MIN(
_xlfn.CEILING.MATH($G210*('②-1出来高報告書'!$H$42-1%),1)-ROUND($G210*'値引・法定福利費自動計算（非表示予定）'!$D$7,0),
_xlfn.CEILING.MATH($G210*('②-1出来高報告書'!$H$42+1%+0.1%),1)-1-ROUND($G210*'値引・法定福利費自動計算（非表示予定）'!$D$7,0)
),
MIN(0,$G210)-ROUND($G210*'値引・法定福利費自動計算（非表示予定）'!$D$7,0),
-99999
),
MAX(
MIN(0,$G210)-ROUND($G210*$L210,0),
-99999
)
))</f>
        <v/>
      </c>
      <c r="R210" s="460" t="str">
        <f>IF($G210="","",IF($K210=TRUE,
MIN(
MAX(
_xlfn.CEILING.MATH($G210*('②-1出来高報告書'!$H$42-1%),1)-ROUND($G210*'値引・法定福利費自動計算（非表示予定）'!$D$7,0),
_xlfn.CEILING.MATH($G210*('②-1出来高報告書'!$H$42+1%+0.1%),1)-1-ROUND($G210*'値引・法定福利費自動計算（非表示予定）'!$D$7,0)
),
MAX(0,$G210)-ROUND($G210*'値引・法定福利費自動計算（非表示予定）'!$D$7,0),
99999
),
MIN(
MAX(0,$G210)-ROUND($G210*$L210,0),
99999
)
))</f>
        <v/>
      </c>
      <c r="S210" s="462" t="str">
        <f t="shared" si="37"/>
        <v>OK</v>
      </c>
      <c r="T210" s="435" t="str">
        <f t="shared" si="38"/>
        <v>OK</v>
      </c>
      <c r="U210" s="435" t="str">
        <f>IF($K210=TRUE,IF(ROUND(ABS($H210-'②-1出来高報告書'!$H$42),4)&lt;=1%,"OK","NG"),"OK")</f>
        <v>OK</v>
      </c>
      <c r="V210" s="435" t="str">
        <f t="shared" si="39"/>
        <v>OK</v>
      </c>
      <c r="W210" s="435" t="str">
        <f t="shared" si="40"/>
        <v>OK</v>
      </c>
      <c r="X210" s="435" t="str">
        <f t="shared" si="41"/>
        <v>OK</v>
      </c>
      <c r="Y210" s="435" t="str">
        <f t="shared" si="42"/>
        <v>OK</v>
      </c>
      <c r="Z210" s="435">
        <f t="shared" si="43"/>
        <v>0</v>
      </c>
      <c r="AA210" s="83">
        <f>'①見積→契約(出来高報告初回のみ）'!I240</f>
        <v>0</v>
      </c>
    </row>
    <row r="211" spans="1:27" ht="18" customHeight="1">
      <c r="A211" s="370">
        <f t="shared" si="35"/>
        <v>7</v>
      </c>
      <c r="B211" s="308" t="str">
        <f>IF('①見積→契約(出来高報告初回のみ）'!B246="〇","☑","")</f>
        <v/>
      </c>
      <c r="C211" s="408" t="str">
        <f t="shared" si="45"/>
        <v/>
      </c>
      <c r="D211" s="305" t="str">
        <f>IFERROR(IF('①見積→契約(出来高報告初回のみ）'!C241="","",'①見積→契約(出来高報告初回のみ）'!C241),"")</f>
        <v/>
      </c>
      <c r="E211" s="115" t="str">
        <f>IFERROR(IF('①見積→契約(出来高報告初回のみ）'!D241="","",FIXED('①見積→契約(出来高報告初回のみ）'!D241,'①見積→契約(出来高報告初回のみ）'!AG255)),"")</f>
        <v/>
      </c>
      <c r="F211" s="111" t="str">
        <f>IFERROR(IF('①見積→契約(出来高報告初回のみ）'!E241="","",'①見積→契約(出来高報告初回のみ）'!E241),"")</f>
        <v/>
      </c>
      <c r="G211" s="112" t="str">
        <f>IF('①見積→契約(出来高報告初回のみ）'!H241="","",'①見積→契約(出来高報告初回のみ）'!H241)</f>
        <v/>
      </c>
      <c r="H211" s="110" t="str">
        <f t="shared" si="44"/>
        <v/>
      </c>
      <c r="I211" s="114" t="str">
        <f>IFERROR(IF(K211=TRUE,ROUND(G211*'値引・法定福利費自動計算（非表示予定）'!$D$7+M211,0),IF(G211="","",ROUND(G211*L211+M211,0))),"")</f>
        <v/>
      </c>
      <c r="J211" s="125"/>
      <c r="K211" s="458" t="b">
        <v>0</v>
      </c>
      <c r="L211" s="157"/>
      <c r="M211" s="156"/>
      <c r="N211" s="449" t="str">
        <f t="shared" si="36"/>
        <v/>
      </c>
      <c r="O211" s="449" t="str">
        <f>IF($K211=TRUE,'②-1出来高報告書'!$H$42-1%,"")</f>
        <v/>
      </c>
      <c r="P211" s="449" t="str">
        <f>IF($K211=TRUE,'②-1出来高報告書'!$H$42+1%,"")</f>
        <v/>
      </c>
      <c r="Q211" s="460" t="str">
        <f>IF($G211="","",IF($K211=TRUE,
MAX(
MIN(
_xlfn.CEILING.MATH($G211*('②-1出来高報告書'!$H$42-1%),1)-ROUND($G211*'値引・法定福利費自動計算（非表示予定）'!$D$7,0),
_xlfn.CEILING.MATH($G211*('②-1出来高報告書'!$H$42+1%+0.1%),1)-1-ROUND($G211*'値引・法定福利費自動計算（非表示予定）'!$D$7,0)
),
MIN(0,$G211)-ROUND($G211*'値引・法定福利費自動計算（非表示予定）'!$D$7,0),
-99999
),
MAX(
MIN(0,$G211)-ROUND($G211*$L211,0),
-99999
)
))</f>
        <v/>
      </c>
      <c r="R211" s="460" t="str">
        <f>IF($G211="","",IF($K211=TRUE,
MIN(
MAX(
_xlfn.CEILING.MATH($G211*('②-1出来高報告書'!$H$42-1%),1)-ROUND($G211*'値引・法定福利費自動計算（非表示予定）'!$D$7,0),
_xlfn.CEILING.MATH($G211*('②-1出来高報告書'!$H$42+1%+0.1%),1)-1-ROUND($G211*'値引・法定福利費自動計算（非表示予定）'!$D$7,0)
),
MAX(0,$G211)-ROUND($G211*'値引・法定福利費自動計算（非表示予定）'!$D$7,0),
99999
),
MIN(
MAX(0,$G211)-ROUND($G211*$L211,0),
99999
)
))</f>
        <v/>
      </c>
      <c r="S211" s="462" t="str">
        <f t="shared" si="37"/>
        <v>OK</v>
      </c>
      <c r="T211" s="435" t="str">
        <f t="shared" si="38"/>
        <v>OK</v>
      </c>
      <c r="U211" s="435" t="str">
        <f>IF($K211=TRUE,IF(ROUND(ABS($H211-'②-1出来高報告書'!$H$42),4)&lt;=1%,"OK","NG"),"OK")</f>
        <v>OK</v>
      </c>
      <c r="V211" s="435" t="str">
        <f t="shared" si="39"/>
        <v>OK</v>
      </c>
      <c r="W211" s="435" t="str">
        <f t="shared" si="40"/>
        <v>OK</v>
      </c>
      <c r="X211" s="435" t="str">
        <f t="shared" si="41"/>
        <v>OK</v>
      </c>
      <c r="Y211" s="435" t="str">
        <f t="shared" si="42"/>
        <v>OK</v>
      </c>
      <c r="Z211" s="435">
        <f t="shared" si="43"/>
        <v>0</v>
      </c>
      <c r="AA211" s="83">
        <f>'①見積→契約(出来高報告初回のみ）'!I241</f>
        <v>0</v>
      </c>
    </row>
    <row r="212" spans="1:27" ht="18" customHeight="1">
      <c r="A212" s="370">
        <f t="shared" si="35"/>
        <v>7</v>
      </c>
      <c r="B212" s="308" t="str">
        <f>IF('①見積→契約(出来高報告初回のみ）'!B247="〇","☑","")</f>
        <v/>
      </c>
      <c r="C212" s="408" t="str">
        <f t="shared" si="45"/>
        <v/>
      </c>
      <c r="D212" s="305" t="str">
        <f>IFERROR(IF('①見積→契約(出来高報告初回のみ）'!C242="","",'①見積→契約(出来高報告初回のみ）'!C242),"")</f>
        <v/>
      </c>
      <c r="E212" s="115" t="str">
        <f>IFERROR(IF('①見積→契約(出来高報告初回のみ）'!D242="","",FIXED('①見積→契約(出来高報告初回のみ）'!D242,'①見積→契約(出来高報告初回のみ）'!AG256)),"")</f>
        <v/>
      </c>
      <c r="F212" s="111" t="str">
        <f>IFERROR(IF('①見積→契約(出来高報告初回のみ）'!E242="","",'①見積→契約(出来高報告初回のみ）'!E242),"")</f>
        <v/>
      </c>
      <c r="G212" s="112" t="str">
        <f>IF('①見積→契約(出来高報告初回のみ）'!H242="","",'①見積→契約(出来高報告初回のみ）'!H242)</f>
        <v/>
      </c>
      <c r="H212" s="110" t="str">
        <f t="shared" si="44"/>
        <v/>
      </c>
      <c r="I212" s="114" t="str">
        <f>IFERROR(IF(K212=TRUE,ROUND(G212*'値引・法定福利費自動計算（非表示予定）'!$D$7+M212,0),IF(G212="","",ROUND(G212*L212+M212,0))),"")</f>
        <v/>
      </c>
      <c r="J212" s="125"/>
      <c r="K212" s="458" t="b">
        <v>0</v>
      </c>
      <c r="L212" s="157"/>
      <c r="M212" s="156"/>
      <c r="N212" s="449" t="str">
        <f t="shared" si="36"/>
        <v/>
      </c>
      <c r="O212" s="449" t="str">
        <f>IF($K212=TRUE,'②-1出来高報告書'!$H$42-1%,"")</f>
        <v/>
      </c>
      <c r="P212" s="449" t="str">
        <f>IF($K212=TRUE,'②-1出来高報告書'!$H$42+1%,"")</f>
        <v/>
      </c>
      <c r="Q212" s="460" t="str">
        <f>IF($G212="","",IF($K212=TRUE,
MAX(
MIN(
_xlfn.CEILING.MATH($G212*('②-1出来高報告書'!$H$42-1%),1)-ROUND($G212*'値引・法定福利費自動計算（非表示予定）'!$D$7,0),
_xlfn.CEILING.MATH($G212*('②-1出来高報告書'!$H$42+1%+0.1%),1)-1-ROUND($G212*'値引・法定福利費自動計算（非表示予定）'!$D$7,0)
),
MIN(0,$G212)-ROUND($G212*'値引・法定福利費自動計算（非表示予定）'!$D$7,0),
-99999
),
MAX(
MIN(0,$G212)-ROUND($G212*$L212,0),
-99999
)
))</f>
        <v/>
      </c>
      <c r="R212" s="460" t="str">
        <f>IF($G212="","",IF($K212=TRUE,
MIN(
MAX(
_xlfn.CEILING.MATH($G212*('②-1出来高報告書'!$H$42-1%),1)-ROUND($G212*'値引・法定福利費自動計算（非表示予定）'!$D$7,0),
_xlfn.CEILING.MATH($G212*('②-1出来高報告書'!$H$42+1%+0.1%),1)-1-ROUND($G212*'値引・法定福利費自動計算（非表示予定）'!$D$7,0)
),
MAX(0,$G212)-ROUND($G212*'値引・法定福利費自動計算（非表示予定）'!$D$7,0),
99999
),
MIN(
MAX(0,$G212)-ROUND($G212*$L212,0),
99999
)
))</f>
        <v/>
      </c>
      <c r="S212" s="462" t="str">
        <f t="shared" si="37"/>
        <v>OK</v>
      </c>
      <c r="T212" s="435" t="str">
        <f t="shared" si="38"/>
        <v>OK</v>
      </c>
      <c r="U212" s="435" t="str">
        <f>IF($K212=TRUE,IF(ROUND(ABS($H212-'②-1出来高報告書'!$H$42),4)&lt;=1%,"OK","NG"),"OK")</f>
        <v>OK</v>
      </c>
      <c r="V212" s="435" t="str">
        <f t="shared" si="39"/>
        <v>OK</v>
      </c>
      <c r="W212" s="435" t="str">
        <f t="shared" si="40"/>
        <v>OK</v>
      </c>
      <c r="X212" s="435" t="str">
        <f t="shared" si="41"/>
        <v>OK</v>
      </c>
      <c r="Y212" s="435" t="str">
        <f t="shared" si="42"/>
        <v>OK</v>
      </c>
      <c r="Z212" s="435">
        <f t="shared" si="43"/>
        <v>0</v>
      </c>
      <c r="AA212" s="83">
        <f>'①見積→契約(出来高報告初回のみ）'!I242</f>
        <v>0</v>
      </c>
    </row>
    <row r="213" spans="1:27" ht="18" customHeight="1">
      <c r="A213" s="370">
        <f t="shared" si="35"/>
        <v>7</v>
      </c>
      <c r="B213" s="308" t="str">
        <f>IF('①見積→契約(出来高報告初回のみ）'!B248="〇","☑","")</f>
        <v/>
      </c>
      <c r="C213" s="408" t="str">
        <f t="shared" si="45"/>
        <v/>
      </c>
      <c r="D213" s="305" t="str">
        <f>IFERROR(IF('①見積→契約(出来高報告初回のみ）'!C243="","",'①見積→契約(出来高報告初回のみ）'!C243),"")</f>
        <v/>
      </c>
      <c r="E213" s="115" t="str">
        <f>IFERROR(IF('①見積→契約(出来高報告初回のみ）'!D243="","",FIXED('①見積→契約(出来高報告初回のみ）'!D243,'①見積→契約(出来高報告初回のみ）'!AG257)),"")</f>
        <v/>
      </c>
      <c r="F213" s="111" t="str">
        <f>IFERROR(IF('①見積→契約(出来高報告初回のみ）'!E243="","",'①見積→契約(出来高報告初回のみ）'!E243),"")</f>
        <v/>
      </c>
      <c r="G213" s="112" t="str">
        <f>IF('①見積→契約(出来高報告初回のみ）'!H243="","",'①見積→契約(出来高報告初回のみ）'!H243)</f>
        <v/>
      </c>
      <c r="H213" s="110" t="str">
        <f t="shared" si="44"/>
        <v/>
      </c>
      <c r="I213" s="114" t="str">
        <f>IFERROR(IF(K213=TRUE,ROUND(G213*'値引・法定福利費自動計算（非表示予定）'!$D$7+M213,0),IF(G213="","",ROUND(G213*L213+M213,0))),"")</f>
        <v/>
      </c>
      <c r="J213" s="125"/>
      <c r="K213" s="458" t="b">
        <v>0</v>
      </c>
      <c r="L213" s="157"/>
      <c r="M213" s="156"/>
      <c r="N213" s="449" t="str">
        <f t="shared" si="36"/>
        <v/>
      </c>
      <c r="O213" s="449" t="str">
        <f>IF($K213=TRUE,'②-1出来高報告書'!$H$42-1%,"")</f>
        <v/>
      </c>
      <c r="P213" s="449" t="str">
        <f>IF($K213=TRUE,'②-1出来高報告書'!$H$42+1%,"")</f>
        <v/>
      </c>
      <c r="Q213" s="460" t="str">
        <f>IF($G213="","",IF($K213=TRUE,
MAX(
MIN(
_xlfn.CEILING.MATH($G213*('②-1出来高報告書'!$H$42-1%),1)-ROUND($G213*'値引・法定福利費自動計算（非表示予定）'!$D$7,0),
_xlfn.CEILING.MATH($G213*('②-1出来高報告書'!$H$42+1%+0.1%),1)-1-ROUND($G213*'値引・法定福利費自動計算（非表示予定）'!$D$7,0)
),
MIN(0,$G213)-ROUND($G213*'値引・法定福利費自動計算（非表示予定）'!$D$7,0),
-99999
),
MAX(
MIN(0,$G213)-ROUND($G213*$L213,0),
-99999
)
))</f>
        <v/>
      </c>
      <c r="R213" s="460" t="str">
        <f>IF($G213="","",IF($K213=TRUE,
MIN(
MAX(
_xlfn.CEILING.MATH($G213*('②-1出来高報告書'!$H$42-1%),1)-ROUND($G213*'値引・法定福利費自動計算（非表示予定）'!$D$7,0),
_xlfn.CEILING.MATH($G213*('②-1出来高報告書'!$H$42+1%+0.1%),1)-1-ROUND($G213*'値引・法定福利費自動計算（非表示予定）'!$D$7,0)
),
MAX(0,$G213)-ROUND($G213*'値引・法定福利費自動計算（非表示予定）'!$D$7,0),
99999
),
MIN(
MAX(0,$G213)-ROUND($G213*$L213,0),
99999
)
))</f>
        <v/>
      </c>
      <c r="S213" s="462" t="str">
        <f t="shared" si="37"/>
        <v>OK</v>
      </c>
      <c r="T213" s="435" t="str">
        <f t="shared" si="38"/>
        <v>OK</v>
      </c>
      <c r="U213" s="435" t="str">
        <f>IF($K213=TRUE,IF(ROUND(ABS($H213-'②-1出来高報告書'!$H$42),4)&lt;=1%,"OK","NG"),"OK")</f>
        <v>OK</v>
      </c>
      <c r="V213" s="435" t="str">
        <f t="shared" si="39"/>
        <v>OK</v>
      </c>
      <c r="W213" s="435" t="str">
        <f t="shared" si="40"/>
        <v>OK</v>
      </c>
      <c r="X213" s="435" t="str">
        <f t="shared" si="41"/>
        <v>OK</v>
      </c>
      <c r="Y213" s="435" t="str">
        <f t="shared" si="42"/>
        <v>OK</v>
      </c>
      <c r="Z213" s="435">
        <f t="shared" si="43"/>
        <v>0</v>
      </c>
      <c r="AA213" s="83">
        <f>'①見積→契約(出来高報告初回のみ）'!I243</f>
        <v>0</v>
      </c>
    </row>
    <row r="214" spans="1:27" ht="18" customHeight="1">
      <c r="A214" s="370">
        <f t="shared" si="35"/>
        <v>7</v>
      </c>
      <c r="B214" s="308" t="str">
        <f>IF('①見積→契約(出来高報告初回のみ）'!B249="〇","☑","")</f>
        <v/>
      </c>
      <c r="C214" s="408" t="str">
        <f t="shared" si="45"/>
        <v/>
      </c>
      <c r="D214" s="305" t="str">
        <f>IFERROR(IF('①見積→契約(出来高報告初回のみ）'!C244="","",'①見積→契約(出来高報告初回のみ）'!C244),"")</f>
        <v/>
      </c>
      <c r="E214" s="115" t="str">
        <f>IFERROR(IF('①見積→契約(出来高報告初回のみ）'!D244="","",FIXED('①見積→契約(出来高報告初回のみ）'!D244,'①見積→契約(出来高報告初回のみ）'!AG258)),"")</f>
        <v/>
      </c>
      <c r="F214" s="111" t="str">
        <f>IFERROR(IF('①見積→契約(出来高報告初回のみ）'!E244="","",'①見積→契約(出来高報告初回のみ）'!E244),"")</f>
        <v/>
      </c>
      <c r="G214" s="112" t="str">
        <f>IF('①見積→契約(出来高報告初回のみ）'!H244="","",'①見積→契約(出来高報告初回のみ）'!H244)</f>
        <v/>
      </c>
      <c r="H214" s="110" t="str">
        <f t="shared" si="44"/>
        <v/>
      </c>
      <c r="I214" s="114" t="str">
        <f>IFERROR(IF(K214=TRUE,ROUND(G214*'値引・法定福利費自動計算（非表示予定）'!$D$7+M214,0),IF(G214="","",ROUND(G214*L214+M214,0))),"")</f>
        <v/>
      </c>
      <c r="J214" s="125"/>
      <c r="K214" s="458" t="b">
        <v>0</v>
      </c>
      <c r="L214" s="157"/>
      <c r="M214" s="156"/>
      <c r="N214" s="449" t="str">
        <f t="shared" si="36"/>
        <v/>
      </c>
      <c r="O214" s="449" t="str">
        <f>IF($K214=TRUE,'②-1出来高報告書'!$H$42-1%,"")</f>
        <v/>
      </c>
      <c r="P214" s="449" t="str">
        <f>IF($K214=TRUE,'②-1出来高報告書'!$H$42+1%,"")</f>
        <v/>
      </c>
      <c r="Q214" s="460" t="str">
        <f>IF($G214="","",IF($K214=TRUE,
MAX(
MIN(
_xlfn.CEILING.MATH($G214*('②-1出来高報告書'!$H$42-1%),1)-ROUND($G214*'値引・法定福利費自動計算（非表示予定）'!$D$7,0),
_xlfn.CEILING.MATH($G214*('②-1出来高報告書'!$H$42+1%+0.1%),1)-1-ROUND($G214*'値引・法定福利費自動計算（非表示予定）'!$D$7,0)
),
MIN(0,$G214)-ROUND($G214*'値引・法定福利費自動計算（非表示予定）'!$D$7,0),
-99999
),
MAX(
MIN(0,$G214)-ROUND($G214*$L214,0),
-99999
)
))</f>
        <v/>
      </c>
      <c r="R214" s="460" t="str">
        <f>IF($G214="","",IF($K214=TRUE,
MIN(
MAX(
_xlfn.CEILING.MATH($G214*('②-1出来高報告書'!$H$42-1%),1)-ROUND($G214*'値引・法定福利費自動計算（非表示予定）'!$D$7,0),
_xlfn.CEILING.MATH($G214*('②-1出来高報告書'!$H$42+1%+0.1%),1)-1-ROUND($G214*'値引・法定福利費自動計算（非表示予定）'!$D$7,0)
),
MAX(0,$G214)-ROUND($G214*'値引・法定福利費自動計算（非表示予定）'!$D$7,0),
99999
),
MIN(
MAX(0,$G214)-ROUND($G214*$L214,0),
99999
)
))</f>
        <v/>
      </c>
      <c r="S214" s="462" t="str">
        <f t="shared" si="37"/>
        <v>OK</v>
      </c>
      <c r="T214" s="435" t="str">
        <f t="shared" si="38"/>
        <v>OK</v>
      </c>
      <c r="U214" s="435" t="str">
        <f>IF($K214=TRUE,IF(ROUND(ABS($H214-'②-1出来高報告書'!$H$42),4)&lt;=1%,"OK","NG"),"OK")</f>
        <v>OK</v>
      </c>
      <c r="V214" s="435" t="str">
        <f t="shared" si="39"/>
        <v>OK</v>
      </c>
      <c r="W214" s="435" t="str">
        <f t="shared" si="40"/>
        <v>OK</v>
      </c>
      <c r="X214" s="435" t="str">
        <f t="shared" si="41"/>
        <v>OK</v>
      </c>
      <c r="Y214" s="435" t="str">
        <f t="shared" si="42"/>
        <v>OK</v>
      </c>
      <c r="Z214" s="435">
        <f t="shared" si="43"/>
        <v>0</v>
      </c>
      <c r="AA214" s="83">
        <f>'①見積→契約(出来高報告初回のみ）'!I244</f>
        <v>0</v>
      </c>
    </row>
    <row r="215" spans="1:27" ht="18" customHeight="1">
      <c r="A215" s="370">
        <f t="shared" si="35"/>
        <v>7</v>
      </c>
      <c r="B215" s="308" t="str">
        <f>IF('①見積→契約(出来高報告初回のみ）'!B250="〇","☑","")</f>
        <v/>
      </c>
      <c r="C215" s="408" t="str">
        <f t="shared" si="45"/>
        <v/>
      </c>
      <c r="D215" s="305" t="str">
        <f>IFERROR(IF('①見積→契約(出来高報告初回のみ）'!C245="","",'①見積→契約(出来高報告初回のみ）'!C245),"")</f>
        <v/>
      </c>
      <c r="E215" s="115" t="str">
        <f>IFERROR(IF('①見積→契約(出来高報告初回のみ）'!D245="","",FIXED('①見積→契約(出来高報告初回のみ）'!D245,'①見積→契約(出来高報告初回のみ）'!AG259)),"")</f>
        <v/>
      </c>
      <c r="F215" s="111" t="str">
        <f>IFERROR(IF('①見積→契約(出来高報告初回のみ）'!E245="","",'①見積→契約(出来高報告初回のみ）'!E245),"")</f>
        <v/>
      </c>
      <c r="G215" s="112" t="str">
        <f>IF('①見積→契約(出来高報告初回のみ）'!H245="","",'①見積→契約(出来高報告初回のみ）'!H245)</f>
        <v/>
      </c>
      <c r="H215" s="110" t="str">
        <f t="shared" si="44"/>
        <v/>
      </c>
      <c r="I215" s="114" t="str">
        <f>IFERROR(IF(K215=TRUE,ROUND(G215*'値引・法定福利費自動計算（非表示予定）'!$D$7+M215,0),IF(G215="","",ROUND(G215*L215+M215,0))),"")</f>
        <v/>
      </c>
      <c r="J215" s="125"/>
      <c r="K215" s="458" t="b">
        <v>0</v>
      </c>
      <c r="L215" s="157"/>
      <c r="M215" s="156"/>
      <c r="N215" s="449" t="str">
        <f t="shared" si="36"/>
        <v/>
      </c>
      <c r="O215" s="449" t="str">
        <f>IF($K215=TRUE,'②-1出来高報告書'!$H$42-1%,"")</f>
        <v/>
      </c>
      <c r="P215" s="449" t="str">
        <f>IF($K215=TRUE,'②-1出来高報告書'!$H$42+1%,"")</f>
        <v/>
      </c>
      <c r="Q215" s="460" t="str">
        <f>IF($G215="","",IF($K215=TRUE,
MAX(
MIN(
_xlfn.CEILING.MATH($G215*('②-1出来高報告書'!$H$42-1%),1)-ROUND($G215*'値引・法定福利費自動計算（非表示予定）'!$D$7,0),
_xlfn.CEILING.MATH($G215*('②-1出来高報告書'!$H$42+1%+0.1%),1)-1-ROUND($G215*'値引・法定福利費自動計算（非表示予定）'!$D$7,0)
),
MIN(0,$G215)-ROUND($G215*'値引・法定福利費自動計算（非表示予定）'!$D$7,0),
-99999
),
MAX(
MIN(0,$G215)-ROUND($G215*$L215,0),
-99999
)
))</f>
        <v/>
      </c>
      <c r="R215" s="460" t="str">
        <f>IF($G215="","",IF($K215=TRUE,
MIN(
MAX(
_xlfn.CEILING.MATH($G215*('②-1出来高報告書'!$H$42-1%),1)-ROUND($G215*'値引・法定福利費自動計算（非表示予定）'!$D$7,0),
_xlfn.CEILING.MATH($G215*('②-1出来高報告書'!$H$42+1%+0.1%),1)-1-ROUND($G215*'値引・法定福利費自動計算（非表示予定）'!$D$7,0)
),
MAX(0,$G215)-ROUND($G215*'値引・法定福利費自動計算（非表示予定）'!$D$7,0),
99999
),
MIN(
MAX(0,$G215)-ROUND($G215*$L215,0),
99999
)
))</f>
        <v/>
      </c>
      <c r="S215" s="462" t="str">
        <f t="shared" si="37"/>
        <v>OK</v>
      </c>
      <c r="T215" s="435" t="str">
        <f t="shared" si="38"/>
        <v>OK</v>
      </c>
      <c r="U215" s="435" t="str">
        <f>IF($K215=TRUE,IF(ROUND(ABS($H215-'②-1出来高報告書'!$H$42),4)&lt;=1%,"OK","NG"),"OK")</f>
        <v>OK</v>
      </c>
      <c r="V215" s="435" t="str">
        <f t="shared" si="39"/>
        <v>OK</v>
      </c>
      <c r="W215" s="435" t="str">
        <f t="shared" si="40"/>
        <v>OK</v>
      </c>
      <c r="X215" s="435" t="str">
        <f t="shared" si="41"/>
        <v>OK</v>
      </c>
      <c r="Y215" s="435" t="str">
        <f t="shared" si="42"/>
        <v>OK</v>
      </c>
      <c r="Z215" s="435">
        <f t="shared" si="43"/>
        <v>0</v>
      </c>
      <c r="AA215" s="83">
        <f>'①見積→契約(出来高報告初回のみ）'!I245</f>
        <v>0</v>
      </c>
    </row>
    <row r="216" spans="1:27" ht="18" customHeight="1">
      <c r="A216" s="370">
        <f t="shared" si="35"/>
        <v>7</v>
      </c>
      <c r="B216" s="308" t="str">
        <f>IF('①見積→契約(出来高報告初回のみ）'!B251="〇","☑","")</f>
        <v/>
      </c>
      <c r="C216" s="408" t="str">
        <f t="shared" si="45"/>
        <v/>
      </c>
      <c r="D216" s="305" t="str">
        <f>IFERROR(IF('①見積→契約(出来高報告初回のみ）'!C246="","",'①見積→契約(出来高報告初回のみ）'!C246),"")</f>
        <v/>
      </c>
      <c r="E216" s="115" t="str">
        <f>IFERROR(IF('①見積→契約(出来高報告初回のみ）'!D246="","",FIXED('①見積→契約(出来高報告初回のみ）'!D246,'①見積→契約(出来高報告初回のみ）'!AG260)),"")</f>
        <v/>
      </c>
      <c r="F216" s="111" t="str">
        <f>IFERROR(IF('①見積→契約(出来高報告初回のみ）'!E246="","",'①見積→契約(出来高報告初回のみ）'!E246),"")</f>
        <v/>
      </c>
      <c r="G216" s="112" t="str">
        <f>IF('①見積→契約(出来高報告初回のみ）'!H246="","",'①見積→契約(出来高報告初回のみ）'!H246)</f>
        <v/>
      </c>
      <c r="H216" s="110" t="str">
        <f t="shared" si="44"/>
        <v/>
      </c>
      <c r="I216" s="114" t="str">
        <f>IFERROR(IF(K216=TRUE,ROUND(G216*'値引・法定福利費自動計算（非表示予定）'!$D$7+M216,0),IF(G216="","",ROUND(G216*L216+M216,0))),"")</f>
        <v/>
      </c>
      <c r="J216" s="125"/>
      <c r="K216" s="458" t="b">
        <v>0</v>
      </c>
      <c r="L216" s="157"/>
      <c r="M216" s="156"/>
      <c r="N216" s="449" t="str">
        <f t="shared" si="36"/>
        <v/>
      </c>
      <c r="O216" s="449" t="str">
        <f>IF($K216=TRUE,'②-1出来高報告書'!$H$42-1%,"")</f>
        <v/>
      </c>
      <c r="P216" s="449" t="str">
        <f>IF($K216=TRUE,'②-1出来高報告書'!$H$42+1%,"")</f>
        <v/>
      </c>
      <c r="Q216" s="460" t="str">
        <f>IF($G216="","",IF($K216=TRUE,
MAX(
MIN(
_xlfn.CEILING.MATH($G216*('②-1出来高報告書'!$H$42-1%),1)-ROUND($G216*'値引・法定福利費自動計算（非表示予定）'!$D$7,0),
_xlfn.CEILING.MATH($G216*('②-1出来高報告書'!$H$42+1%+0.1%),1)-1-ROUND($G216*'値引・法定福利費自動計算（非表示予定）'!$D$7,0)
),
MIN(0,$G216)-ROUND($G216*'値引・法定福利費自動計算（非表示予定）'!$D$7,0),
-99999
),
MAX(
MIN(0,$G216)-ROUND($G216*$L216,0),
-99999
)
))</f>
        <v/>
      </c>
      <c r="R216" s="460" t="str">
        <f>IF($G216="","",IF($K216=TRUE,
MIN(
MAX(
_xlfn.CEILING.MATH($G216*('②-1出来高報告書'!$H$42-1%),1)-ROUND($G216*'値引・法定福利費自動計算（非表示予定）'!$D$7,0),
_xlfn.CEILING.MATH($G216*('②-1出来高報告書'!$H$42+1%+0.1%),1)-1-ROUND($G216*'値引・法定福利費自動計算（非表示予定）'!$D$7,0)
),
MAX(0,$G216)-ROUND($G216*'値引・法定福利費自動計算（非表示予定）'!$D$7,0),
99999
),
MIN(
MAX(0,$G216)-ROUND($G216*$L216,0),
99999
)
))</f>
        <v/>
      </c>
      <c r="S216" s="462" t="str">
        <f t="shared" si="37"/>
        <v>OK</v>
      </c>
      <c r="T216" s="435" t="str">
        <f t="shared" si="38"/>
        <v>OK</v>
      </c>
      <c r="U216" s="435" t="str">
        <f>IF($K216=TRUE,IF(ROUND(ABS($H216-'②-1出来高報告書'!$H$42),4)&lt;=1%,"OK","NG"),"OK")</f>
        <v>OK</v>
      </c>
      <c r="V216" s="435" t="str">
        <f t="shared" si="39"/>
        <v>OK</v>
      </c>
      <c r="W216" s="435" t="str">
        <f t="shared" si="40"/>
        <v>OK</v>
      </c>
      <c r="X216" s="435" t="str">
        <f t="shared" si="41"/>
        <v>OK</v>
      </c>
      <c r="Y216" s="435" t="str">
        <f t="shared" si="42"/>
        <v>OK</v>
      </c>
      <c r="Z216" s="435">
        <f t="shared" si="43"/>
        <v>0</v>
      </c>
      <c r="AA216" s="83">
        <f>'①見積→契約(出来高報告初回のみ）'!I246</f>
        <v>0</v>
      </c>
    </row>
    <row r="217" spans="1:27" ht="18" customHeight="1">
      <c r="A217" s="370">
        <f t="shared" si="35"/>
        <v>7</v>
      </c>
      <c r="B217" s="308" t="str">
        <f>IF('①見積→契約(出来高報告初回のみ）'!B252="〇","☑","")</f>
        <v/>
      </c>
      <c r="C217" s="408" t="str">
        <f t="shared" si="45"/>
        <v/>
      </c>
      <c r="D217" s="305" t="str">
        <f>IFERROR(IF('①見積→契約(出来高報告初回のみ）'!C247="","",'①見積→契約(出来高報告初回のみ）'!C247),"")</f>
        <v/>
      </c>
      <c r="E217" s="115" t="str">
        <f>IFERROR(IF('①見積→契約(出来高報告初回のみ）'!D247="","",FIXED('①見積→契約(出来高報告初回のみ）'!D247,'①見積→契約(出来高報告初回のみ）'!AG261)),"")</f>
        <v/>
      </c>
      <c r="F217" s="111" t="str">
        <f>IFERROR(IF('①見積→契約(出来高報告初回のみ）'!E247="","",'①見積→契約(出来高報告初回のみ）'!E247),"")</f>
        <v/>
      </c>
      <c r="G217" s="112" t="str">
        <f>IF('①見積→契約(出来高報告初回のみ）'!H247="","",'①見積→契約(出来高報告初回のみ）'!H247)</f>
        <v/>
      </c>
      <c r="H217" s="110" t="str">
        <f t="shared" si="44"/>
        <v/>
      </c>
      <c r="I217" s="114" t="str">
        <f>IFERROR(IF(K217=TRUE,ROUND(G217*'値引・法定福利費自動計算（非表示予定）'!$D$7+M217,0),IF(G217="","",ROUND(G217*L217+M217,0))),"")</f>
        <v/>
      </c>
      <c r="J217" s="125"/>
      <c r="K217" s="458" t="b">
        <v>0</v>
      </c>
      <c r="L217" s="157"/>
      <c r="M217" s="156"/>
      <c r="N217" s="449" t="str">
        <f t="shared" si="36"/>
        <v/>
      </c>
      <c r="O217" s="449" t="str">
        <f>IF($K217=TRUE,'②-1出来高報告書'!$H$42-1%,"")</f>
        <v/>
      </c>
      <c r="P217" s="449" t="str">
        <f>IF($K217=TRUE,'②-1出来高報告書'!$H$42+1%,"")</f>
        <v/>
      </c>
      <c r="Q217" s="460" t="str">
        <f>IF($G217="","",IF($K217=TRUE,
MAX(
MIN(
_xlfn.CEILING.MATH($G217*('②-1出来高報告書'!$H$42-1%),1)-ROUND($G217*'値引・法定福利費自動計算（非表示予定）'!$D$7,0),
_xlfn.CEILING.MATH($G217*('②-1出来高報告書'!$H$42+1%+0.1%),1)-1-ROUND($G217*'値引・法定福利費自動計算（非表示予定）'!$D$7,0)
),
MIN(0,$G217)-ROUND($G217*'値引・法定福利費自動計算（非表示予定）'!$D$7,0),
-99999
),
MAX(
MIN(0,$G217)-ROUND($G217*$L217,0),
-99999
)
))</f>
        <v/>
      </c>
      <c r="R217" s="460" t="str">
        <f>IF($G217="","",IF($K217=TRUE,
MIN(
MAX(
_xlfn.CEILING.MATH($G217*('②-1出来高報告書'!$H$42-1%),1)-ROUND($G217*'値引・法定福利費自動計算（非表示予定）'!$D$7,0),
_xlfn.CEILING.MATH($G217*('②-1出来高報告書'!$H$42+1%+0.1%),1)-1-ROUND($G217*'値引・法定福利費自動計算（非表示予定）'!$D$7,0)
),
MAX(0,$G217)-ROUND($G217*'値引・法定福利費自動計算（非表示予定）'!$D$7,0),
99999
),
MIN(
MAX(0,$G217)-ROUND($G217*$L217,0),
99999
)
))</f>
        <v/>
      </c>
      <c r="S217" s="462" t="str">
        <f t="shared" si="37"/>
        <v>OK</v>
      </c>
      <c r="T217" s="435" t="str">
        <f t="shared" si="38"/>
        <v>OK</v>
      </c>
      <c r="U217" s="435" t="str">
        <f>IF($K217=TRUE,IF(ROUND(ABS($H217-'②-1出来高報告書'!$H$42),4)&lt;=1%,"OK","NG"),"OK")</f>
        <v>OK</v>
      </c>
      <c r="V217" s="435" t="str">
        <f t="shared" si="39"/>
        <v>OK</v>
      </c>
      <c r="W217" s="435" t="str">
        <f t="shared" si="40"/>
        <v>OK</v>
      </c>
      <c r="X217" s="435" t="str">
        <f t="shared" si="41"/>
        <v>OK</v>
      </c>
      <c r="Y217" s="435" t="str">
        <f t="shared" si="42"/>
        <v>OK</v>
      </c>
      <c r="Z217" s="435">
        <f t="shared" si="43"/>
        <v>0</v>
      </c>
      <c r="AA217" s="83">
        <f>'①見積→契約(出来高報告初回のみ）'!I247</f>
        <v>0</v>
      </c>
    </row>
    <row r="218" spans="1:27" ht="18" customHeight="1">
      <c r="A218" s="370">
        <f t="shared" si="35"/>
        <v>7</v>
      </c>
      <c r="B218" s="308" t="str">
        <f>IF('①見積→契約(出来高報告初回のみ）'!B253="〇","☑","")</f>
        <v/>
      </c>
      <c r="C218" s="408" t="str">
        <f t="shared" si="45"/>
        <v/>
      </c>
      <c r="D218" s="305" t="str">
        <f>IFERROR(IF('①見積→契約(出来高報告初回のみ）'!C248="","",'①見積→契約(出来高報告初回のみ）'!C248),"")</f>
        <v/>
      </c>
      <c r="E218" s="115" t="str">
        <f>IFERROR(IF('①見積→契約(出来高報告初回のみ）'!D248="","",FIXED('①見積→契約(出来高報告初回のみ）'!D248,'①見積→契約(出来高報告初回のみ）'!AG262)),"")</f>
        <v/>
      </c>
      <c r="F218" s="111" t="str">
        <f>IFERROR(IF('①見積→契約(出来高報告初回のみ）'!E248="","",'①見積→契約(出来高報告初回のみ）'!E248),"")</f>
        <v/>
      </c>
      <c r="G218" s="112" t="str">
        <f>IF('①見積→契約(出来高報告初回のみ）'!H248="","",'①見積→契約(出来高報告初回のみ）'!H248)</f>
        <v/>
      </c>
      <c r="H218" s="110" t="str">
        <f t="shared" si="44"/>
        <v/>
      </c>
      <c r="I218" s="114" t="str">
        <f>IFERROR(IF(K218=TRUE,ROUND(G218*'値引・法定福利費自動計算（非表示予定）'!$D$7+M218,0),IF(G218="","",ROUND(G218*L218+M218,0))),"")</f>
        <v/>
      </c>
      <c r="J218" s="125"/>
      <c r="K218" s="458" t="b">
        <v>0</v>
      </c>
      <c r="L218" s="157"/>
      <c r="M218" s="156"/>
      <c r="N218" s="449" t="str">
        <f t="shared" si="36"/>
        <v/>
      </c>
      <c r="O218" s="449" t="str">
        <f>IF($K218=TRUE,'②-1出来高報告書'!$H$42-1%,"")</f>
        <v/>
      </c>
      <c r="P218" s="449" t="str">
        <f>IF($K218=TRUE,'②-1出来高報告書'!$H$42+1%,"")</f>
        <v/>
      </c>
      <c r="Q218" s="460" t="str">
        <f>IF($G218="","",IF($K218=TRUE,
MAX(
MIN(
_xlfn.CEILING.MATH($G218*('②-1出来高報告書'!$H$42-1%),1)-ROUND($G218*'値引・法定福利費自動計算（非表示予定）'!$D$7,0),
_xlfn.CEILING.MATH($G218*('②-1出来高報告書'!$H$42+1%+0.1%),1)-1-ROUND($G218*'値引・法定福利費自動計算（非表示予定）'!$D$7,0)
),
MIN(0,$G218)-ROUND($G218*'値引・法定福利費自動計算（非表示予定）'!$D$7,0),
-99999
),
MAX(
MIN(0,$G218)-ROUND($G218*$L218,0),
-99999
)
))</f>
        <v/>
      </c>
      <c r="R218" s="460" t="str">
        <f>IF($G218="","",IF($K218=TRUE,
MIN(
MAX(
_xlfn.CEILING.MATH($G218*('②-1出来高報告書'!$H$42-1%),1)-ROUND($G218*'値引・法定福利費自動計算（非表示予定）'!$D$7,0),
_xlfn.CEILING.MATH($G218*('②-1出来高報告書'!$H$42+1%+0.1%),1)-1-ROUND($G218*'値引・法定福利費自動計算（非表示予定）'!$D$7,0)
),
MAX(0,$G218)-ROUND($G218*'値引・法定福利費自動計算（非表示予定）'!$D$7,0),
99999
),
MIN(
MAX(0,$G218)-ROUND($G218*$L218,0),
99999
)
))</f>
        <v/>
      </c>
      <c r="S218" s="462" t="str">
        <f t="shared" si="37"/>
        <v>OK</v>
      </c>
      <c r="T218" s="435" t="str">
        <f t="shared" si="38"/>
        <v>OK</v>
      </c>
      <c r="U218" s="435" t="str">
        <f>IF($K218=TRUE,IF(ROUND(ABS($H218-'②-1出来高報告書'!$H$42),4)&lt;=1%,"OK","NG"),"OK")</f>
        <v>OK</v>
      </c>
      <c r="V218" s="435" t="str">
        <f t="shared" si="39"/>
        <v>OK</v>
      </c>
      <c r="W218" s="435" t="str">
        <f t="shared" si="40"/>
        <v>OK</v>
      </c>
      <c r="X218" s="435" t="str">
        <f t="shared" si="41"/>
        <v>OK</v>
      </c>
      <c r="Y218" s="435" t="str">
        <f t="shared" si="42"/>
        <v>OK</v>
      </c>
      <c r="Z218" s="435">
        <f t="shared" si="43"/>
        <v>0</v>
      </c>
      <c r="AA218" s="83">
        <f>'①見積→契約(出来高報告初回のみ）'!I248</f>
        <v>0</v>
      </c>
    </row>
    <row r="219" spans="1:27" ht="18" customHeight="1">
      <c r="A219" s="370">
        <f t="shared" si="35"/>
        <v>7</v>
      </c>
      <c r="B219" s="308" t="str">
        <f>IF('①見積→契約(出来高報告初回のみ）'!B254="〇","☑","")</f>
        <v/>
      </c>
      <c r="C219" s="408" t="str">
        <f t="shared" si="45"/>
        <v/>
      </c>
      <c r="D219" s="305" t="str">
        <f>IFERROR(IF('①見積→契約(出来高報告初回のみ）'!C249="","",'①見積→契約(出来高報告初回のみ）'!C249),"")</f>
        <v/>
      </c>
      <c r="E219" s="115" t="str">
        <f>IFERROR(IF('①見積→契約(出来高報告初回のみ）'!D249="","",FIXED('①見積→契約(出来高報告初回のみ）'!D249,'①見積→契約(出来高報告初回のみ）'!AG263)),"")</f>
        <v/>
      </c>
      <c r="F219" s="111" t="str">
        <f>IFERROR(IF('①見積→契約(出来高報告初回のみ）'!E249="","",'①見積→契約(出来高報告初回のみ）'!E249),"")</f>
        <v/>
      </c>
      <c r="G219" s="112" t="str">
        <f>IF('①見積→契約(出来高報告初回のみ）'!H249="","",'①見積→契約(出来高報告初回のみ）'!H249)</f>
        <v/>
      </c>
      <c r="H219" s="110" t="str">
        <f t="shared" si="44"/>
        <v/>
      </c>
      <c r="I219" s="114" t="str">
        <f>IFERROR(IF(K219=TRUE,ROUND(G219*'値引・法定福利費自動計算（非表示予定）'!$D$7+M219,0),IF(G219="","",ROUND(G219*L219+M219,0))),"")</f>
        <v/>
      </c>
      <c r="J219" s="125"/>
      <c r="K219" s="458" t="b">
        <v>0</v>
      </c>
      <c r="L219" s="157"/>
      <c r="M219" s="156"/>
      <c r="N219" s="449" t="str">
        <f t="shared" si="36"/>
        <v/>
      </c>
      <c r="O219" s="449" t="str">
        <f>IF($K219=TRUE,'②-1出来高報告書'!$H$42-1%,"")</f>
        <v/>
      </c>
      <c r="P219" s="449" t="str">
        <f>IF($K219=TRUE,'②-1出来高報告書'!$H$42+1%,"")</f>
        <v/>
      </c>
      <c r="Q219" s="460" t="str">
        <f>IF($G219="","",IF($K219=TRUE,
MAX(
MIN(
_xlfn.CEILING.MATH($G219*('②-1出来高報告書'!$H$42-1%),1)-ROUND($G219*'値引・法定福利費自動計算（非表示予定）'!$D$7,0),
_xlfn.CEILING.MATH($G219*('②-1出来高報告書'!$H$42+1%+0.1%),1)-1-ROUND($G219*'値引・法定福利費自動計算（非表示予定）'!$D$7,0)
),
MIN(0,$G219)-ROUND($G219*'値引・法定福利費自動計算（非表示予定）'!$D$7,0),
-99999
),
MAX(
MIN(0,$G219)-ROUND($G219*$L219,0),
-99999
)
))</f>
        <v/>
      </c>
      <c r="R219" s="460" t="str">
        <f>IF($G219="","",IF($K219=TRUE,
MIN(
MAX(
_xlfn.CEILING.MATH($G219*('②-1出来高報告書'!$H$42-1%),1)-ROUND($G219*'値引・法定福利費自動計算（非表示予定）'!$D$7,0),
_xlfn.CEILING.MATH($G219*('②-1出来高報告書'!$H$42+1%+0.1%),1)-1-ROUND($G219*'値引・法定福利費自動計算（非表示予定）'!$D$7,0)
),
MAX(0,$G219)-ROUND($G219*'値引・法定福利費自動計算（非表示予定）'!$D$7,0),
99999
),
MIN(
MAX(0,$G219)-ROUND($G219*$L219,0),
99999
)
))</f>
        <v/>
      </c>
      <c r="S219" s="462" t="str">
        <f t="shared" si="37"/>
        <v>OK</v>
      </c>
      <c r="T219" s="435" t="str">
        <f t="shared" si="38"/>
        <v>OK</v>
      </c>
      <c r="U219" s="435" t="str">
        <f>IF($K219=TRUE,IF(ROUND(ABS($H219-'②-1出来高報告書'!$H$42),4)&lt;=1%,"OK","NG"),"OK")</f>
        <v>OK</v>
      </c>
      <c r="V219" s="435" t="str">
        <f t="shared" si="39"/>
        <v>OK</v>
      </c>
      <c r="W219" s="435" t="str">
        <f t="shared" si="40"/>
        <v>OK</v>
      </c>
      <c r="X219" s="435" t="str">
        <f t="shared" si="41"/>
        <v>OK</v>
      </c>
      <c r="Y219" s="435" t="str">
        <f t="shared" si="42"/>
        <v>OK</v>
      </c>
      <c r="Z219" s="435">
        <f t="shared" si="43"/>
        <v>0</v>
      </c>
      <c r="AA219" s="83">
        <f>'①見積→契約(出来高報告初回のみ）'!I249</f>
        <v>0</v>
      </c>
    </row>
    <row r="220" spans="1:27" ht="18" customHeight="1">
      <c r="A220" s="370">
        <f t="shared" si="35"/>
        <v>7</v>
      </c>
      <c r="B220" s="308" t="str">
        <f>IF('①見積→契約(出来高報告初回のみ）'!B255="〇","☑","")</f>
        <v/>
      </c>
      <c r="C220" s="408" t="str">
        <f t="shared" si="45"/>
        <v/>
      </c>
      <c r="D220" s="305" t="str">
        <f>IFERROR(IF('①見積→契約(出来高報告初回のみ）'!C250="","",'①見積→契約(出来高報告初回のみ）'!C250),"")</f>
        <v/>
      </c>
      <c r="E220" s="115" t="str">
        <f>IFERROR(IF('①見積→契約(出来高報告初回のみ）'!D250="","",FIXED('①見積→契約(出来高報告初回のみ）'!D250,'①見積→契約(出来高報告初回のみ）'!AG264)),"")</f>
        <v/>
      </c>
      <c r="F220" s="111" t="str">
        <f>IFERROR(IF('①見積→契約(出来高報告初回のみ）'!E250="","",'①見積→契約(出来高報告初回のみ）'!E250),"")</f>
        <v/>
      </c>
      <c r="G220" s="112" t="str">
        <f>IF('①見積→契約(出来高報告初回のみ）'!H250="","",'①見積→契約(出来高報告初回のみ）'!H250)</f>
        <v/>
      </c>
      <c r="H220" s="110" t="str">
        <f t="shared" si="44"/>
        <v/>
      </c>
      <c r="I220" s="114" t="str">
        <f>IFERROR(IF(K220=TRUE,ROUND(G220*'値引・法定福利費自動計算（非表示予定）'!$D$7+M220,0),IF(G220="","",ROUND(G220*L220+M220,0))),"")</f>
        <v/>
      </c>
      <c r="J220" s="125"/>
      <c r="K220" s="458" t="b">
        <v>0</v>
      </c>
      <c r="L220" s="157"/>
      <c r="M220" s="156"/>
      <c r="N220" s="449" t="str">
        <f t="shared" si="36"/>
        <v/>
      </c>
      <c r="O220" s="449" t="str">
        <f>IF($K220=TRUE,'②-1出来高報告書'!$H$42-1%,"")</f>
        <v/>
      </c>
      <c r="P220" s="449" t="str">
        <f>IF($K220=TRUE,'②-1出来高報告書'!$H$42+1%,"")</f>
        <v/>
      </c>
      <c r="Q220" s="460" t="str">
        <f>IF($G220="","",IF($K220=TRUE,
MAX(
MIN(
_xlfn.CEILING.MATH($G220*('②-1出来高報告書'!$H$42-1%),1)-ROUND($G220*'値引・法定福利費自動計算（非表示予定）'!$D$7,0),
_xlfn.CEILING.MATH($G220*('②-1出来高報告書'!$H$42+1%+0.1%),1)-1-ROUND($G220*'値引・法定福利費自動計算（非表示予定）'!$D$7,0)
),
MIN(0,$G220)-ROUND($G220*'値引・法定福利費自動計算（非表示予定）'!$D$7,0),
-99999
),
MAX(
MIN(0,$G220)-ROUND($G220*$L220,0),
-99999
)
))</f>
        <v/>
      </c>
      <c r="R220" s="460" t="str">
        <f>IF($G220="","",IF($K220=TRUE,
MIN(
MAX(
_xlfn.CEILING.MATH($G220*('②-1出来高報告書'!$H$42-1%),1)-ROUND($G220*'値引・法定福利費自動計算（非表示予定）'!$D$7,0),
_xlfn.CEILING.MATH($G220*('②-1出来高報告書'!$H$42+1%+0.1%),1)-1-ROUND($G220*'値引・法定福利費自動計算（非表示予定）'!$D$7,0)
),
MAX(0,$G220)-ROUND($G220*'値引・法定福利費自動計算（非表示予定）'!$D$7,0),
99999
),
MIN(
MAX(0,$G220)-ROUND($G220*$L220,0),
99999
)
))</f>
        <v/>
      </c>
      <c r="S220" s="462" t="str">
        <f t="shared" si="37"/>
        <v>OK</v>
      </c>
      <c r="T220" s="435" t="str">
        <f t="shared" si="38"/>
        <v>OK</v>
      </c>
      <c r="U220" s="435" t="str">
        <f>IF($K220=TRUE,IF(ROUND(ABS($H220-'②-1出来高報告書'!$H$42),4)&lt;=1%,"OK","NG"),"OK")</f>
        <v>OK</v>
      </c>
      <c r="V220" s="435" t="str">
        <f t="shared" si="39"/>
        <v>OK</v>
      </c>
      <c r="W220" s="435" t="str">
        <f t="shared" si="40"/>
        <v>OK</v>
      </c>
      <c r="X220" s="435" t="str">
        <f t="shared" si="41"/>
        <v>OK</v>
      </c>
      <c r="Y220" s="435" t="str">
        <f t="shared" si="42"/>
        <v>OK</v>
      </c>
      <c r="Z220" s="435">
        <f t="shared" si="43"/>
        <v>0</v>
      </c>
      <c r="AA220" s="83">
        <f>'①見積→契約(出来高報告初回のみ）'!I250</f>
        <v>0</v>
      </c>
    </row>
    <row r="221" spans="1:27" ht="18" customHeight="1">
      <c r="A221" s="370">
        <f t="shared" si="35"/>
        <v>7</v>
      </c>
      <c r="B221" s="308" t="str">
        <f>IF('①見積→契約(出来高報告初回のみ）'!B256="〇","☑","")</f>
        <v/>
      </c>
      <c r="C221" s="408" t="str">
        <f t="shared" si="45"/>
        <v/>
      </c>
      <c r="D221" s="305" t="str">
        <f>IFERROR(IF('①見積→契約(出来高報告初回のみ）'!C251="","",'①見積→契約(出来高報告初回のみ）'!C251),"")</f>
        <v/>
      </c>
      <c r="E221" s="115" t="str">
        <f>IFERROR(IF('①見積→契約(出来高報告初回のみ）'!D251="","",FIXED('①見積→契約(出来高報告初回のみ）'!D251,'①見積→契約(出来高報告初回のみ）'!AG265)),"")</f>
        <v/>
      </c>
      <c r="F221" s="111" t="str">
        <f>IFERROR(IF('①見積→契約(出来高報告初回のみ）'!E251="","",'①見積→契約(出来高報告初回のみ）'!E251),"")</f>
        <v/>
      </c>
      <c r="G221" s="112" t="str">
        <f>IF('①見積→契約(出来高報告初回のみ）'!H251="","",'①見積→契約(出来高報告初回のみ）'!H251)</f>
        <v/>
      </c>
      <c r="H221" s="110" t="str">
        <f t="shared" si="44"/>
        <v/>
      </c>
      <c r="I221" s="114" t="str">
        <f>IFERROR(IF(K221=TRUE,ROUND(G221*'値引・法定福利費自動計算（非表示予定）'!$D$7+M221,0),IF(G221="","",ROUND(G221*L221+M221,0))),"")</f>
        <v/>
      </c>
      <c r="J221" s="125"/>
      <c r="K221" s="458" t="b">
        <v>0</v>
      </c>
      <c r="L221" s="157"/>
      <c r="M221" s="156"/>
      <c r="N221" s="449" t="str">
        <f t="shared" si="36"/>
        <v/>
      </c>
      <c r="O221" s="449" t="str">
        <f>IF($K221=TRUE,'②-1出来高報告書'!$H$42-1%,"")</f>
        <v/>
      </c>
      <c r="P221" s="449" t="str">
        <f>IF($K221=TRUE,'②-1出来高報告書'!$H$42+1%,"")</f>
        <v/>
      </c>
      <c r="Q221" s="460" t="str">
        <f>IF($G221="","",IF($K221=TRUE,
MAX(
MIN(
_xlfn.CEILING.MATH($G221*('②-1出来高報告書'!$H$42-1%),1)-ROUND($G221*'値引・法定福利費自動計算（非表示予定）'!$D$7,0),
_xlfn.CEILING.MATH($G221*('②-1出来高報告書'!$H$42+1%+0.1%),1)-1-ROUND($G221*'値引・法定福利費自動計算（非表示予定）'!$D$7,0)
),
MIN(0,$G221)-ROUND($G221*'値引・法定福利費自動計算（非表示予定）'!$D$7,0),
-99999
),
MAX(
MIN(0,$G221)-ROUND($G221*$L221,0),
-99999
)
))</f>
        <v/>
      </c>
      <c r="R221" s="460" t="str">
        <f>IF($G221="","",IF($K221=TRUE,
MIN(
MAX(
_xlfn.CEILING.MATH($G221*('②-1出来高報告書'!$H$42-1%),1)-ROUND($G221*'値引・法定福利費自動計算（非表示予定）'!$D$7,0),
_xlfn.CEILING.MATH($G221*('②-1出来高報告書'!$H$42+1%+0.1%),1)-1-ROUND($G221*'値引・法定福利費自動計算（非表示予定）'!$D$7,0)
),
MAX(0,$G221)-ROUND($G221*'値引・法定福利費自動計算（非表示予定）'!$D$7,0),
99999
),
MIN(
MAX(0,$G221)-ROUND($G221*$L221,0),
99999
)
))</f>
        <v/>
      </c>
      <c r="S221" s="462" t="str">
        <f t="shared" si="37"/>
        <v>OK</v>
      </c>
      <c r="T221" s="435" t="str">
        <f t="shared" si="38"/>
        <v>OK</v>
      </c>
      <c r="U221" s="435" t="str">
        <f>IF($K221=TRUE,IF(ROUND(ABS($H221-'②-1出来高報告書'!$H$42),4)&lt;=1%,"OK","NG"),"OK")</f>
        <v>OK</v>
      </c>
      <c r="V221" s="435" t="str">
        <f t="shared" si="39"/>
        <v>OK</v>
      </c>
      <c r="W221" s="435" t="str">
        <f t="shared" si="40"/>
        <v>OK</v>
      </c>
      <c r="X221" s="435" t="str">
        <f t="shared" si="41"/>
        <v>OK</v>
      </c>
      <c r="Y221" s="435" t="str">
        <f t="shared" si="42"/>
        <v>OK</v>
      </c>
      <c r="Z221" s="435">
        <f t="shared" si="43"/>
        <v>0</v>
      </c>
      <c r="AA221" s="83">
        <f>'①見積→契約(出来高報告初回のみ）'!I251</f>
        <v>0</v>
      </c>
    </row>
    <row r="222" spans="1:27" ht="18" customHeight="1">
      <c r="A222" s="370">
        <f t="shared" si="35"/>
        <v>7</v>
      </c>
      <c r="B222" s="308" t="str">
        <f>IF('①見積→契約(出来高報告初回のみ）'!B257="〇","☑","")</f>
        <v/>
      </c>
      <c r="C222" s="408" t="str">
        <f t="shared" si="45"/>
        <v/>
      </c>
      <c r="D222" s="305" t="str">
        <f>IFERROR(IF('①見積→契約(出来高報告初回のみ）'!C252="","",'①見積→契約(出来高報告初回のみ）'!C252),"")</f>
        <v/>
      </c>
      <c r="E222" s="115" t="str">
        <f>IFERROR(IF('①見積→契約(出来高報告初回のみ）'!D252="","",FIXED('①見積→契約(出来高報告初回のみ）'!D252,'①見積→契約(出来高報告初回のみ）'!AG266)),"")</f>
        <v/>
      </c>
      <c r="F222" s="111" t="str">
        <f>IFERROR(IF('①見積→契約(出来高報告初回のみ）'!E252="","",'①見積→契約(出来高報告初回のみ）'!E252),"")</f>
        <v/>
      </c>
      <c r="G222" s="112" t="str">
        <f>IF('①見積→契約(出来高報告初回のみ）'!H252="","",'①見積→契約(出来高報告初回のみ）'!H252)</f>
        <v/>
      </c>
      <c r="H222" s="110" t="str">
        <f t="shared" si="44"/>
        <v/>
      </c>
      <c r="I222" s="114" t="str">
        <f>IFERROR(IF(K222=TRUE,ROUND(G222*'値引・法定福利費自動計算（非表示予定）'!$D$7+M222,0),IF(G222="","",ROUND(G222*L222+M222,0))),"")</f>
        <v/>
      </c>
      <c r="J222" s="125"/>
      <c r="K222" s="458" t="b">
        <v>0</v>
      </c>
      <c r="L222" s="157"/>
      <c r="M222" s="156"/>
      <c r="N222" s="449" t="str">
        <f t="shared" si="36"/>
        <v/>
      </c>
      <c r="O222" s="449" t="str">
        <f>IF($K222=TRUE,'②-1出来高報告書'!$H$42-1%,"")</f>
        <v/>
      </c>
      <c r="P222" s="449" t="str">
        <f>IF($K222=TRUE,'②-1出来高報告書'!$H$42+1%,"")</f>
        <v/>
      </c>
      <c r="Q222" s="460" t="str">
        <f>IF($G222="","",IF($K222=TRUE,
MAX(
MIN(
_xlfn.CEILING.MATH($G222*('②-1出来高報告書'!$H$42-1%),1)-ROUND($G222*'値引・法定福利費自動計算（非表示予定）'!$D$7,0),
_xlfn.CEILING.MATH($G222*('②-1出来高報告書'!$H$42+1%+0.1%),1)-1-ROUND($G222*'値引・法定福利費自動計算（非表示予定）'!$D$7,0)
),
MIN(0,$G222)-ROUND($G222*'値引・法定福利費自動計算（非表示予定）'!$D$7,0),
-99999
),
MAX(
MIN(0,$G222)-ROUND($G222*$L222,0),
-99999
)
))</f>
        <v/>
      </c>
      <c r="R222" s="460" t="str">
        <f>IF($G222="","",IF($K222=TRUE,
MIN(
MAX(
_xlfn.CEILING.MATH($G222*('②-1出来高報告書'!$H$42-1%),1)-ROUND($G222*'値引・法定福利費自動計算（非表示予定）'!$D$7,0),
_xlfn.CEILING.MATH($G222*('②-1出来高報告書'!$H$42+1%+0.1%),1)-1-ROUND($G222*'値引・法定福利費自動計算（非表示予定）'!$D$7,0)
),
MAX(0,$G222)-ROUND($G222*'値引・法定福利費自動計算（非表示予定）'!$D$7,0),
99999
),
MIN(
MAX(0,$G222)-ROUND($G222*$L222,0),
99999
)
))</f>
        <v/>
      </c>
      <c r="S222" s="462" t="str">
        <f t="shared" si="37"/>
        <v>OK</v>
      </c>
      <c r="T222" s="435" t="str">
        <f t="shared" si="38"/>
        <v>OK</v>
      </c>
      <c r="U222" s="435" t="str">
        <f>IF($K222=TRUE,IF(ROUND(ABS($H222-'②-1出来高報告書'!$H$42),4)&lt;=1%,"OK","NG"),"OK")</f>
        <v>OK</v>
      </c>
      <c r="V222" s="435" t="str">
        <f t="shared" si="39"/>
        <v>OK</v>
      </c>
      <c r="W222" s="435" t="str">
        <f t="shared" si="40"/>
        <v>OK</v>
      </c>
      <c r="X222" s="435" t="str">
        <f t="shared" si="41"/>
        <v>OK</v>
      </c>
      <c r="Y222" s="435" t="str">
        <f t="shared" si="42"/>
        <v>OK</v>
      </c>
      <c r="Z222" s="435">
        <f t="shared" si="43"/>
        <v>0</v>
      </c>
      <c r="AA222" s="83">
        <f>'①見積→契約(出来高報告初回のみ）'!I252</f>
        <v>0</v>
      </c>
    </row>
    <row r="223" spans="1:27" ht="18" customHeight="1">
      <c r="A223" s="370">
        <f t="shared" si="35"/>
        <v>7</v>
      </c>
      <c r="B223" s="308" t="str">
        <f>IF('①見積→契約(出来高報告初回のみ）'!B258="〇","☑","")</f>
        <v/>
      </c>
      <c r="C223" s="408" t="str">
        <f t="shared" si="45"/>
        <v/>
      </c>
      <c r="D223" s="305" t="str">
        <f>IFERROR(IF('①見積→契約(出来高報告初回のみ）'!C253="","",'①見積→契約(出来高報告初回のみ）'!C253),"")</f>
        <v/>
      </c>
      <c r="E223" s="115" t="str">
        <f>IFERROR(IF('①見積→契約(出来高報告初回のみ）'!D253="","",FIXED('①見積→契約(出来高報告初回のみ）'!D253,'①見積→契約(出来高報告初回のみ）'!AG267)),"")</f>
        <v/>
      </c>
      <c r="F223" s="111" t="str">
        <f>IFERROR(IF('①見積→契約(出来高報告初回のみ）'!E253="","",'①見積→契約(出来高報告初回のみ）'!E253),"")</f>
        <v/>
      </c>
      <c r="G223" s="112" t="str">
        <f>IF('①見積→契約(出来高報告初回のみ）'!H253="","",'①見積→契約(出来高報告初回のみ）'!H253)</f>
        <v/>
      </c>
      <c r="H223" s="110" t="str">
        <f t="shared" si="44"/>
        <v/>
      </c>
      <c r="I223" s="114" t="str">
        <f>IFERROR(IF(K223=TRUE,ROUND(G223*'値引・法定福利費自動計算（非表示予定）'!$D$7+M223,0),IF(G223="","",ROUND(G223*L223+M223,0))),"")</f>
        <v/>
      </c>
      <c r="J223" s="125"/>
      <c r="K223" s="458" t="b">
        <v>0</v>
      </c>
      <c r="L223" s="157"/>
      <c r="M223" s="156"/>
      <c r="N223" s="449" t="str">
        <f t="shared" si="36"/>
        <v/>
      </c>
      <c r="O223" s="449" t="str">
        <f>IF($K223=TRUE,'②-1出来高報告書'!$H$42-1%,"")</f>
        <v/>
      </c>
      <c r="P223" s="449" t="str">
        <f>IF($K223=TRUE,'②-1出来高報告書'!$H$42+1%,"")</f>
        <v/>
      </c>
      <c r="Q223" s="460" t="str">
        <f>IF($G223="","",IF($K223=TRUE,
MAX(
MIN(
_xlfn.CEILING.MATH($G223*('②-1出来高報告書'!$H$42-1%),1)-ROUND($G223*'値引・法定福利費自動計算（非表示予定）'!$D$7,0),
_xlfn.CEILING.MATH($G223*('②-1出来高報告書'!$H$42+1%+0.1%),1)-1-ROUND($G223*'値引・法定福利費自動計算（非表示予定）'!$D$7,0)
),
MIN(0,$G223)-ROUND($G223*'値引・法定福利費自動計算（非表示予定）'!$D$7,0),
-99999
),
MAX(
MIN(0,$G223)-ROUND($G223*$L223,0),
-99999
)
))</f>
        <v/>
      </c>
      <c r="R223" s="460" t="str">
        <f>IF($G223="","",IF($K223=TRUE,
MIN(
MAX(
_xlfn.CEILING.MATH($G223*('②-1出来高報告書'!$H$42-1%),1)-ROUND($G223*'値引・法定福利費自動計算（非表示予定）'!$D$7,0),
_xlfn.CEILING.MATH($G223*('②-1出来高報告書'!$H$42+1%+0.1%),1)-1-ROUND($G223*'値引・法定福利費自動計算（非表示予定）'!$D$7,0)
),
MAX(0,$G223)-ROUND($G223*'値引・法定福利費自動計算（非表示予定）'!$D$7,0),
99999
),
MIN(
MAX(0,$G223)-ROUND($G223*$L223,0),
99999
)
))</f>
        <v/>
      </c>
      <c r="S223" s="462" t="str">
        <f t="shared" si="37"/>
        <v>OK</v>
      </c>
      <c r="T223" s="435" t="str">
        <f t="shared" si="38"/>
        <v>OK</v>
      </c>
      <c r="U223" s="435" t="str">
        <f>IF($K223=TRUE,IF(ROUND(ABS($H223-'②-1出来高報告書'!$H$42),4)&lt;=1%,"OK","NG"),"OK")</f>
        <v>OK</v>
      </c>
      <c r="V223" s="435" t="str">
        <f t="shared" si="39"/>
        <v>OK</v>
      </c>
      <c r="W223" s="435" t="str">
        <f t="shared" si="40"/>
        <v>OK</v>
      </c>
      <c r="X223" s="435" t="str">
        <f t="shared" si="41"/>
        <v>OK</v>
      </c>
      <c r="Y223" s="435" t="str">
        <f t="shared" si="42"/>
        <v>OK</v>
      </c>
      <c r="Z223" s="435">
        <f t="shared" si="43"/>
        <v>0</v>
      </c>
      <c r="AA223" s="83">
        <f>'①見積→契約(出来高報告初回のみ）'!I253</f>
        <v>0</v>
      </c>
    </row>
    <row r="224" spans="1:27" ht="18" customHeight="1">
      <c r="A224" s="370">
        <f t="shared" si="35"/>
        <v>7</v>
      </c>
      <c r="B224" s="308" t="str">
        <f>IF('①見積→契約(出来高報告初回のみ）'!B259="〇","☑","")</f>
        <v/>
      </c>
      <c r="C224" s="408" t="str">
        <f t="shared" si="45"/>
        <v/>
      </c>
      <c r="D224" s="305" t="str">
        <f>IFERROR(IF('①見積→契約(出来高報告初回のみ）'!C254="","",'①見積→契約(出来高報告初回のみ）'!C254),"")</f>
        <v/>
      </c>
      <c r="E224" s="115" t="str">
        <f>IFERROR(IF('①見積→契約(出来高報告初回のみ）'!D254="","",FIXED('①見積→契約(出来高報告初回のみ）'!D254,'①見積→契約(出来高報告初回のみ）'!AG268)),"")</f>
        <v/>
      </c>
      <c r="F224" s="111" t="str">
        <f>IFERROR(IF('①見積→契約(出来高報告初回のみ）'!E254="","",'①見積→契約(出来高報告初回のみ）'!E254),"")</f>
        <v/>
      </c>
      <c r="G224" s="112" t="str">
        <f>IF('①見積→契約(出来高報告初回のみ）'!H254="","",'①見積→契約(出来高報告初回のみ）'!H254)</f>
        <v/>
      </c>
      <c r="H224" s="110" t="str">
        <f t="shared" si="44"/>
        <v/>
      </c>
      <c r="I224" s="114" t="str">
        <f>IFERROR(IF(K224=TRUE,ROUND(G224*'値引・法定福利費自動計算（非表示予定）'!$D$7+M224,0),IF(G224="","",ROUND(G224*L224+M224,0))),"")</f>
        <v/>
      </c>
      <c r="J224" s="125"/>
      <c r="K224" s="458" t="b">
        <v>0</v>
      </c>
      <c r="L224" s="157"/>
      <c r="M224" s="156"/>
      <c r="N224" s="449" t="str">
        <f t="shared" si="36"/>
        <v/>
      </c>
      <c r="O224" s="449" t="str">
        <f>IF($K224=TRUE,'②-1出来高報告書'!$H$42-1%,"")</f>
        <v/>
      </c>
      <c r="P224" s="449" t="str">
        <f>IF($K224=TRUE,'②-1出来高報告書'!$H$42+1%,"")</f>
        <v/>
      </c>
      <c r="Q224" s="460" t="str">
        <f>IF($G224="","",IF($K224=TRUE,
MAX(
MIN(
_xlfn.CEILING.MATH($G224*('②-1出来高報告書'!$H$42-1%),1)-ROUND($G224*'値引・法定福利費自動計算（非表示予定）'!$D$7,0),
_xlfn.CEILING.MATH($G224*('②-1出来高報告書'!$H$42+1%+0.1%),1)-1-ROUND($G224*'値引・法定福利費自動計算（非表示予定）'!$D$7,0)
),
MIN(0,$G224)-ROUND($G224*'値引・法定福利費自動計算（非表示予定）'!$D$7,0),
-99999
),
MAX(
MIN(0,$G224)-ROUND($G224*$L224,0),
-99999
)
))</f>
        <v/>
      </c>
      <c r="R224" s="460" t="str">
        <f>IF($G224="","",IF($K224=TRUE,
MIN(
MAX(
_xlfn.CEILING.MATH($G224*('②-1出来高報告書'!$H$42-1%),1)-ROUND($G224*'値引・法定福利費自動計算（非表示予定）'!$D$7,0),
_xlfn.CEILING.MATH($G224*('②-1出来高報告書'!$H$42+1%+0.1%),1)-1-ROUND($G224*'値引・法定福利費自動計算（非表示予定）'!$D$7,0)
),
MAX(0,$G224)-ROUND($G224*'値引・法定福利費自動計算（非表示予定）'!$D$7,0),
99999
),
MIN(
MAX(0,$G224)-ROUND($G224*$L224,0),
99999
)
))</f>
        <v/>
      </c>
      <c r="S224" s="462" t="str">
        <f t="shared" si="37"/>
        <v>OK</v>
      </c>
      <c r="T224" s="435" t="str">
        <f t="shared" si="38"/>
        <v>OK</v>
      </c>
      <c r="U224" s="435" t="str">
        <f>IF($K224=TRUE,IF(ROUND(ABS($H224-'②-1出来高報告書'!$H$42),4)&lt;=1%,"OK","NG"),"OK")</f>
        <v>OK</v>
      </c>
      <c r="V224" s="435" t="str">
        <f t="shared" si="39"/>
        <v>OK</v>
      </c>
      <c r="W224" s="435" t="str">
        <f t="shared" si="40"/>
        <v>OK</v>
      </c>
      <c r="X224" s="435" t="str">
        <f t="shared" si="41"/>
        <v>OK</v>
      </c>
      <c r="Y224" s="435" t="str">
        <f t="shared" si="42"/>
        <v>OK</v>
      </c>
      <c r="Z224" s="435">
        <f t="shared" si="43"/>
        <v>0</v>
      </c>
      <c r="AA224" s="83">
        <f>'①見積→契約(出来高報告初回のみ）'!I254</f>
        <v>0</v>
      </c>
    </row>
    <row r="225" spans="1:27" ht="18" customHeight="1">
      <c r="A225" s="370">
        <f t="shared" si="35"/>
        <v>7</v>
      </c>
      <c r="B225" s="308" t="str">
        <f>IF('①見積→契約(出来高報告初回のみ）'!B260="〇","☑","")</f>
        <v/>
      </c>
      <c r="C225" s="408" t="str">
        <f t="shared" si="45"/>
        <v/>
      </c>
      <c r="D225" s="305" t="str">
        <f>IFERROR(IF('①見積→契約(出来高報告初回のみ）'!C255="","",'①見積→契約(出来高報告初回のみ）'!C255),"")</f>
        <v/>
      </c>
      <c r="E225" s="115" t="str">
        <f>IFERROR(IF('①見積→契約(出来高報告初回のみ）'!D255="","",FIXED('①見積→契約(出来高報告初回のみ）'!D255,'①見積→契約(出来高報告初回のみ）'!AG269)),"")</f>
        <v/>
      </c>
      <c r="F225" s="111" t="str">
        <f>IFERROR(IF('①見積→契約(出来高報告初回のみ）'!E255="","",'①見積→契約(出来高報告初回のみ）'!E255),"")</f>
        <v/>
      </c>
      <c r="G225" s="112" t="str">
        <f>IF('①見積→契約(出来高報告初回のみ）'!H255="","",'①見積→契約(出来高報告初回のみ）'!H255)</f>
        <v/>
      </c>
      <c r="H225" s="110" t="str">
        <f t="shared" si="44"/>
        <v/>
      </c>
      <c r="I225" s="114" t="str">
        <f>IFERROR(IF(K225=TRUE,ROUND(G225*'値引・法定福利費自動計算（非表示予定）'!$D$7+M225,0),IF(G225="","",ROUND(G225*L225+M225,0))),"")</f>
        <v/>
      </c>
      <c r="J225" s="125"/>
      <c r="K225" s="458" t="b">
        <v>0</v>
      </c>
      <c r="L225" s="157"/>
      <c r="M225" s="156"/>
      <c r="N225" s="449" t="str">
        <f t="shared" si="36"/>
        <v/>
      </c>
      <c r="O225" s="449" t="str">
        <f>IF($K225=TRUE,'②-1出来高報告書'!$H$42-1%,"")</f>
        <v/>
      </c>
      <c r="P225" s="449" t="str">
        <f>IF($K225=TRUE,'②-1出来高報告書'!$H$42+1%,"")</f>
        <v/>
      </c>
      <c r="Q225" s="460" t="str">
        <f>IF($G225="","",IF($K225=TRUE,
MAX(
MIN(
_xlfn.CEILING.MATH($G225*('②-1出来高報告書'!$H$42-1%),1)-ROUND($G225*'値引・法定福利費自動計算（非表示予定）'!$D$7,0),
_xlfn.CEILING.MATH($G225*('②-1出来高報告書'!$H$42+1%+0.1%),1)-1-ROUND($G225*'値引・法定福利費自動計算（非表示予定）'!$D$7,0)
),
MIN(0,$G225)-ROUND($G225*'値引・法定福利費自動計算（非表示予定）'!$D$7,0),
-99999
),
MAX(
MIN(0,$G225)-ROUND($G225*$L225,0),
-99999
)
))</f>
        <v/>
      </c>
      <c r="R225" s="460" t="str">
        <f>IF($G225="","",IF($K225=TRUE,
MIN(
MAX(
_xlfn.CEILING.MATH($G225*('②-1出来高報告書'!$H$42-1%),1)-ROUND($G225*'値引・法定福利費自動計算（非表示予定）'!$D$7,0),
_xlfn.CEILING.MATH($G225*('②-1出来高報告書'!$H$42+1%+0.1%),1)-1-ROUND($G225*'値引・法定福利費自動計算（非表示予定）'!$D$7,0)
),
MAX(0,$G225)-ROUND($G225*'値引・法定福利費自動計算（非表示予定）'!$D$7,0),
99999
),
MIN(
MAX(0,$G225)-ROUND($G225*$L225,0),
99999
)
))</f>
        <v/>
      </c>
      <c r="S225" s="462" t="str">
        <f t="shared" si="37"/>
        <v>OK</v>
      </c>
      <c r="T225" s="435" t="str">
        <f t="shared" si="38"/>
        <v>OK</v>
      </c>
      <c r="U225" s="435" t="str">
        <f>IF($K225=TRUE,IF(ROUND(ABS($H225-'②-1出来高報告書'!$H$42),4)&lt;=1%,"OK","NG"),"OK")</f>
        <v>OK</v>
      </c>
      <c r="V225" s="435" t="str">
        <f t="shared" si="39"/>
        <v>OK</v>
      </c>
      <c r="W225" s="435" t="str">
        <f t="shared" si="40"/>
        <v>OK</v>
      </c>
      <c r="X225" s="435" t="str">
        <f t="shared" si="41"/>
        <v>OK</v>
      </c>
      <c r="Y225" s="435" t="str">
        <f t="shared" si="42"/>
        <v>OK</v>
      </c>
      <c r="Z225" s="435">
        <f t="shared" si="43"/>
        <v>0</v>
      </c>
      <c r="AA225" s="83">
        <f>'①見積→契約(出来高報告初回のみ）'!I255</f>
        <v>0</v>
      </c>
    </row>
    <row r="226" spans="1:27" ht="18" customHeight="1">
      <c r="A226" s="370">
        <f t="shared" si="35"/>
        <v>7</v>
      </c>
      <c r="B226" s="308" t="str">
        <f>IF('①見積→契約(出来高報告初回のみ）'!B261="〇","☑","")</f>
        <v/>
      </c>
      <c r="C226" s="408" t="str">
        <f t="shared" si="45"/>
        <v/>
      </c>
      <c r="D226" s="305" t="str">
        <f>IFERROR(IF('①見積→契約(出来高報告初回のみ）'!C256="","",'①見積→契約(出来高報告初回のみ）'!C256),"")</f>
        <v/>
      </c>
      <c r="E226" s="115" t="str">
        <f>IFERROR(IF('①見積→契約(出来高報告初回のみ）'!D256="","",FIXED('①見積→契約(出来高報告初回のみ）'!D256,'①見積→契約(出来高報告初回のみ）'!AG270)),"")</f>
        <v/>
      </c>
      <c r="F226" s="111" t="str">
        <f>IFERROR(IF('①見積→契約(出来高報告初回のみ）'!E256="","",'①見積→契約(出来高報告初回のみ）'!E256),"")</f>
        <v/>
      </c>
      <c r="G226" s="112" t="str">
        <f>IF('①見積→契約(出来高報告初回のみ）'!H256="","",'①見積→契約(出来高報告初回のみ）'!H256)</f>
        <v/>
      </c>
      <c r="H226" s="110" t="str">
        <f t="shared" si="44"/>
        <v/>
      </c>
      <c r="I226" s="114" t="str">
        <f>IFERROR(IF(K226=TRUE,ROUND(G226*'値引・法定福利費自動計算（非表示予定）'!$D$7+M226,0),IF(G226="","",ROUND(G226*L226+M226,0))),"")</f>
        <v/>
      </c>
      <c r="J226" s="125"/>
      <c r="K226" s="458" t="b">
        <v>0</v>
      </c>
      <c r="L226" s="157"/>
      <c r="M226" s="156"/>
      <c r="N226" s="449" t="str">
        <f t="shared" si="36"/>
        <v/>
      </c>
      <c r="O226" s="449" t="str">
        <f>IF($K226=TRUE,'②-1出来高報告書'!$H$42-1%,"")</f>
        <v/>
      </c>
      <c r="P226" s="449" t="str">
        <f>IF($K226=TRUE,'②-1出来高報告書'!$H$42+1%,"")</f>
        <v/>
      </c>
      <c r="Q226" s="460" t="str">
        <f>IF($G226="","",IF($K226=TRUE,
MAX(
MIN(
_xlfn.CEILING.MATH($G226*('②-1出来高報告書'!$H$42-1%),1)-ROUND($G226*'値引・法定福利費自動計算（非表示予定）'!$D$7,0),
_xlfn.CEILING.MATH($G226*('②-1出来高報告書'!$H$42+1%+0.1%),1)-1-ROUND($G226*'値引・法定福利費自動計算（非表示予定）'!$D$7,0)
),
MIN(0,$G226)-ROUND($G226*'値引・法定福利費自動計算（非表示予定）'!$D$7,0),
-99999
),
MAX(
MIN(0,$G226)-ROUND($G226*$L226,0),
-99999
)
))</f>
        <v/>
      </c>
      <c r="R226" s="460" t="str">
        <f>IF($G226="","",IF($K226=TRUE,
MIN(
MAX(
_xlfn.CEILING.MATH($G226*('②-1出来高報告書'!$H$42-1%),1)-ROUND($G226*'値引・法定福利費自動計算（非表示予定）'!$D$7,0),
_xlfn.CEILING.MATH($G226*('②-1出来高報告書'!$H$42+1%+0.1%),1)-1-ROUND($G226*'値引・法定福利費自動計算（非表示予定）'!$D$7,0)
),
MAX(0,$G226)-ROUND($G226*'値引・法定福利費自動計算（非表示予定）'!$D$7,0),
99999
),
MIN(
MAX(0,$G226)-ROUND($G226*$L226,0),
99999
)
))</f>
        <v/>
      </c>
      <c r="S226" s="462" t="str">
        <f t="shared" si="37"/>
        <v>OK</v>
      </c>
      <c r="T226" s="435" t="str">
        <f t="shared" si="38"/>
        <v>OK</v>
      </c>
      <c r="U226" s="435" t="str">
        <f>IF($K226=TRUE,IF(ROUND(ABS($H226-'②-1出来高報告書'!$H$42),4)&lt;=1%,"OK","NG"),"OK")</f>
        <v>OK</v>
      </c>
      <c r="V226" s="435" t="str">
        <f t="shared" si="39"/>
        <v>OK</v>
      </c>
      <c r="W226" s="435" t="str">
        <f t="shared" si="40"/>
        <v>OK</v>
      </c>
      <c r="X226" s="435" t="str">
        <f t="shared" si="41"/>
        <v>OK</v>
      </c>
      <c r="Y226" s="435" t="str">
        <f t="shared" si="42"/>
        <v>OK</v>
      </c>
      <c r="Z226" s="435">
        <f t="shared" si="43"/>
        <v>0</v>
      </c>
      <c r="AA226" s="83">
        <f>'①見積→契約(出来高報告初回のみ）'!I256</f>
        <v>0</v>
      </c>
    </row>
    <row r="227" spans="1:27" ht="18" customHeight="1">
      <c r="A227" s="370">
        <f t="shared" si="35"/>
        <v>7</v>
      </c>
      <c r="B227" s="308" t="str">
        <f>IF('①見積→契約(出来高報告初回のみ）'!B262="〇","☑","")</f>
        <v/>
      </c>
      <c r="C227" s="408" t="str">
        <f t="shared" si="45"/>
        <v/>
      </c>
      <c r="D227" s="305" t="str">
        <f>IFERROR(IF('①見積→契約(出来高報告初回のみ）'!C257="","",'①見積→契約(出来高報告初回のみ）'!C257),"")</f>
        <v/>
      </c>
      <c r="E227" s="115" t="str">
        <f>IFERROR(IF('①見積→契約(出来高報告初回のみ）'!D257="","",FIXED('①見積→契約(出来高報告初回のみ）'!D257,'①見積→契約(出来高報告初回のみ）'!AG271)),"")</f>
        <v/>
      </c>
      <c r="F227" s="111" t="str">
        <f>IFERROR(IF('①見積→契約(出来高報告初回のみ）'!E257="","",'①見積→契約(出来高報告初回のみ）'!E257),"")</f>
        <v/>
      </c>
      <c r="G227" s="112" t="str">
        <f>IF('①見積→契約(出来高報告初回のみ）'!H257="","",'①見積→契約(出来高報告初回のみ）'!H257)</f>
        <v/>
      </c>
      <c r="H227" s="110" t="str">
        <f t="shared" si="44"/>
        <v/>
      </c>
      <c r="I227" s="114" t="str">
        <f>IFERROR(IF(K227=TRUE,ROUND(G227*'値引・法定福利費自動計算（非表示予定）'!$D$7+M227,0),IF(G227="","",ROUND(G227*L227+M227,0))),"")</f>
        <v/>
      </c>
      <c r="J227" s="125"/>
      <c r="K227" s="458" t="b">
        <v>0</v>
      </c>
      <c r="L227" s="157"/>
      <c r="M227" s="156"/>
      <c r="N227" s="449" t="str">
        <f t="shared" si="36"/>
        <v/>
      </c>
      <c r="O227" s="449" t="str">
        <f>IF($K227=TRUE,'②-1出来高報告書'!$H$42-1%,"")</f>
        <v/>
      </c>
      <c r="P227" s="449" t="str">
        <f>IF($K227=TRUE,'②-1出来高報告書'!$H$42+1%,"")</f>
        <v/>
      </c>
      <c r="Q227" s="460" t="str">
        <f>IF($G227="","",IF($K227=TRUE,
MAX(
MIN(
_xlfn.CEILING.MATH($G227*('②-1出来高報告書'!$H$42-1%),1)-ROUND($G227*'値引・法定福利費自動計算（非表示予定）'!$D$7,0),
_xlfn.CEILING.MATH($G227*('②-1出来高報告書'!$H$42+1%+0.1%),1)-1-ROUND($G227*'値引・法定福利費自動計算（非表示予定）'!$D$7,0)
),
MIN(0,$G227)-ROUND($G227*'値引・法定福利費自動計算（非表示予定）'!$D$7,0),
-99999
),
MAX(
MIN(0,$G227)-ROUND($G227*$L227,0),
-99999
)
))</f>
        <v/>
      </c>
      <c r="R227" s="460" t="str">
        <f>IF($G227="","",IF($K227=TRUE,
MIN(
MAX(
_xlfn.CEILING.MATH($G227*('②-1出来高報告書'!$H$42-1%),1)-ROUND($G227*'値引・法定福利費自動計算（非表示予定）'!$D$7,0),
_xlfn.CEILING.MATH($G227*('②-1出来高報告書'!$H$42+1%+0.1%),1)-1-ROUND($G227*'値引・法定福利費自動計算（非表示予定）'!$D$7,0)
),
MAX(0,$G227)-ROUND($G227*'値引・法定福利費自動計算（非表示予定）'!$D$7,0),
99999
),
MIN(
MAX(0,$G227)-ROUND($G227*$L227,0),
99999
)
))</f>
        <v/>
      </c>
      <c r="S227" s="462" t="str">
        <f t="shared" si="37"/>
        <v>OK</v>
      </c>
      <c r="T227" s="435" t="str">
        <f t="shared" si="38"/>
        <v>OK</v>
      </c>
      <c r="U227" s="435" t="str">
        <f>IF($K227=TRUE,IF(ROUND(ABS($H227-'②-1出来高報告書'!$H$42),4)&lt;=1%,"OK","NG"),"OK")</f>
        <v>OK</v>
      </c>
      <c r="V227" s="435" t="str">
        <f t="shared" si="39"/>
        <v>OK</v>
      </c>
      <c r="W227" s="435" t="str">
        <f t="shared" si="40"/>
        <v>OK</v>
      </c>
      <c r="X227" s="435" t="str">
        <f t="shared" si="41"/>
        <v>OK</v>
      </c>
      <c r="Y227" s="435" t="str">
        <f t="shared" si="42"/>
        <v>OK</v>
      </c>
      <c r="Z227" s="435">
        <f t="shared" si="43"/>
        <v>0</v>
      </c>
      <c r="AA227" s="83">
        <f>'①見積→契約(出来高報告初回のみ）'!I257</f>
        <v>0</v>
      </c>
    </row>
    <row r="228" spans="1:27" ht="18" customHeight="1">
      <c r="A228" s="370">
        <f t="shared" si="35"/>
        <v>7</v>
      </c>
      <c r="B228" s="308" t="str">
        <f>IF('①見積→契約(出来高報告初回のみ）'!B263="〇","☑","")</f>
        <v/>
      </c>
      <c r="C228" s="408" t="str">
        <f t="shared" si="45"/>
        <v/>
      </c>
      <c r="D228" s="305" t="str">
        <f>IFERROR(IF('①見積→契約(出来高報告初回のみ）'!C258="","",'①見積→契約(出来高報告初回のみ）'!C258),"")</f>
        <v/>
      </c>
      <c r="E228" s="115" t="str">
        <f>IFERROR(IF('①見積→契約(出来高報告初回のみ）'!D258="","",FIXED('①見積→契約(出来高報告初回のみ）'!D258,'①見積→契約(出来高報告初回のみ）'!AG272)),"")</f>
        <v/>
      </c>
      <c r="F228" s="111" t="str">
        <f>IFERROR(IF('①見積→契約(出来高報告初回のみ）'!E258="","",'①見積→契約(出来高報告初回のみ）'!E258),"")</f>
        <v/>
      </c>
      <c r="G228" s="112" t="str">
        <f>IF('①見積→契約(出来高報告初回のみ）'!H258="","",'①見積→契約(出来高報告初回のみ）'!H258)</f>
        <v/>
      </c>
      <c r="H228" s="110" t="str">
        <f t="shared" si="44"/>
        <v/>
      </c>
      <c r="I228" s="114" t="str">
        <f>IFERROR(IF(K228=TRUE,ROUND(G228*'値引・法定福利費自動計算（非表示予定）'!$D$7+M228,0),IF(G228="","",ROUND(G228*L228+M228,0))),"")</f>
        <v/>
      </c>
      <c r="J228" s="125"/>
      <c r="K228" s="458" t="b">
        <v>0</v>
      </c>
      <c r="L228" s="157"/>
      <c r="M228" s="156"/>
      <c r="N228" s="449" t="str">
        <f t="shared" si="36"/>
        <v/>
      </c>
      <c r="O228" s="449" t="str">
        <f>IF($K228=TRUE,'②-1出来高報告書'!$H$42-1%,"")</f>
        <v/>
      </c>
      <c r="P228" s="449" t="str">
        <f>IF($K228=TRUE,'②-1出来高報告書'!$H$42+1%,"")</f>
        <v/>
      </c>
      <c r="Q228" s="460" t="str">
        <f>IF($G228="","",IF($K228=TRUE,
MAX(
MIN(
_xlfn.CEILING.MATH($G228*('②-1出来高報告書'!$H$42-1%),1)-ROUND($G228*'値引・法定福利費自動計算（非表示予定）'!$D$7,0),
_xlfn.CEILING.MATH($G228*('②-1出来高報告書'!$H$42+1%+0.1%),1)-1-ROUND($G228*'値引・法定福利費自動計算（非表示予定）'!$D$7,0)
),
MIN(0,$G228)-ROUND($G228*'値引・法定福利費自動計算（非表示予定）'!$D$7,0),
-99999
),
MAX(
MIN(0,$G228)-ROUND($G228*$L228,0),
-99999
)
))</f>
        <v/>
      </c>
      <c r="R228" s="460" t="str">
        <f>IF($G228="","",IF($K228=TRUE,
MIN(
MAX(
_xlfn.CEILING.MATH($G228*('②-1出来高報告書'!$H$42-1%),1)-ROUND($G228*'値引・法定福利費自動計算（非表示予定）'!$D$7,0),
_xlfn.CEILING.MATH($G228*('②-1出来高報告書'!$H$42+1%+0.1%),1)-1-ROUND($G228*'値引・法定福利費自動計算（非表示予定）'!$D$7,0)
),
MAX(0,$G228)-ROUND($G228*'値引・法定福利費自動計算（非表示予定）'!$D$7,0),
99999
),
MIN(
MAX(0,$G228)-ROUND($G228*$L228,0),
99999
)
))</f>
        <v/>
      </c>
      <c r="S228" s="462" t="str">
        <f t="shared" si="37"/>
        <v>OK</v>
      </c>
      <c r="T228" s="435" t="str">
        <f t="shared" si="38"/>
        <v>OK</v>
      </c>
      <c r="U228" s="435" t="str">
        <f>IF($K228=TRUE,IF(ROUND(ABS($H228-'②-1出来高報告書'!$H$42),4)&lt;=1%,"OK","NG"),"OK")</f>
        <v>OK</v>
      </c>
      <c r="V228" s="435" t="str">
        <f t="shared" si="39"/>
        <v>OK</v>
      </c>
      <c r="W228" s="435" t="str">
        <f t="shared" si="40"/>
        <v>OK</v>
      </c>
      <c r="X228" s="435" t="str">
        <f t="shared" si="41"/>
        <v>OK</v>
      </c>
      <c r="Y228" s="435" t="str">
        <f t="shared" si="42"/>
        <v>OK</v>
      </c>
      <c r="Z228" s="435">
        <f t="shared" si="43"/>
        <v>0</v>
      </c>
      <c r="AA228" s="83">
        <f>'①見積→契約(出来高報告初回のみ）'!I258</f>
        <v>0</v>
      </c>
    </row>
    <row r="229" spans="1:27" ht="18" customHeight="1">
      <c r="A229" s="370">
        <f t="shared" si="35"/>
        <v>7</v>
      </c>
      <c r="B229" s="308" t="str">
        <f>IF('①見積→契約(出来高報告初回のみ）'!B264="〇","☑","")</f>
        <v/>
      </c>
      <c r="C229" s="408" t="str">
        <f t="shared" si="45"/>
        <v/>
      </c>
      <c r="D229" s="305" t="str">
        <f>IFERROR(IF('①見積→契約(出来高報告初回のみ）'!C259="","",'①見積→契約(出来高報告初回のみ）'!C259),"")</f>
        <v/>
      </c>
      <c r="E229" s="115" t="str">
        <f>IFERROR(IF('①見積→契約(出来高報告初回のみ）'!D259="","",FIXED('①見積→契約(出来高報告初回のみ）'!D259,'①見積→契約(出来高報告初回のみ）'!AG273)),"")</f>
        <v/>
      </c>
      <c r="F229" s="111" t="str">
        <f>IFERROR(IF('①見積→契約(出来高報告初回のみ）'!E259="","",'①見積→契約(出来高報告初回のみ）'!E259),"")</f>
        <v/>
      </c>
      <c r="G229" s="112" t="str">
        <f>IF('①見積→契約(出来高報告初回のみ）'!H259="","",'①見積→契約(出来高報告初回のみ）'!H259)</f>
        <v/>
      </c>
      <c r="H229" s="110" t="str">
        <f t="shared" si="44"/>
        <v/>
      </c>
      <c r="I229" s="114" t="str">
        <f>IFERROR(IF(K229=TRUE,ROUND(G229*'値引・法定福利費自動計算（非表示予定）'!$D$7+M229,0),IF(G229="","",ROUND(G229*L229+M229,0))),"")</f>
        <v/>
      </c>
      <c r="J229" s="125"/>
      <c r="K229" s="458" t="b">
        <v>0</v>
      </c>
      <c r="L229" s="157"/>
      <c r="M229" s="156"/>
      <c r="N229" s="449" t="str">
        <f t="shared" si="36"/>
        <v/>
      </c>
      <c r="O229" s="449" t="str">
        <f>IF($K229=TRUE,'②-1出来高報告書'!$H$42-1%,"")</f>
        <v/>
      </c>
      <c r="P229" s="449" t="str">
        <f>IF($K229=TRUE,'②-1出来高報告書'!$H$42+1%,"")</f>
        <v/>
      </c>
      <c r="Q229" s="460" t="str">
        <f>IF($G229="","",IF($K229=TRUE,
MAX(
MIN(
_xlfn.CEILING.MATH($G229*('②-1出来高報告書'!$H$42-1%),1)-ROUND($G229*'値引・法定福利費自動計算（非表示予定）'!$D$7,0),
_xlfn.CEILING.MATH($G229*('②-1出来高報告書'!$H$42+1%+0.1%),1)-1-ROUND($G229*'値引・法定福利費自動計算（非表示予定）'!$D$7,0)
),
MIN(0,$G229)-ROUND($G229*'値引・法定福利費自動計算（非表示予定）'!$D$7,0),
-99999
),
MAX(
MIN(0,$G229)-ROUND($G229*$L229,0),
-99999
)
))</f>
        <v/>
      </c>
      <c r="R229" s="460" t="str">
        <f>IF($G229="","",IF($K229=TRUE,
MIN(
MAX(
_xlfn.CEILING.MATH($G229*('②-1出来高報告書'!$H$42-1%),1)-ROUND($G229*'値引・法定福利費自動計算（非表示予定）'!$D$7,0),
_xlfn.CEILING.MATH($G229*('②-1出来高報告書'!$H$42+1%+0.1%),1)-1-ROUND($G229*'値引・法定福利費自動計算（非表示予定）'!$D$7,0)
),
MAX(0,$G229)-ROUND($G229*'値引・法定福利費自動計算（非表示予定）'!$D$7,0),
99999
),
MIN(
MAX(0,$G229)-ROUND($G229*$L229,0),
99999
)
))</f>
        <v/>
      </c>
      <c r="S229" s="462" t="str">
        <f t="shared" si="37"/>
        <v>OK</v>
      </c>
      <c r="T229" s="435" t="str">
        <f t="shared" si="38"/>
        <v>OK</v>
      </c>
      <c r="U229" s="435" t="str">
        <f>IF($K229=TRUE,IF(ROUND(ABS($H229-'②-1出来高報告書'!$H$42),4)&lt;=1%,"OK","NG"),"OK")</f>
        <v>OK</v>
      </c>
      <c r="V229" s="435" t="str">
        <f t="shared" si="39"/>
        <v>OK</v>
      </c>
      <c r="W229" s="435" t="str">
        <f t="shared" si="40"/>
        <v>OK</v>
      </c>
      <c r="X229" s="435" t="str">
        <f t="shared" si="41"/>
        <v>OK</v>
      </c>
      <c r="Y229" s="435" t="str">
        <f t="shared" si="42"/>
        <v>OK</v>
      </c>
      <c r="Z229" s="435">
        <f t="shared" si="43"/>
        <v>0</v>
      </c>
      <c r="AA229" s="83">
        <f>'①見積→契約(出来高報告初回のみ）'!I259</f>
        <v>0</v>
      </c>
    </row>
    <row r="230" spans="1:27" ht="18" customHeight="1">
      <c r="A230" s="370">
        <f t="shared" si="35"/>
        <v>7</v>
      </c>
      <c r="B230" s="308" t="str">
        <f>IF('①見積→契約(出来高報告初回のみ）'!B265="〇","☑","")</f>
        <v/>
      </c>
      <c r="C230" s="408" t="str">
        <f t="shared" si="45"/>
        <v/>
      </c>
      <c r="D230" s="305" t="str">
        <f>IFERROR(IF('①見積→契約(出来高報告初回のみ）'!C260="","",'①見積→契約(出来高報告初回のみ）'!C260),"")</f>
        <v/>
      </c>
      <c r="E230" s="115" t="str">
        <f>IFERROR(IF('①見積→契約(出来高報告初回のみ）'!D260="","",FIXED('①見積→契約(出来高報告初回のみ）'!D260,'①見積→契約(出来高報告初回のみ）'!AG274)),"")</f>
        <v/>
      </c>
      <c r="F230" s="111" t="str">
        <f>IFERROR(IF('①見積→契約(出来高報告初回のみ）'!E260="","",'①見積→契約(出来高報告初回のみ）'!E260),"")</f>
        <v/>
      </c>
      <c r="G230" s="112" t="str">
        <f>IF('①見積→契約(出来高報告初回のみ）'!H260="","",'①見積→契約(出来高報告初回のみ）'!H260)</f>
        <v/>
      </c>
      <c r="H230" s="110" t="str">
        <f t="shared" si="44"/>
        <v/>
      </c>
      <c r="I230" s="114" t="str">
        <f>IFERROR(IF(K230=TRUE,ROUND(G230*'値引・法定福利費自動計算（非表示予定）'!$D$7+M230,0),IF(G230="","",ROUND(G230*L230+M230,0))),"")</f>
        <v/>
      </c>
      <c r="J230" s="125"/>
      <c r="K230" s="458" t="b">
        <v>0</v>
      </c>
      <c r="L230" s="157"/>
      <c r="M230" s="156"/>
      <c r="N230" s="449" t="str">
        <f t="shared" si="36"/>
        <v/>
      </c>
      <c r="O230" s="449" t="str">
        <f>IF($K230=TRUE,'②-1出来高報告書'!$H$42-1%,"")</f>
        <v/>
      </c>
      <c r="P230" s="449" t="str">
        <f>IF($K230=TRUE,'②-1出来高報告書'!$H$42+1%,"")</f>
        <v/>
      </c>
      <c r="Q230" s="460" t="str">
        <f>IF($G230="","",IF($K230=TRUE,
MAX(
MIN(
_xlfn.CEILING.MATH($G230*('②-1出来高報告書'!$H$42-1%),1)-ROUND($G230*'値引・法定福利費自動計算（非表示予定）'!$D$7,0),
_xlfn.CEILING.MATH($G230*('②-1出来高報告書'!$H$42+1%+0.1%),1)-1-ROUND($G230*'値引・法定福利費自動計算（非表示予定）'!$D$7,0)
),
MIN(0,$G230)-ROUND($G230*'値引・法定福利費自動計算（非表示予定）'!$D$7,0),
-99999
),
MAX(
MIN(0,$G230)-ROUND($G230*$L230,0),
-99999
)
))</f>
        <v/>
      </c>
      <c r="R230" s="460" t="str">
        <f>IF($G230="","",IF($K230=TRUE,
MIN(
MAX(
_xlfn.CEILING.MATH($G230*('②-1出来高報告書'!$H$42-1%),1)-ROUND($G230*'値引・法定福利費自動計算（非表示予定）'!$D$7,0),
_xlfn.CEILING.MATH($G230*('②-1出来高報告書'!$H$42+1%+0.1%),1)-1-ROUND($G230*'値引・法定福利費自動計算（非表示予定）'!$D$7,0)
),
MAX(0,$G230)-ROUND($G230*'値引・法定福利費自動計算（非表示予定）'!$D$7,0),
99999
),
MIN(
MAX(0,$G230)-ROUND($G230*$L230,0),
99999
)
))</f>
        <v/>
      </c>
      <c r="S230" s="462" t="str">
        <f t="shared" si="37"/>
        <v>OK</v>
      </c>
      <c r="T230" s="435" t="str">
        <f t="shared" si="38"/>
        <v>OK</v>
      </c>
      <c r="U230" s="435" t="str">
        <f>IF($K230=TRUE,IF(ROUND(ABS($H230-'②-1出来高報告書'!$H$42),4)&lt;=1%,"OK","NG"),"OK")</f>
        <v>OK</v>
      </c>
      <c r="V230" s="435" t="str">
        <f t="shared" si="39"/>
        <v>OK</v>
      </c>
      <c r="W230" s="435" t="str">
        <f t="shared" si="40"/>
        <v>OK</v>
      </c>
      <c r="X230" s="435" t="str">
        <f t="shared" si="41"/>
        <v>OK</v>
      </c>
      <c r="Y230" s="435" t="str">
        <f t="shared" si="42"/>
        <v>OK</v>
      </c>
      <c r="Z230" s="435">
        <f t="shared" si="43"/>
        <v>0</v>
      </c>
      <c r="AA230" s="83">
        <f>'①見積→契約(出来高報告初回のみ）'!I260</f>
        <v>0</v>
      </c>
    </row>
    <row r="231" spans="1:27" ht="18" customHeight="1">
      <c r="A231" s="370">
        <f t="shared" si="35"/>
        <v>7</v>
      </c>
      <c r="B231" s="308" t="str">
        <f>IF('①見積→契約(出来高報告初回のみ）'!B266="〇","☑","")</f>
        <v/>
      </c>
      <c r="C231" s="408" t="str">
        <f t="shared" si="45"/>
        <v/>
      </c>
      <c r="D231" s="305" t="str">
        <f>IFERROR(IF('①見積→契約(出来高報告初回のみ）'!C261="","",'①見積→契約(出来高報告初回のみ）'!C261),"")</f>
        <v/>
      </c>
      <c r="E231" s="115" t="str">
        <f>IFERROR(IF('①見積→契約(出来高報告初回のみ）'!D261="","",FIXED('①見積→契約(出来高報告初回のみ）'!D261,'①見積→契約(出来高報告初回のみ）'!AG275)),"")</f>
        <v/>
      </c>
      <c r="F231" s="111" t="str">
        <f>IFERROR(IF('①見積→契約(出来高報告初回のみ）'!E261="","",'①見積→契約(出来高報告初回のみ）'!E261),"")</f>
        <v/>
      </c>
      <c r="G231" s="112" t="str">
        <f>IF('①見積→契約(出来高報告初回のみ）'!H261="","",'①見積→契約(出来高報告初回のみ）'!H261)</f>
        <v/>
      </c>
      <c r="H231" s="110" t="str">
        <f t="shared" si="44"/>
        <v/>
      </c>
      <c r="I231" s="114" t="str">
        <f>IFERROR(IF(K231=TRUE,ROUND(G231*'値引・法定福利費自動計算（非表示予定）'!$D$7+M231,0),IF(G231="","",ROUND(G231*L231+M231,0))),"")</f>
        <v/>
      </c>
      <c r="J231" s="125"/>
      <c r="K231" s="458" t="b">
        <v>0</v>
      </c>
      <c r="L231" s="157"/>
      <c r="M231" s="156"/>
      <c r="N231" s="449" t="str">
        <f t="shared" si="36"/>
        <v/>
      </c>
      <c r="O231" s="449" t="str">
        <f>IF($K231=TRUE,'②-1出来高報告書'!$H$42-1%,"")</f>
        <v/>
      </c>
      <c r="P231" s="449" t="str">
        <f>IF($K231=TRUE,'②-1出来高報告書'!$H$42+1%,"")</f>
        <v/>
      </c>
      <c r="Q231" s="460" t="str">
        <f>IF($G231="","",IF($K231=TRUE,
MAX(
MIN(
_xlfn.CEILING.MATH($G231*('②-1出来高報告書'!$H$42-1%),1)-ROUND($G231*'値引・法定福利費自動計算（非表示予定）'!$D$7,0),
_xlfn.CEILING.MATH($G231*('②-1出来高報告書'!$H$42+1%+0.1%),1)-1-ROUND($G231*'値引・法定福利費自動計算（非表示予定）'!$D$7,0)
),
MIN(0,$G231)-ROUND($G231*'値引・法定福利費自動計算（非表示予定）'!$D$7,0),
-99999
),
MAX(
MIN(0,$G231)-ROUND($G231*$L231,0),
-99999
)
))</f>
        <v/>
      </c>
      <c r="R231" s="460" t="str">
        <f>IF($G231="","",IF($K231=TRUE,
MIN(
MAX(
_xlfn.CEILING.MATH($G231*('②-1出来高報告書'!$H$42-1%),1)-ROUND($G231*'値引・法定福利費自動計算（非表示予定）'!$D$7,0),
_xlfn.CEILING.MATH($G231*('②-1出来高報告書'!$H$42+1%+0.1%),1)-1-ROUND($G231*'値引・法定福利費自動計算（非表示予定）'!$D$7,0)
),
MAX(0,$G231)-ROUND($G231*'値引・法定福利費自動計算（非表示予定）'!$D$7,0),
99999
),
MIN(
MAX(0,$G231)-ROUND($G231*$L231,0),
99999
)
))</f>
        <v/>
      </c>
      <c r="S231" s="462" t="str">
        <f t="shared" si="37"/>
        <v>OK</v>
      </c>
      <c r="T231" s="435" t="str">
        <f t="shared" si="38"/>
        <v>OK</v>
      </c>
      <c r="U231" s="435" t="str">
        <f>IF($K231=TRUE,IF(ROUND(ABS($H231-'②-1出来高報告書'!$H$42),4)&lt;=1%,"OK","NG"),"OK")</f>
        <v>OK</v>
      </c>
      <c r="V231" s="435" t="str">
        <f t="shared" si="39"/>
        <v>OK</v>
      </c>
      <c r="W231" s="435" t="str">
        <f t="shared" si="40"/>
        <v>OK</v>
      </c>
      <c r="X231" s="435" t="str">
        <f t="shared" si="41"/>
        <v>OK</v>
      </c>
      <c r="Y231" s="435" t="str">
        <f t="shared" si="42"/>
        <v>OK</v>
      </c>
      <c r="Z231" s="435">
        <f t="shared" si="43"/>
        <v>0</v>
      </c>
      <c r="AA231" s="83">
        <f>'①見積→契約(出来高報告初回のみ）'!I261</f>
        <v>0</v>
      </c>
    </row>
    <row r="232" spans="1:27" ht="18" customHeight="1">
      <c r="A232" s="370">
        <f t="shared" si="35"/>
        <v>7</v>
      </c>
      <c r="B232" s="308" t="str">
        <f>IF('①見積→契約(出来高報告初回のみ）'!B267="〇","☑","")</f>
        <v/>
      </c>
      <c r="C232" s="408" t="str">
        <f t="shared" si="45"/>
        <v/>
      </c>
      <c r="D232" s="305" t="str">
        <f>IFERROR(IF('①見積→契約(出来高報告初回のみ）'!C262="","",'①見積→契約(出来高報告初回のみ）'!C262),"")</f>
        <v/>
      </c>
      <c r="E232" s="115" t="str">
        <f>IFERROR(IF('①見積→契約(出来高報告初回のみ）'!D262="","",FIXED('①見積→契約(出来高報告初回のみ）'!D262,'①見積→契約(出来高報告初回のみ）'!AG276)),"")</f>
        <v/>
      </c>
      <c r="F232" s="111" t="str">
        <f>IFERROR(IF('①見積→契約(出来高報告初回のみ）'!E262="","",'①見積→契約(出来高報告初回のみ）'!E262),"")</f>
        <v/>
      </c>
      <c r="G232" s="112" t="str">
        <f>IF('①見積→契約(出来高報告初回のみ）'!H262="","",'①見積→契約(出来高報告初回のみ）'!H262)</f>
        <v/>
      </c>
      <c r="H232" s="110" t="str">
        <f t="shared" si="44"/>
        <v/>
      </c>
      <c r="I232" s="114" t="str">
        <f>IFERROR(IF(K232=TRUE,ROUND(G232*'値引・法定福利費自動計算（非表示予定）'!$D$7+M232,0),IF(G232="","",ROUND(G232*L232+M232,0))),"")</f>
        <v/>
      </c>
      <c r="J232" s="125"/>
      <c r="K232" s="458" t="b">
        <v>0</v>
      </c>
      <c r="L232" s="157"/>
      <c r="M232" s="156"/>
      <c r="N232" s="449" t="str">
        <f t="shared" si="36"/>
        <v/>
      </c>
      <c r="O232" s="449" t="str">
        <f>IF($K232=TRUE,'②-1出来高報告書'!$H$42-1%,"")</f>
        <v/>
      </c>
      <c r="P232" s="449" t="str">
        <f>IF($K232=TRUE,'②-1出来高報告書'!$H$42+1%,"")</f>
        <v/>
      </c>
      <c r="Q232" s="460" t="str">
        <f>IF($G232="","",IF($K232=TRUE,
MAX(
MIN(
_xlfn.CEILING.MATH($G232*('②-1出来高報告書'!$H$42-1%),1)-ROUND($G232*'値引・法定福利費自動計算（非表示予定）'!$D$7,0),
_xlfn.CEILING.MATH($G232*('②-1出来高報告書'!$H$42+1%+0.1%),1)-1-ROUND($G232*'値引・法定福利費自動計算（非表示予定）'!$D$7,0)
),
MIN(0,$G232)-ROUND($G232*'値引・法定福利費自動計算（非表示予定）'!$D$7,0),
-99999
),
MAX(
MIN(0,$G232)-ROUND($G232*$L232,0),
-99999
)
))</f>
        <v/>
      </c>
      <c r="R232" s="460" t="str">
        <f>IF($G232="","",IF($K232=TRUE,
MIN(
MAX(
_xlfn.CEILING.MATH($G232*('②-1出来高報告書'!$H$42-1%),1)-ROUND($G232*'値引・法定福利費自動計算（非表示予定）'!$D$7,0),
_xlfn.CEILING.MATH($G232*('②-1出来高報告書'!$H$42+1%+0.1%),1)-1-ROUND($G232*'値引・法定福利費自動計算（非表示予定）'!$D$7,0)
),
MAX(0,$G232)-ROUND($G232*'値引・法定福利費自動計算（非表示予定）'!$D$7,0),
99999
),
MIN(
MAX(0,$G232)-ROUND($G232*$L232,0),
99999
)
))</f>
        <v/>
      </c>
      <c r="S232" s="462" t="str">
        <f t="shared" si="37"/>
        <v>OK</v>
      </c>
      <c r="T232" s="435" t="str">
        <f t="shared" si="38"/>
        <v>OK</v>
      </c>
      <c r="U232" s="435" t="str">
        <f>IF($K232=TRUE,IF(ROUND(ABS($H232-'②-1出来高報告書'!$H$42),4)&lt;=1%,"OK","NG"),"OK")</f>
        <v>OK</v>
      </c>
      <c r="V232" s="435" t="str">
        <f t="shared" si="39"/>
        <v>OK</v>
      </c>
      <c r="W232" s="435" t="str">
        <f t="shared" si="40"/>
        <v>OK</v>
      </c>
      <c r="X232" s="435" t="str">
        <f t="shared" si="41"/>
        <v>OK</v>
      </c>
      <c r="Y232" s="435" t="str">
        <f t="shared" si="42"/>
        <v>OK</v>
      </c>
      <c r="Z232" s="435">
        <f t="shared" si="43"/>
        <v>0</v>
      </c>
      <c r="AA232" s="83">
        <f>'①見積→契約(出来高報告初回のみ）'!I262</f>
        <v>0</v>
      </c>
    </row>
    <row r="233" spans="1:27" ht="18" customHeight="1">
      <c r="A233" s="370">
        <f t="shared" si="35"/>
        <v>7</v>
      </c>
      <c r="B233" s="308" t="str">
        <f>IF('①見積→契約(出来高報告初回のみ）'!B268="〇","☑","")</f>
        <v/>
      </c>
      <c r="C233" s="408" t="str">
        <f t="shared" si="45"/>
        <v/>
      </c>
      <c r="D233" s="305" t="str">
        <f>IFERROR(IF('①見積→契約(出来高報告初回のみ）'!C263="","",'①見積→契約(出来高報告初回のみ）'!C263),"")</f>
        <v/>
      </c>
      <c r="E233" s="115" t="str">
        <f>IFERROR(IF('①見積→契約(出来高報告初回のみ）'!D263="","",FIXED('①見積→契約(出来高報告初回のみ）'!D263,'①見積→契約(出来高報告初回のみ）'!AG277)),"")</f>
        <v/>
      </c>
      <c r="F233" s="111" t="str">
        <f>IFERROR(IF('①見積→契約(出来高報告初回のみ）'!E263="","",'①見積→契約(出来高報告初回のみ）'!E263),"")</f>
        <v/>
      </c>
      <c r="G233" s="112" t="str">
        <f>IF('①見積→契約(出来高報告初回のみ）'!H263="","",'①見積→契約(出来高報告初回のみ）'!H263)</f>
        <v/>
      </c>
      <c r="H233" s="110" t="str">
        <f t="shared" si="44"/>
        <v/>
      </c>
      <c r="I233" s="114" t="str">
        <f>IFERROR(IF(K233=TRUE,ROUND(G233*'値引・法定福利費自動計算（非表示予定）'!$D$7+M233,0),IF(G233="","",ROUND(G233*L233+M233,0))),"")</f>
        <v/>
      </c>
      <c r="J233" s="125"/>
      <c r="K233" s="458" t="b">
        <v>0</v>
      </c>
      <c r="L233" s="157"/>
      <c r="M233" s="156"/>
      <c r="N233" s="449" t="str">
        <f t="shared" si="36"/>
        <v/>
      </c>
      <c r="O233" s="449" t="str">
        <f>IF($K233=TRUE,'②-1出来高報告書'!$H$42-1%,"")</f>
        <v/>
      </c>
      <c r="P233" s="449" t="str">
        <f>IF($K233=TRUE,'②-1出来高報告書'!$H$42+1%,"")</f>
        <v/>
      </c>
      <c r="Q233" s="460" t="str">
        <f>IF($G233="","",IF($K233=TRUE,
MAX(
MIN(
_xlfn.CEILING.MATH($G233*('②-1出来高報告書'!$H$42-1%),1)-ROUND($G233*'値引・法定福利費自動計算（非表示予定）'!$D$7,0),
_xlfn.CEILING.MATH($G233*('②-1出来高報告書'!$H$42+1%+0.1%),1)-1-ROUND($G233*'値引・法定福利費自動計算（非表示予定）'!$D$7,0)
),
MIN(0,$G233)-ROUND($G233*'値引・法定福利費自動計算（非表示予定）'!$D$7,0),
-99999
),
MAX(
MIN(0,$G233)-ROUND($G233*$L233,0),
-99999
)
))</f>
        <v/>
      </c>
      <c r="R233" s="460" t="str">
        <f>IF($G233="","",IF($K233=TRUE,
MIN(
MAX(
_xlfn.CEILING.MATH($G233*('②-1出来高報告書'!$H$42-1%),1)-ROUND($G233*'値引・法定福利費自動計算（非表示予定）'!$D$7,0),
_xlfn.CEILING.MATH($G233*('②-1出来高報告書'!$H$42+1%+0.1%),1)-1-ROUND($G233*'値引・法定福利費自動計算（非表示予定）'!$D$7,0)
),
MAX(0,$G233)-ROUND($G233*'値引・法定福利費自動計算（非表示予定）'!$D$7,0),
99999
),
MIN(
MAX(0,$G233)-ROUND($G233*$L233,0),
99999
)
))</f>
        <v/>
      </c>
      <c r="S233" s="462" t="str">
        <f t="shared" si="37"/>
        <v>OK</v>
      </c>
      <c r="T233" s="435" t="str">
        <f t="shared" si="38"/>
        <v>OK</v>
      </c>
      <c r="U233" s="435" t="str">
        <f>IF($K233=TRUE,IF(ROUND(ABS($H233-'②-1出来高報告書'!$H$42),4)&lt;=1%,"OK","NG"),"OK")</f>
        <v>OK</v>
      </c>
      <c r="V233" s="435" t="str">
        <f t="shared" si="39"/>
        <v>OK</v>
      </c>
      <c r="W233" s="435" t="str">
        <f t="shared" si="40"/>
        <v>OK</v>
      </c>
      <c r="X233" s="435" t="str">
        <f t="shared" si="41"/>
        <v>OK</v>
      </c>
      <c r="Y233" s="435" t="str">
        <f t="shared" si="42"/>
        <v>OK</v>
      </c>
      <c r="Z233" s="435">
        <f t="shared" si="43"/>
        <v>0</v>
      </c>
      <c r="AA233" s="83">
        <f>'①見積→契約(出来高報告初回のみ）'!I263</f>
        <v>0</v>
      </c>
    </row>
    <row r="234" spans="1:27" ht="18" customHeight="1">
      <c r="A234" s="370">
        <f t="shared" si="35"/>
        <v>7</v>
      </c>
      <c r="B234" s="308" t="str">
        <f>IF('①見積→契約(出来高報告初回のみ）'!B269="〇","☑","")</f>
        <v/>
      </c>
      <c r="C234" s="408" t="str">
        <f t="shared" si="45"/>
        <v/>
      </c>
      <c r="D234" s="305" t="str">
        <f>IFERROR(IF('①見積→契約(出来高報告初回のみ）'!C264="","",'①見積→契約(出来高報告初回のみ）'!C264),"")</f>
        <v/>
      </c>
      <c r="E234" s="115" t="str">
        <f>IFERROR(IF('①見積→契約(出来高報告初回のみ）'!D264="","",FIXED('①見積→契約(出来高報告初回のみ）'!D264,'①見積→契約(出来高報告初回のみ）'!AG278)),"")</f>
        <v/>
      </c>
      <c r="F234" s="111" t="str">
        <f>IFERROR(IF('①見積→契約(出来高報告初回のみ）'!E264="","",'①見積→契約(出来高報告初回のみ）'!E264),"")</f>
        <v/>
      </c>
      <c r="G234" s="112" t="str">
        <f>IF('①見積→契約(出来高報告初回のみ）'!H264="","",'①見積→契約(出来高報告初回のみ）'!H264)</f>
        <v/>
      </c>
      <c r="H234" s="110" t="str">
        <f t="shared" si="44"/>
        <v/>
      </c>
      <c r="I234" s="114" t="str">
        <f>IFERROR(IF(K234=TRUE,ROUND(G234*'値引・法定福利費自動計算（非表示予定）'!$D$7+M234,0),IF(G234="","",ROUND(G234*L234+M234,0))),"")</f>
        <v/>
      </c>
      <c r="J234" s="125"/>
      <c r="K234" s="458" t="b">
        <v>0</v>
      </c>
      <c r="L234" s="157"/>
      <c r="M234" s="156"/>
      <c r="N234" s="449" t="str">
        <f t="shared" si="36"/>
        <v/>
      </c>
      <c r="O234" s="449" t="str">
        <f>IF($K234=TRUE,'②-1出来高報告書'!$H$42-1%,"")</f>
        <v/>
      </c>
      <c r="P234" s="449" t="str">
        <f>IF($K234=TRUE,'②-1出来高報告書'!$H$42+1%,"")</f>
        <v/>
      </c>
      <c r="Q234" s="460" t="str">
        <f>IF($G234="","",IF($K234=TRUE,
MAX(
MIN(
_xlfn.CEILING.MATH($G234*('②-1出来高報告書'!$H$42-1%),1)-ROUND($G234*'値引・法定福利費自動計算（非表示予定）'!$D$7,0),
_xlfn.CEILING.MATH($G234*('②-1出来高報告書'!$H$42+1%+0.1%),1)-1-ROUND($G234*'値引・法定福利費自動計算（非表示予定）'!$D$7,0)
),
MIN(0,$G234)-ROUND($G234*'値引・法定福利費自動計算（非表示予定）'!$D$7,0),
-99999
),
MAX(
MIN(0,$G234)-ROUND($G234*$L234,0),
-99999
)
))</f>
        <v/>
      </c>
      <c r="R234" s="460" t="str">
        <f>IF($G234="","",IF($K234=TRUE,
MIN(
MAX(
_xlfn.CEILING.MATH($G234*('②-1出来高報告書'!$H$42-1%),1)-ROUND($G234*'値引・法定福利費自動計算（非表示予定）'!$D$7,0),
_xlfn.CEILING.MATH($G234*('②-1出来高報告書'!$H$42+1%+0.1%),1)-1-ROUND($G234*'値引・法定福利費自動計算（非表示予定）'!$D$7,0)
),
MAX(0,$G234)-ROUND($G234*'値引・法定福利費自動計算（非表示予定）'!$D$7,0),
99999
),
MIN(
MAX(0,$G234)-ROUND($G234*$L234,0),
99999
)
))</f>
        <v/>
      </c>
      <c r="S234" s="462" t="str">
        <f t="shared" si="37"/>
        <v>OK</v>
      </c>
      <c r="T234" s="435" t="str">
        <f t="shared" si="38"/>
        <v>OK</v>
      </c>
      <c r="U234" s="435" t="str">
        <f>IF($K234=TRUE,IF(ROUND(ABS($H234-'②-1出来高報告書'!$H$42),4)&lt;=1%,"OK","NG"),"OK")</f>
        <v>OK</v>
      </c>
      <c r="V234" s="435" t="str">
        <f t="shared" si="39"/>
        <v>OK</v>
      </c>
      <c r="W234" s="435" t="str">
        <f t="shared" si="40"/>
        <v>OK</v>
      </c>
      <c r="X234" s="435" t="str">
        <f t="shared" si="41"/>
        <v>OK</v>
      </c>
      <c r="Y234" s="435" t="str">
        <f t="shared" si="42"/>
        <v>OK</v>
      </c>
      <c r="Z234" s="435">
        <f t="shared" si="43"/>
        <v>0</v>
      </c>
      <c r="AA234" s="83">
        <f>'①見積→契約(出来高報告初回のみ）'!I264</f>
        <v>0</v>
      </c>
    </row>
    <row r="235" spans="1:27" ht="18" customHeight="1">
      <c r="A235" s="370">
        <f t="shared" si="35"/>
        <v>7</v>
      </c>
      <c r="B235" s="308" t="str">
        <f>IF('①見積→契約(出来高報告初回のみ）'!B270="〇","☑","")</f>
        <v/>
      </c>
      <c r="C235" s="408" t="str">
        <f t="shared" si="45"/>
        <v/>
      </c>
      <c r="D235" s="305" t="str">
        <f>IFERROR(IF('①見積→契約(出来高報告初回のみ）'!C265="","",'①見積→契約(出来高報告初回のみ）'!C265),"")</f>
        <v/>
      </c>
      <c r="E235" s="115" t="str">
        <f>IFERROR(IF('①見積→契約(出来高報告初回のみ）'!D265="","",FIXED('①見積→契約(出来高報告初回のみ）'!D265,'①見積→契約(出来高報告初回のみ）'!AG279)),"")</f>
        <v/>
      </c>
      <c r="F235" s="111" t="str">
        <f>IFERROR(IF('①見積→契約(出来高報告初回のみ）'!E265="","",'①見積→契約(出来高報告初回のみ）'!E265),"")</f>
        <v/>
      </c>
      <c r="G235" s="112" t="str">
        <f>IF('①見積→契約(出来高報告初回のみ）'!H265="","",'①見積→契約(出来高報告初回のみ）'!H265)</f>
        <v/>
      </c>
      <c r="H235" s="110" t="str">
        <f t="shared" si="44"/>
        <v/>
      </c>
      <c r="I235" s="114" t="str">
        <f>IFERROR(IF(K235=TRUE,ROUND(G235*'値引・法定福利費自動計算（非表示予定）'!$D$7+M235,0),IF(G235="","",ROUND(G235*L235+M235,0))),"")</f>
        <v/>
      </c>
      <c r="J235" s="125"/>
      <c r="K235" s="458" t="b">
        <v>0</v>
      </c>
      <c r="L235" s="157"/>
      <c r="M235" s="156"/>
      <c r="N235" s="449" t="str">
        <f t="shared" si="36"/>
        <v/>
      </c>
      <c r="O235" s="449" t="str">
        <f>IF($K235=TRUE,'②-1出来高報告書'!$H$42-1%,"")</f>
        <v/>
      </c>
      <c r="P235" s="449" t="str">
        <f>IF($K235=TRUE,'②-1出来高報告書'!$H$42+1%,"")</f>
        <v/>
      </c>
      <c r="Q235" s="460" t="str">
        <f>IF($G235="","",IF($K235=TRUE,
MAX(
MIN(
_xlfn.CEILING.MATH($G235*('②-1出来高報告書'!$H$42-1%),1)-ROUND($G235*'値引・法定福利費自動計算（非表示予定）'!$D$7,0),
_xlfn.CEILING.MATH($G235*('②-1出来高報告書'!$H$42+1%+0.1%),1)-1-ROUND($G235*'値引・法定福利費自動計算（非表示予定）'!$D$7,0)
),
MIN(0,$G235)-ROUND($G235*'値引・法定福利費自動計算（非表示予定）'!$D$7,0),
-99999
),
MAX(
MIN(0,$G235)-ROUND($G235*$L235,0),
-99999
)
))</f>
        <v/>
      </c>
      <c r="R235" s="460" t="str">
        <f>IF($G235="","",IF($K235=TRUE,
MIN(
MAX(
_xlfn.CEILING.MATH($G235*('②-1出来高報告書'!$H$42-1%),1)-ROUND($G235*'値引・法定福利費自動計算（非表示予定）'!$D$7,0),
_xlfn.CEILING.MATH($G235*('②-1出来高報告書'!$H$42+1%+0.1%),1)-1-ROUND($G235*'値引・法定福利費自動計算（非表示予定）'!$D$7,0)
),
MAX(0,$G235)-ROUND($G235*'値引・法定福利費自動計算（非表示予定）'!$D$7,0),
99999
),
MIN(
MAX(0,$G235)-ROUND($G235*$L235,0),
99999
)
))</f>
        <v/>
      </c>
      <c r="S235" s="462" t="str">
        <f t="shared" si="37"/>
        <v>OK</v>
      </c>
      <c r="T235" s="435" t="str">
        <f t="shared" si="38"/>
        <v>OK</v>
      </c>
      <c r="U235" s="435" t="str">
        <f>IF($K235=TRUE,IF(ROUND(ABS($H235-'②-1出来高報告書'!$H$42),4)&lt;=1%,"OK","NG"),"OK")</f>
        <v>OK</v>
      </c>
      <c r="V235" s="435" t="str">
        <f t="shared" si="39"/>
        <v>OK</v>
      </c>
      <c r="W235" s="435" t="str">
        <f t="shared" si="40"/>
        <v>OK</v>
      </c>
      <c r="X235" s="435" t="str">
        <f t="shared" si="41"/>
        <v>OK</v>
      </c>
      <c r="Y235" s="435" t="str">
        <f t="shared" si="42"/>
        <v>OK</v>
      </c>
      <c r="Z235" s="435">
        <f t="shared" si="43"/>
        <v>0</v>
      </c>
      <c r="AA235" s="83">
        <f>'①見積→契約(出来高報告初回のみ）'!I265</f>
        <v>0</v>
      </c>
    </row>
    <row r="236" spans="1:27" ht="18" customHeight="1">
      <c r="A236" s="370">
        <f t="shared" si="35"/>
        <v>7</v>
      </c>
      <c r="B236" s="308" t="str">
        <f>IF('①見積→契約(出来高報告初回のみ）'!B271="〇","☑","")</f>
        <v/>
      </c>
      <c r="C236" s="408" t="str">
        <f t="shared" si="45"/>
        <v/>
      </c>
      <c r="D236" s="305" t="str">
        <f>IFERROR(IF('①見積→契約(出来高報告初回のみ）'!C266="","",'①見積→契約(出来高報告初回のみ）'!C266),"")</f>
        <v/>
      </c>
      <c r="E236" s="115" t="str">
        <f>IFERROR(IF('①見積→契約(出来高報告初回のみ）'!D266="","",FIXED('①見積→契約(出来高報告初回のみ）'!D266,'①見積→契約(出来高報告初回のみ）'!AG280)),"")</f>
        <v/>
      </c>
      <c r="F236" s="111" t="str">
        <f>IFERROR(IF('①見積→契約(出来高報告初回のみ）'!E266="","",'①見積→契約(出来高報告初回のみ）'!E266),"")</f>
        <v/>
      </c>
      <c r="G236" s="112" t="str">
        <f>IF('①見積→契約(出来高報告初回のみ）'!H266="","",'①見積→契約(出来高報告初回のみ）'!H266)</f>
        <v/>
      </c>
      <c r="H236" s="110" t="str">
        <f t="shared" si="44"/>
        <v/>
      </c>
      <c r="I236" s="114" t="str">
        <f>IFERROR(IF(K236=TRUE,ROUND(G236*'値引・法定福利費自動計算（非表示予定）'!$D$7+M236,0),IF(G236="","",ROUND(G236*L236+M236,0))),"")</f>
        <v/>
      </c>
      <c r="J236" s="125"/>
      <c r="K236" s="458" t="b">
        <v>0</v>
      </c>
      <c r="L236" s="157"/>
      <c r="M236" s="156"/>
      <c r="N236" s="449" t="str">
        <f t="shared" si="36"/>
        <v/>
      </c>
      <c r="O236" s="449" t="str">
        <f>IF($K236=TRUE,'②-1出来高報告書'!$H$42-1%,"")</f>
        <v/>
      </c>
      <c r="P236" s="449" t="str">
        <f>IF($K236=TRUE,'②-1出来高報告書'!$H$42+1%,"")</f>
        <v/>
      </c>
      <c r="Q236" s="460" t="str">
        <f>IF($G236="","",IF($K236=TRUE,
MAX(
MIN(
_xlfn.CEILING.MATH($G236*('②-1出来高報告書'!$H$42-1%),1)-ROUND($G236*'値引・法定福利費自動計算（非表示予定）'!$D$7,0),
_xlfn.CEILING.MATH($G236*('②-1出来高報告書'!$H$42+1%+0.1%),1)-1-ROUND($G236*'値引・法定福利費自動計算（非表示予定）'!$D$7,0)
),
MIN(0,$G236)-ROUND($G236*'値引・法定福利費自動計算（非表示予定）'!$D$7,0),
-99999
),
MAX(
MIN(0,$G236)-ROUND($G236*$L236,0),
-99999
)
))</f>
        <v/>
      </c>
      <c r="R236" s="460" t="str">
        <f>IF($G236="","",IF($K236=TRUE,
MIN(
MAX(
_xlfn.CEILING.MATH($G236*('②-1出来高報告書'!$H$42-1%),1)-ROUND($G236*'値引・法定福利費自動計算（非表示予定）'!$D$7,0),
_xlfn.CEILING.MATH($G236*('②-1出来高報告書'!$H$42+1%+0.1%),1)-1-ROUND($G236*'値引・法定福利費自動計算（非表示予定）'!$D$7,0)
),
MAX(0,$G236)-ROUND($G236*'値引・法定福利費自動計算（非表示予定）'!$D$7,0),
99999
),
MIN(
MAX(0,$G236)-ROUND($G236*$L236,0),
99999
)
))</f>
        <v/>
      </c>
      <c r="S236" s="462" t="str">
        <f t="shared" si="37"/>
        <v>OK</v>
      </c>
      <c r="T236" s="435" t="str">
        <f t="shared" si="38"/>
        <v>OK</v>
      </c>
      <c r="U236" s="435" t="str">
        <f>IF($K236=TRUE,IF(ROUND(ABS($H236-'②-1出来高報告書'!$H$42),4)&lt;=1%,"OK","NG"),"OK")</f>
        <v>OK</v>
      </c>
      <c r="V236" s="435" t="str">
        <f t="shared" si="39"/>
        <v>OK</v>
      </c>
      <c r="W236" s="435" t="str">
        <f t="shared" si="40"/>
        <v>OK</v>
      </c>
      <c r="X236" s="435" t="str">
        <f t="shared" si="41"/>
        <v>OK</v>
      </c>
      <c r="Y236" s="435" t="str">
        <f t="shared" si="42"/>
        <v>OK</v>
      </c>
      <c r="Z236" s="435">
        <f t="shared" si="43"/>
        <v>0</v>
      </c>
      <c r="AA236" s="83">
        <f>'①見積→契約(出来高報告初回のみ）'!I266</f>
        <v>0</v>
      </c>
    </row>
    <row r="237" spans="1:27" ht="18" customHeight="1">
      <c r="A237" s="370">
        <f t="shared" si="35"/>
        <v>7</v>
      </c>
      <c r="B237" s="308" t="str">
        <f>IF('①見積→契約(出来高報告初回のみ）'!B272="〇","☑","")</f>
        <v/>
      </c>
      <c r="C237" s="408" t="str">
        <f t="shared" si="45"/>
        <v/>
      </c>
      <c r="D237" s="305" t="str">
        <f>IFERROR(IF('①見積→契約(出来高報告初回のみ）'!C267="","",'①見積→契約(出来高報告初回のみ）'!C267),"")</f>
        <v/>
      </c>
      <c r="E237" s="115" t="str">
        <f>IFERROR(IF('①見積→契約(出来高報告初回のみ）'!D267="","",FIXED('①見積→契約(出来高報告初回のみ）'!D267,'①見積→契約(出来高報告初回のみ）'!AG281)),"")</f>
        <v/>
      </c>
      <c r="F237" s="111" t="str">
        <f>IFERROR(IF('①見積→契約(出来高報告初回のみ）'!E267="","",'①見積→契約(出来高報告初回のみ）'!E267),"")</f>
        <v/>
      </c>
      <c r="G237" s="112" t="str">
        <f>IF('①見積→契約(出来高報告初回のみ）'!H267="","",'①見積→契約(出来高報告初回のみ）'!H267)</f>
        <v/>
      </c>
      <c r="H237" s="110" t="str">
        <f t="shared" si="44"/>
        <v/>
      </c>
      <c r="I237" s="114" t="str">
        <f>IFERROR(IF(K237=TRUE,ROUND(G237*'値引・法定福利費自動計算（非表示予定）'!$D$7+M237,0),IF(G237="","",ROUND(G237*L237+M237,0))),"")</f>
        <v/>
      </c>
      <c r="J237" s="125"/>
      <c r="K237" s="458" t="b">
        <v>0</v>
      </c>
      <c r="L237" s="157"/>
      <c r="M237" s="156"/>
      <c r="N237" s="449" t="str">
        <f t="shared" si="36"/>
        <v/>
      </c>
      <c r="O237" s="449" t="str">
        <f>IF($K237=TRUE,'②-1出来高報告書'!$H$42-1%,"")</f>
        <v/>
      </c>
      <c r="P237" s="449" t="str">
        <f>IF($K237=TRUE,'②-1出来高報告書'!$H$42+1%,"")</f>
        <v/>
      </c>
      <c r="Q237" s="460" t="str">
        <f>IF($G237="","",IF($K237=TRUE,
MAX(
MIN(
_xlfn.CEILING.MATH($G237*('②-1出来高報告書'!$H$42-1%),1)-ROUND($G237*'値引・法定福利費自動計算（非表示予定）'!$D$7,0),
_xlfn.CEILING.MATH($G237*('②-1出来高報告書'!$H$42+1%+0.1%),1)-1-ROUND($G237*'値引・法定福利費自動計算（非表示予定）'!$D$7,0)
),
MIN(0,$G237)-ROUND($G237*'値引・法定福利費自動計算（非表示予定）'!$D$7,0),
-99999
),
MAX(
MIN(0,$G237)-ROUND($G237*$L237,0),
-99999
)
))</f>
        <v/>
      </c>
      <c r="R237" s="460" t="str">
        <f>IF($G237="","",IF($K237=TRUE,
MIN(
MAX(
_xlfn.CEILING.MATH($G237*('②-1出来高報告書'!$H$42-1%),1)-ROUND($G237*'値引・法定福利費自動計算（非表示予定）'!$D$7,0),
_xlfn.CEILING.MATH($G237*('②-1出来高報告書'!$H$42+1%+0.1%),1)-1-ROUND($G237*'値引・法定福利費自動計算（非表示予定）'!$D$7,0)
),
MAX(0,$G237)-ROUND($G237*'値引・法定福利費自動計算（非表示予定）'!$D$7,0),
99999
),
MIN(
MAX(0,$G237)-ROUND($G237*$L237,0),
99999
)
))</f>
        <v/>
      </c>
      <c r="S237" s="462" t="str">
        <f t="shared" si="37"/>
        <v>OK</v>
      </c>
      <c r="T237" s="435" t="str">
        <f t="shared" si="38"/>
        <v>OK</v>
      </c>
      <c r="U237" s="435" t="str">
        <f>IF($K237=TRUE,IF(ROUND(ABS($H237-'②-1出来高報告書'!$H$42),4)&lt;=1%,"OK","NG"),"OK")</f>
        <v>OK</v>
      </c>
      <c r="V237" s="435" t="str">
        <f t="shared" si="39"/>
        <v>OK</v>
      </c>
      <c r="W237" s="435" t="str">
        <f t="shared" si="40"/>
        <v>OK</v>
      </c>
      <c r="X237" s="435" t="str">
        <f t="shared" si="41"/>
        <v>OK</v>
      </c>
      <c r="Y237" s="435" t="str">
        <f t="shared" si="42"/>
        <v>OK</v>
      </c>
      <c r="Z237" s="435">
        <f t="shared" si="43"/>
        <v>0</v>
      </c>
      <c r="AA237" s="83">
        <f>'①見積→契約(出来高報告初回のみ）'!I267</f>
        <v>0</v>
      </c>
    </row>
    <row r="238" spans="1:27" ht="18" customHeight="1">
      <c r="A238" s="370">
        <f t="shared" ref="A238:A301" si="46">A198+1</f>
        <v>7</v>
      </c>
      <c r="B238" s="308" t="str">
        <f>IF('①見積→契約(出来高報告初回のみ）'!B273="〇","☑","")</f>
        <v/>
      </c>
      <c r="C238" s="408" t="str">
        <f t="shared" si="45"/>
        <v/>
      </c>
      <c r="D238" s="305" t="str">
        <f>IFERROR(IF('①見積→契約(出来高報告初回のみ）'!C268="","",'①見積→契約(出来高報告初回のみ）'!C268),"")</f>
        <v/>
      </c>
      <c r="E238" s="115" t="str">
        <f>IFERROR(IF('①見積→契約(出来高報告初回のみ）'!D268="","",FIXED('①見積→契約(出来高報告初回のみ）'!D268,'①見積→契約(出来高報告初回のみ）'!AG282)),"")</f>
        <v/>
      </c>
      <c r="F238" s="111" t="str">
        <f>IFERROR(IF('①見積→契約(出来高報告初回のみ）'!E268="","",'①見積→契約(出来高報告初回のみ）'!E268),"")</f>
        <v/>
      </c>
      <c r="G238" s="112" t="str">
        <f>IF('①見積→契約(出来高報告初回のみ）'!H268="","",'①見積→契約(出来高報告初回のみ）'!H268)</f>
        <v/>
      </c>
      <c r="H238" s="110" t="str">
        <f t="shared" si="44"/>
        <v/>
      </c>
      <c r="I238" s="114" t="str">
        <f>IFERROR(IF(K238=TRUE,ROUND(G238*'値引・法定福利費自動計算（非表示予定）'!$D$7+M238,0),IF(G238="","",ROUND(G238*L238+M238,0))),"")</f>
        <v/>
      </c>
      <c r="J238" s="125"/>
      <c r="K238" s="458" t="b">
        <v>0</v>
      </c>
      <c r="L238" s="157"/>
      <c r="M238" s="156"/>
      <c r="N238" s="449" t="str">
        <f t="shared" si="36"/>
        <v/>
      </c>
      <c r="O238" s="449" t="str">
        <f>IF($K238=TRUE,'②-1出来高報告書'!$H$42-1%,"")</f>
        <v/>
      </c>
      <c r="P238" s="449" t="str">
        <f>IF($K238=TRUE,'②-1出来高報告書'!$H$42+1%,"")</f>
        <v/>
      </c>
      <c r="Q238" s="460" t="str">
        <f>IF($G238="","",IF($K238=TRUE,
MAX(
MIN(
_xlfn.CEILING.MATH($G238*('②-1出来高報告書'!$H$42-1%),1)-ROUND($G238*'値引・法定福利費自動計算（非表示予定）'!$D$7,0),
_xlfn.CEILING.MATH($G238*('②-1出来高報告書'!$H$42+1%+0.1%),1)-1-ROUND($G238*'値引・法定福利費自動計算（非表示予定）'!$D$7,0)
),
MIN(0,$G238)-ROUND($G238*'値引・法定福利費自動計算（非表示予定）'!$D$7,0),
-99999
),
MAX(
MIN(0,$G238)-ROUND($G238*$L238,0),
-99999
)
))</f>
        <v/>
      </c>
      <c r="R238" s="460" t="str">
        <f>IF($G238="","",IF($K238=TRUE,
MIN(
MAX(
_xlfn.CEILING.MATH($G238*('②-1出来高報告書'!$H$42-1%),1)-ROUND($G238*'値引・法定福利費自動計算（非表示予定）'!$D$7,0),
_xlfn.CEILING.MATH($G238*('②-1出来高報告書'!$H$42+1%+0.1%),1)-1-ROUND($G238*'値引・法定福利費自動計算（非表示予定）'!$D$7,0)
),
MAX(0,$G238)-ROUND($G238*'値引・法定福利費自動計算（非表示予定）'!$D$7,0),
99999
),
MIN(
MAX(0,$G238)-ROUND($G238*$L238,0),
99999
)
))</f>
        <v/>
      </c>
      <c r="S238" s="462" t="str">
        <f t="shared" si="37"/>
        <v>OK</v>
      </c>
      <c r="T238" s="435" t="str">
        <f t="shared" si="38"/>
        <v>OK</v>
      </c>
      <c r="U238" s="435" t="str">
        <f>IF($K238=TRUE,IF(ROUND(ABS($H238-'②-1出来高報告書'!$H$42),4)&lt;=1%,"OK","NG"),"OK")</f>
        <v>OK</v>
      </c>
      <c r="V238" s="435" t="str">
        <f t="shared" si="39"/>
        <v>OK</v>
      </c>
      <c r="W238" s="435" t="str">
        <f t="shared" si="40"/>
        <v>OK</v>
      </c>
      <c r="X238" s="435" t="str">
        <f t="shared" si="41"/>
        <v>OK</v>
      </c>
      <c r="Y238" s="435" t="str">
        <f t="shared" si="42"/>
        <v>OK</v>
      </c>
      <c r="Z238" s="435">
        <f t="shared" si="43"/>
        <v>0</v>
      </c>
      <c r="AA238" s="83">
        <f>'①見積→契約(出来高報告初回のみ）'!I268</f>
        <v>0</v>
      </c>
    </row>
    <row r="239" spans="1:27" ht="18" customHeight="1">
      <c r="A239" s="370">
        <f t="shared" si="46"/>
        <v>7</v>
      </c>
      <c r="B239" s="308" t="str">
        <f>IF('①見積→契約(出来高報告初回のみ）'!B274="〇","☑","")</f>
        <v/>
      </c>
      <c r="C239" s="408" t="str">
        <f t="shared" si="45"/>
        <v/>
      </c>
      <c r="D239" s="305" t="str">
        <f>IFERROR(IF('①見積→契約(出来高報告初回のみ）'!C269="","",'①見積→契約(出来高報告初回のみ）'!C269),"")</f>
        <v/>
      </c>
      <c r="E239" s="115" t="str">
        <f>IFERROR(IF('①見積→契約(出来高報告初回のみ）'!D269="","",FIXED('①見積→契約(出来高報告初回のみ）'!D269,'①見積→契約(出来高報告初回のみ）'!AG283)),"")</f>
        <v/>
      </c>
      <c r="F239" s="111" t="str">
        <f>IFERROR(IF('①見積→契約(出来高報告初回のみ）'!E269="","",'①見積→契約(出来高報告初回のみ）'!E269),"")</f>
        <v/>
      </c>
      <c r="G239" s="112" t="str">
        <f>IF('①見積→契約(出来高報告初回のみ）'!H269="","",'①見積→契約(出来高報告初回のみ）'!H269)</f>
        <v/>
      </c>
      <c r="H239" s="110" t="str">
        <f t="shared" si="44"/>
        <v/>
      </c>
      <c r="I239" s="114" t="str">
        <f>IFERROR(IF(K239=TRUE,ROUND(G239*'値引・法定福利費自動計算（非表示予定）'!$D$7+M239,0),IF(G239="","",ROUND(G239*L239+M239,0))),"")</f>
        <v/>
      </c>
      <c r="J239" s="125"/>
      <c r="K239" s="458" t="b">
        <v>0</v>
      </c>
      <c r="L239" s="157"/>
      <c r="M239" s="156"/>
      <c r="N239" s="449" t="str">
        <f t="shared" si="36"/>
        <v/>
      </c>
      <c r="O239" s="449" t="str">
        <f>IF($K239=TRUE,'②-1出来高報告書'!$H$42-1%,"")</f>
        <v/>
      </c>
      <c r="P239" s="449" t="str">
        <f>IF($K239=TRUE,'②-1出来高報告書'!$H$42+1%,"")</f>
        <v/>
      </c>
      <c r="Q239" s="460" t="str">
        <f>IF($G239="","",IF($K239=TRUE,
MAX(
MIN(
_xlfn.CEILING.MATH($G239*('②-1出来高報告書'!$H$42-1%),1)-ROUND($G239*'値引・法定福利費自動計算（非表示予定）'!$D$7,0),
_xlfn.CEILING.MATH($G239*('②-1出来高報告書'!$H$42+1%+0.1%),1)-1-ROUND($G239*'値引・法定福利費自動計算（非表示予定）'!$D$7,0)
),
MIN(0,$G239)-ROUND($G239*'値引・法定福利費自動計算（非表示予定）'!$D$7,0),
-99999
),
MAX(
MIN(0,$G239)-ROUND($G239*$L239,0),
-99999
)
))</f>
        <v/>
      </c>
      <c r="R239" s="460" t="str">
        <f>IF($G239="","",IF($K239=TRUE,
MIN(
MAX(
_xlfn.CEILING.MATH($G239*('②-1出来高報告書'!$H$42-1%),1)-ROUND($G239*'値引・法定福利費自動計算（非表示予定）'!$D$7,0),
_xlfn.CEILING.MATH($G239*('②-1出来高報告書'!$H$42+1%+0.1%),1)-1-ROUND($G239*'値引・法定福利費自動計算（非表示予定）'!$D$7,0)
),
MAX(0,$G239)-ROUND($G239*'値引・法定福利費自動計算（非表示予定）'!$D$7,0),
99999
),
MIN(
MAX(0,$G239)-ROUND($G239*$L239,0),
99999
)
))</f>
        <v/>
      </c>
      <c r="S239" s="462" t="str">
        <f t="shared" si="37"/>
        <v>OK</v>
      </c>
      <c r="T239" s="435" t="str">
        <f t="shared" si="38"/>
        <v>OK</v>
      </c>
      <c r="U239" s="435" t="str">
        <f>IF($K239=TRUE,IF(ROUND(ABS($H239-'②-1出来高報告書'!$H$42),4)&lt;=1%,"OK","NG"),"OK")</f>
        <v>OK</v>
      </c>
      <c r="V239" s="435" t="str">
        <f t="shared" si="39"/>
        <v>OK</v>
      </c>
      <c r="W239" s="435" t="str">
        <f t="shared" si="40"/>
        <v>OK</v>
      </c>
      <c r="X239" s="435" t="str">
        <f t="shared" si="41"/>
        <v>OK</v>
      </c>
      <c r="Y239" s="435" t="str">
        <f t="shared" si="42"/>
        <v>OK</v>
      </c>
      <c r="Z239" s="435">
        <f t="shared" si="43"/>
        <v>0</v>
      </c>
      <c r="AA239" s="83">
        <f>'①見積→契約(出来高報告初回のみ）'!I269</f>
        <v>0</v>
      </c>
    </row>
    <row r="240" spans="1:27" ht="18" customHeight="1">
      <c r="A240" s="370">
        <f t="shared" si="46"/>
        <v>7</v>
      </c>
      <c r="B240" s="308" t="str">
        <f>IF('①見積→契約(出来高報告初回のみ）'!B275="〇","☑","")</f>
        <v/>
      </c>
      <c r="C240" s="408" t="str">
        <f t="shared" si="45"/>
        <v/>
      </c>
      <c r="D240" s="305" t="str">
        <f>IFERROR(IF('①見積→契約(出来高報告初回のみ）'!C270="","",'①見積→契約(出来高報告初回のみ）'!C270),"")</f>
        <v/>
      </c>
      <c r="E240" s="115" t="str">
        <f>IFERROR(IF('①見積→契約(出来高報告初回のみ）'!D270="","",FIXED('①見積→契約(出来高報告初回のみ）'!D270,'①見積→契約(出来高報告初回のみ）'!AG284)),"")</f>
        <v/>
      </c>
      <c r="F240" s="111" t="str">
        <f>IFERROR(IF('①見積→契約(出来高報告初回のみ）'!E270="","",'①見積→契約(出来高報告初回のみ）'!E270),"")</f>
        <v/>
      </c>
      <c r="G240" s="112" t="str">
        <f>IF('①見積→契約(出来高報告初回のみ）'!H270="","",'①見積→契約(出来高報告初回のみ）'!H270)</f>
        <v/>
      </c>
      <c r="H240" s="110" t="str">
        <f t="shared" si="44"/>
        <v/>
      </c>
      <c r="I240" s="114" t="str">
        <f>IFERROR(IF(K240=TRUE,ROUND(G240*'値引・法定福利費自動計算（非表示予定）'!$D$7+M240,0),IF(G240="","",ROUND(G240*L240+M240,0))),"")</f>
        <v/>
      </c>
      <c r="J240" s="125"/>
      <c r="K240" s="458" t="b">
        <v>0</v>
      </c>
      <c r="L240" s="157"/>
      <c r="M240" s="156"/>
      <c r="N240" s="449" t="str">
        <f t="shared" si="36"/>
        <v/>
      </c>
      <c r="O240" s="449" t="str">
        <f>IF($K240=TRUE,'②-1出来高報告書'!$H$42-1%,"")</f>
        <v/>
      </c>
      <c r="P240" s="449" t="str">
        <f>IF($K240=TRUE,'②-1出来高報告書'!$H$42+1%,"")</f>
        <v/>
      </c>
      <c r="Q240" s="460" t="str">
        <f>IF($G240="","",IF($K240=TRUE,
MAX(
MIN(
_xlfn.CEILING.MATH($G240*('②-1出来高報告書'!$H$42-1%),1)-ROUND($G240*'値引・法定福利費自動計算（非表示予定）'!$D$7,0),
_xlfn.CEILING.MATH($G240*('②-1出来高報告書'!$H$42+1%+0.1%),1)-1-ROUND($G240*'値引・法定福利費自動計算（非表示予定）'!$D$7,0)
),
MIN(0,$G240)-ROUND($G240*'値引・法定福利費自動計算（非表示予定）'!$D$7,0),
-99999
),
MAX(
MIN(0,$G240)-ROUND($G240*$L240,0),
-99999
)
))</f>
        <v/>
      </c>
      <c r="R240" s="460" t="str">
        <f>IF($G240="","",IF($K240=TRUE,
MIN(
MAX(
_xlfn.CEILING.MATH($G240*('②-1出来高報告書'!$H$42-1%),1)-ROUND($G240*'値引・法定福利費自動計算（非表示予定）'!$D$7,0),
_xlfn.CEILING.MATH($G240*('②-1出来高報告書'!$H$42+1%+0.1%),1)-1-ROUND($G240*'値引・法定福利費自動計算（非表示予定）'!$D$7,0)
),
MAX(0,$G240)-ROUND($G240*'値引・法定福利費自動計算（非表示予定）'!$D$7,0),
99999
),
MIN(
MAX(0,$G240)-ROUND($G240*$L240,0),
99999
)
))</f>
        <v/>
      </c>
      <c r="S240" s="462" t="str">
        <f t="shared" si="37"/>
        <v>OK</v>
      </c>
      <c r="T240" s="435" t="str">
        <f t="shared" si="38"/>
        <v>OK</v>
      </c>
      <c r="U240" s="435" t="str">
        <f>IF($K240=TRUE,IF(ROUND(ABS($H240-'②-1出来高報告書'!$H$42),4)&lt;=1%,"OK","NG"),"OK")</f>
        <v>OK</v>
      </c>
      <c r="V240" s="435" t="str">
        <f t="shared" si="39"/>
        <v>OK</v>
      </c>
      <c r="W240" s="435" t="str">
        <f t="shared" si="40"/>
        <v>OK</v>
      </c>
      <c r="X240" s="435" t="str">
        <f t="shared" si="41"/>
        <v>OK</v>
      </c>
      <c r="Y240" s="435" t="str">
        <f t="shared" si="42"/>
        <v>OK</v>
      </c>
      <c r="Z240" s="435">
        <f t="shared" si="43"/>
        <v>0</v>
      </c>
      <c r="AA240" s="83">
        <f>'①見積→契約(出来高報告初回のみ）'!I270</f>
        <v>0</v>
      </c>
    </row>
    <row r="241" spans="1:27" ht="18" customHeight="1">
      <c r="A241" s="370">
        <f t="shared" si="46"/>
        <v>7</v>
      </c>
      <c r="B241" s="308" t="str">
        <f>IF('①見積→契約(出来高報告初回のみ）'!B276="〇","☑","")</f>
        <v/>
      </c>
      <c r="C241" s="408" t="str">
        <f t="shared" si="45"/>
        <v/>
      </c>
      <c r="D241" s="305" t="str">
        <f>IFERROR(IF('①見積→契約(出来高報告初回のみ）'!C271="","",'①見積→契約(出来高報告初回のみ）'!C271),"")</f>
        <v/>
      </c>
      <c r="E241" s="115" t="str">
        <f>IFERROR(IF('①見積→契約(出来高報告初回のみ）'!D271="","",FIXED('①見積→契約(出来高報告初回のみ）'!D271,'①見積→契約(出来高報告初回のみ）'!AG285)),"")</f>
        <v/>
      </c>
      <c r="F241" s="111" t="str">
        <f>IFERROR(IF('①見積→契約(出来高報告初回のみ）'!E271="","",'①見積→契約(出来高報告初回のみ）'!E271),"")</f>
        <v/>
      </c>
      <c r="G241" s="112" t="str">
        <f>IF('①見積→契約(出来高報告初回のみ）'!H271="","",'①見積→契約(出来高報告初回のみ）'!H271)</f>
        <v/>
      </c>
      <c r="H241" s="110" t="str">
        <f t="shared" si="44"/>
        <v/>
      </c>
      <c r="I241" s="114" t="str">
        <f>IFERROR(IF(K241=TRUE,ROUND(G241*'値引・法定福利費自動計算（非表示予定）'!$D$7+M241,0),IF(G241="","",ROUND(G241*L241+M241,0))),"")</f>
        <v/>
      </c>
      <c r="J241" s="125"/>
      <c r="K241" s="458" t="b">
        <v>0</v>
      </c>
      <c r="L241" s="157"/>
      <c r="M241" s="156"/>
      <c r="N241" s="449" t="str">
        <f t="shared" si="36"/>
        <v/>
      </c>
      <c r="O241" s="449" t="str">
        <f>IF($K241=TRUE,'②-1出来高報告書'!$H$42-1%,"")</f>
        <v/>
      </c>
      <c r="P241" s="449" t="str">
        <f>IF($K241=TRUE,'②-1出来高報告書'!$H$42+1%,"")</f>
        <v/>
      </c>
      <c r="Q241" s="460" t="str">
        <f>IF($G241="","",IF($K241=TRUE,
MAX(
MIN(
_xlfn.CEILING.MATH($G241*('②-1出来高報告書'!$H$42-1%),1)-ROUND($G241*'値引・法定福利費自動計算（非表示予定）'!$D$7,0),
_xlfn.CEILING.MATH($G241*('②-1出来高報告書'!$H$42+1%+0.1%),1)-1-ROUND($G241*'値引・法定福利費自動計算（非表示予定）'!$D$7,0)
),
MIN(0,$G241)-ROUND($G241*'値引・法定福利費自動計算（非表示予定）'!$D$7,0),
-99999
),
MAX(
MIN(0,$G241)-ROUND($G241*$L241,0),
-99999
)
))</f>
        <v/>
      </c>
      <c r="R241" s="460" t="str">
        <f>IF($G241="","",IF($K241=TRUE,
MIN(
MAX(
_xlfn.CEILING.MATH($G241*('②-1出来高報告書'!$H$42-1%),1)-ROUND($G241*'値引・法定福利費自動計算（非表示予定）'!$D$7,0),
_xlfn.CEILING.MATH($G241*('②-1出来高報告書'!$H$42+1%+0.1%),1)-1-ROUND($G241*'値引・法定福利費自動計算（非表示予定）'!$D$7,0)
),
MAX(0,$G241)-ROUND($G241*'値引・法定福利費自動計算（非表示予定）'!$D$7,0),
99999
),
MIN(
MAX(0,$G241)-ROUND($G241*$L241,0),
99999
)
))</f>
        <v/>
      </c>
      <c r="S241" s="462" t="str">
        <f t="shared" si="37"/>
        <v>OK</v>
      </c>
      <c r="T241" s="435" t="str">
        <f t="shared" si="38"/>
        <v>OK</v>
      </c>
      <c r="U241" s="435" t="str">
        <f>IF($K241=TRUE,IF(ROUND(ABS($H241-'②-1出来高報告書'!$H$42),4)&lt;=1%,"OK","NG"),"OK")</f>
        <v>OK</v>
      </c>
      <c r="V241" s="435" t="str">
        <f t="shared" si="39"/>
        <v>OK</v>
      </c>
      <c r="W241" s="435" t="str">
        <f t="shared" si="40"/>
        <v>OK</v>
      </c>
      <c r="X241" s="435" t="str">
        <f t="shared" si="41"/>
        <v>OK</v>
      </c>
      <c r="Y241" s="435" t="str">
        <f t="shared" si="42"/>
        <v>OK</v>
      </c>
      <c r="Z241" s="435">
        <f t="shared" si="43"/>
        <v>0</v>
      </c>
      <c r="AA241" s="83">
        <f>'①見積→契約(出来高報告初回のみ）'!I271</f>
        <v>0</v>
      </c>
    </row>
    <row r="242" spans="1:27" ht="18" customHeight="1">
      <c r="A242" s="370">
        <f t="shared" si="46"/>
        <v>7</v>
      </c>
      <c r="B242" s="308" t="str">
        <f>IF('①見積→契約(出来高報告初回のみ）'!B277="〇","☑","")</f>
        <v/>
      </c>
      <c r="C242" s="408" t="str">
        <f t="shared" si="45"/>
        <v/>
      </c>
      <c r="D242" s="305" t="str">
        <f>IFERROR(IF('①見積→契約(出来高報告初回のみ）'!C272="","",'①見積→契約(出来高報告初回のみ）'!C272),"")</f>
        <v/>
      </c>
      <c r="E242" s="115" t="str">
        <f>IFERROR(IF('①見積→契約(出来高報告初回のみ）'!D272="","",FIXED('①見積→契約(出来高報告初回のみ）'!D272,'①見積→契約(出来高報告初回のみ）'!AG286)),"")</f>
        <v/>
      </c>
      <c r="F242" s="111" t="str">
        <f>IFERROR(IF('①見積→契約(出来高報告初回のみ）'!E272="","",'①見積→契約(出来高報告初回のみ）'!E272),"")</f>
        <v/>
      </c>
      <c r="G242" s="112" t="str">
        <f>IF('①見積→契約(出来高報告初回のみ）'!H272="","",'①見積→契約(出来高報告初回のみ）'!H272)</f>
        <v/>
      </c>
      <c r="H242" s="110" t="str">
        <f t="shared" si="44"/>
        <v/>
      </c>
      <c r="I242" s="114" t="str">
        <f>IFERROR(IF(K242=TRUE,ROUND(G242*'値引・法定福利費自動計算（非表示予定）'!$D$7+M242,0),IF(G242="","",ROUND(G242*L242+M242,0))),"")</f>
        <v/>
      </c>
      <c r="J242" s="125"/>
      <c r="K242" s="458" t="b">
        <v>0</v>
      </c>
      <c r="L242" s="157"/>
      <c r="M242" s="156"/>
      <c r="N242" s="449" t="str">
        <f t="shared" si="36"/>
        <v/>
      </c>
      <c r="O242" s="449" t="str">
        <f>IF($K242=TRUE,'②-1出来高報告書'!$H$42-1%,"")</f>
        <v/>
      </c>
      <c r="P242" s="449" t="str">
        <f>IF($K242=TRUE,'②-1出来高報告書'!$H$42+1%,"")</f>
        <v/>
      </c>
      <c r="Q242" s="460" t="str">
        <f>IF($G242="","",IF($K242=TRUE,
MAX(
MIN(
_xlfn.CEILING.MATH($G242*('②-1出来高報告書'!$H$42-1%),1)-ROUND($G242*'値引・法定福利費自動計算（非表示予定）'!$D$7,0),
_xlfn.CEILING.MATH($G242*('②-1出来高報告書'!$H$42+1%+0.1%),1)-1-ROUND($G242*'値引・法定福利費自動計算（非表示予定）'!$D$7,0)
),
MIN(0,$G242)-ROUND($G242*'値引・法定福利費自動計算（非表示予定）'!$D$7,0),
-99999
),
MAX(
MIN(0,$G242)-ROUND($G242*$L242,0),
-99999
)
))</f>
        <v/>
      </c>
      <c r="R242" s="460" t="str">
        <f>IF($G242="","",IF($K242=TRUE,
MIN(
MAX(
_xlfn.CEILING.MATH($G242*('②-1出来高報告書'!$H$42-1%),1)-ROUND($G242*'値引・法定福利費自動計算（非表示予定）'!$D$7,0),
_xlfn.CEILING.MATH($G242*('②-1出来高報告書'!$H$42+1%+0.1%),1)-1-ROUND($G242*'値引・法定福利費自動計算（非表示予定）'!$D$7,0)
),
MAX(0,$G242)-ROUND($G242*'値引・法定福利費自動計算（非表示予定）'!$D$7,0),
99999
),
MIN(
MAX(0,$G242)-ROUND($G242*$L242,0),
99999
)
))</f>
        <v/>
      </c>
      <c r="S242" s="462" t="str">
        <f t="shared" si="37"/>
        <v>OK</v>
      </c>
      <c r="T242" s="435" t="str">
        <f t="shared" si="38"/>
        <v>OK</v>
      </c>
      <c r="U242" s="435" t="str">
        <f>IF($K242=TRUE,IF(ROUND(ABS($H242-'②-1出来高報告書'!$H$42),4)&lt;=1%,"OK","NG"),"OK")</f>
        <v>OK</v>
      </c>
      <c r="V242" s="435" t="str">
        <f t="shared" si="39"/>
        <v>OK</v>
      </c>
      <c r="W242" s="435" t="str">
        <f t="shared" si="40"/>
        <v>OK</v>
      </c>
      <c r="X242" s="435" t="str">
        <f t="shared" si="41"/>
        <v>OK</v>
      </c>
      <c r="Y242" s="435" t="str">
        <f t="shared" si="42"/>
        <v>OK</v>
      </c>
      <c r="Z242" s="435">
        <f t="shared" si="43"/>
        <v>0</v>
      </c>
      <c r="AA242" s="83">
        <f>'①見積→契約(出来高報告初回のみ）'!I272</f>
        <v>0</v>
      </c>
    </row>
    <row r="243" spans="1:27" ht="18" customHeight="1">
      <c r="A243" s="370">
        <f t="shared" si="46"/>
        <v>7</v>
      </c>
      <c r="B243" s="308" t="str">
        <f>IF('①見積→契約(出来高報告初回のみ）'!B278="〇","☑","")</f>
        <v/>
      </c>
      <c r="C243" s="408" t="str">
        <f t="shared" si="45"/>
        <v/>
      </c>
      <c r="D243" s="305" t="str">
        <f>IFERROR(IF('①見積→契約(出来高報告初回のみ）'!C273="","",'①見積→契約(出来高報告初回のみ）'!C273),"")</f>
        <v/>
      </c>
      <c r="E243" s="115" t="str">
        <f>IFERROR(IF('①見積→契約(出来高報告初回のみ）'!D273="","",FIXED('①見積→契約(出来高報告初回のみ）'!D273,'①見積→契約(出来高報告初回のみ）'!AG287)),"")</f>
        <v/>
      </c>
      <c r="F243" s="111" t="str">
        <f>IFERROR(IF('①見積→契約(出来高報告初回のみ）'!E273="","",'①見積→契約(出来高報告初回のみ）'!E273),"")</f>
        <v/>
      </c>
      <c r="G243" s="112" t="str">
        <f>IF('①見積→契約(出来高報告初回のみ）'!H273="","",'①見積→契約(出来高報告初回のみ）'!H273)</f>
        <v/>
      </c>
      <c r="H243" s="110" t="str">
        <f t="shared" si="44"/>
        <v/>
      </c>
      <c r="I243" s="114" t="str">
        <f>IFERROR(IF(K243=TRUE,ROUND(G243*'値引・法定福利費自動計算（非表示予定）'!$D$7+M243,0),IF(G243="","",ROUND(G243*L243+M243,0))),"")</f>
        <v/>
      </c>
      <c r="J243" s="125"/>
      <c r="K243" s="458" t="b">
        <v>0</v>
      </c>
      <c r="L243" s="157"/>
      <c r="M243" s="156"/>
      <c r="N243" s="449" t="str">
        <f t="shared" si="36"/>
        <v/>
      </c>
      <c r="O243" s="449" t="str">
        <f>IF($K243=TRUE,'②-1出来高報告書'!$H$42-1%,"")</f>
        <v/>
      </c>
      <c r="P243" s="449" t="str">
        <f>IF($K243=TRUE,'②-1出来高報告書'!$H$42+1%,"")</f>
        <v/>
      </c>
      <c r="Q243" s="460" t="str">
        <f>IF($G243="","",IF($K243=TRUE,
MAX(
MIN(
_xlfn.CEILING.MATH($G243*('②-1出来高報告書'!$H$42-1%),1)-ROUND($G243*'値引・法定福利費自動計算（非表示予定）'!$D$7,0),
_xlfn.CEILING.MATH($G243*('②-1出来高報告書'!$H$42+1%+0.1%),1)-1-ROUND($G243*'値引・法定福利費自動計算（非表示予定）'!$D$7,0)
),
MIN(0,$G243)-ROUND($G243*'値引・法定福利費自動計算（非表示予定）'!$D$7,0),
-99999
),
MAX(
MIN(0,$G243)-ROUND($G243*$L243,0),
-99999
)
))</f>
        <v/>
      </c>
      <c r="R243" s="460" t="str">
        <f>IF($G243="","",IF($K243=TRUE,
MIN(
MAX(
_xlfn.CEILING.MATH($G243*('②-1出来高報告書'!$H$42-1%),1)-ROUND($G243*'値引・法定福利費自動計算（非表示予定）'!$D$7,0),
_xlfn.CEILING.MATH($G243*('②-1出来高報告書'!$H$42+1%+0.1%),1)-1-ROUND($G243*'値引・法定福利費自動計算（非表示予定）'!$D$7,0)
),
MAX(0,$G243)-ROUND($G243*'値引・法定福利費自動計算（非表示予定）'!$D$7,0),
99999
),
MIN(
MAX(0,$G243)-ROUND($G243*$L243,0),
99999
)
))</f>
        <v/>
      </c>
      <c r="S243" s="462" t="str">
        <f t="shared" si="37"/>
        <v>OK</v>
      </c>
      <c r="T243" s="435" t="str">
        <f t="shared" si="38"/>
        <v>OK</v>
      </c>
      <c r="U243" s="435" t="str">
        <f>IF($K243=TRUE,IF(ROUND(ABS($H243-'②-1出来高報告書'!$H$42),4)&lt;=1%,"OK","NG"),"OK")</f>
        <v>OK</v>
      </c>
      <c r="V243" s="435" t="str">
        <f t="shared" si="39"/>
        <v>OK</v>
      </c>
      <c r="W243" s="435" t="str">
        <f t="shared" si="40"/>
        <v>OK</v>
      </c>
      <c r="X243" s="435" t="str">
        <f t="shared" si="41"/>
        <v>OK</v>
      </c>
      <c r="Y243" s="435" t="str">
        <f t="shared" si="42"/>
        <v>OK</v>
      </c>
      <c r="Z243" s="435">
        <f t="shared" si="43"/>
        <v>0</v>
      </c>
      <c r="AA243" s="83">
        <f>'①見積→契約(出来高報告初回のみ）'!I273</f>
        <v>0</v>
      </c>
    </row>
    <row r="244" spans="1:27" ht="18" customHeight="1">
      <c r="A244" s="370" t="s">
        <v>198</v>
      </c>
      <c r="B244" s="792" t="str">
        <f>IF(G244=0,"","小計（"&amp;Sheet3!D9&amp;"ページ/"&amp;Sheet3!E9&amp;"ページ）")</f>
        <v/>
      </c>
      <c r="C244" s="793"/>
      <c r="D244" s="793"/>
      <c r="E244" s="793"/>
      <c r="F244" s="793"/>
      <c r="G244" s="139">
        <f>SUM(G205:G243)</f>
        <v>0</v>
      </c>
      <c r="H244" s="140"/>
      <c r="I244" s="141">
        <f>SUM(I205:I243)</f>
        <v>0</v>
      </c>
      <c r="J244" s="125"/>
      <c r="K244" s="458"/>
      <c r="L244" s="157"/>
      <c r="M244" s="156"/>
      <c r="N244" s="449"/>
      <c r="O244" s="449"/>
      <c r="P244" s="449"/>
      <c r="Q244" s="460"/>
      <c r="R244" s="460"/>
      <c r="S244" s="462"/>
      <c r="T244" s="435"/>
      <c r="U244" s="435"/>
      <c r="V244" s="435"/>
      <c r="W244" s="435"/>
      <c r="X244" s="435"/>
      <c r="Y244" s="435"/>
      <c r="Z244" s="435"/>
      <c r="AA244" s="83"/>
    </row>
    <row r="245" spans="1:27" ht="18" customHeight="1">
      <c r="A245" s="370">
        <f t="shared" si="46"/>
        <v>8</v>
      </c>
      <c r="B245" s="308" t="str">
        <f>IF('①見積→契約(出来高報告初回のみ）'!B280="〇","☑","")</f>
        <v/>
      </c>
      <c r="C245" s="408" t="str">
        <f>IF(G245="","",IF(K245=FALSE,"","☑"))</f>
        <v/>
      </c>
      <c r="D245" s="305" t="str">
        <f>IFERROR(IF('①見積→契約(出来高報告初回のみ）'!C274="","",'①見積→契約(出来高報告初回のみ）'!C274),"")</f>
        <v/>
      </c>
      <c r="E245" s="115" t="str">
        <f>IFERROR(IF('①見積→契約(出来高報告初回のみ）'!D274="","",FIXED('①見積→契約(出来高報告初回のみ）'!D274,'①見積→契約(出来高報告初回のみ）'!AG288)),"")</f>
        <v/>
      </c>
      <c r="F245" s="111" t="str">
        <f>IFERROR(IF('①見積→契約(出来高報告初回のみ）'!E274="","",'①見積→契約(出来高報告初回のみ）'!E274),"")</f>
        <v/>
      </c>
      <c r="G245" s="112" t="str">
        <f>IF('①見積→契約(出来高報告初回のみ）'!H274="","",'①見積→契約(出来高報告初回のみ）'!H274)</f>
        <v/>
      </c>
      <c r="H245" s="110" t="str">
        <f t="shared" si="44"/>
        <v/>
      </c>
      <c r="I245" s="114" t="str">
        <f>IFERROR(IF(K245=TRUE,ROUND(G245*'値引・法定福利費自動計算（非表示予定）'!$D$7+M245,0),IF(G245="","",ROUND(G245*L245+M245,0))),"")</f>
        <v/>
      </c>
      <c r="J245" s="125"/>
      <c r="K245" s="458"/>
      <c r="L245" s="157"/>
      <c r="M245" s="156"/>
      <c r="N245" s="449" t="str">
        <f t="shared" si="36"/>
        <v/>
      </c>
      <c r="O245" s="449" t="str">
        <f>IF($K245=TRUE,'②-1出来高報告書'!$H$42-1%,"")</f>
        <v/>
      </c>
      <c r="P245" s="449" t="str">
        <f>IF($K245=TRUE,'②-1出来高報告書'!$H$42+1%,"")</f>
        <v/>
      </c>
      <c r="Q245" s="460" t="str">
        <f>IF($G245="","",IF($K245=TRUE,
MAX(
MIN(
_xlfn.CEILING.MATH($G245*('②-1出来高報告書'!$H$42-1%),1)-ROUND($G245*'値引・法定福利費自動計算（非表示予定）'!$D$7,0),
_xlfn.CEILING.MATH($G245*('②-1出来高報告書'!$H$42+1%+0.1%),1)-1-ROUND($G245*'値引・法定福利費自動計算（非表示予定）'!$D$7,0)
),
MIN(0,$G245)-ROUND($G245*'値引・法定福利費自動計算（非表示予定）'!$D$7,0),
-99999
),
MAX(
MIN(0,$G245)-ROUND($G245*$L245,0),
-99999
)
))</f>
        <v/>
      </c>
      <c r="R245" s="460" t="str">
        <f>IF($G245="","",IF($K245=TRUE,
MIN(
MAX(
_xlfn.CEILING.MATH($G245*('②-1出来高報告書'!$H$42-1%),1)-ROUND($G245*'値引・法定福利費自動計算（非表示予定）'!$D$7,0),
_xlfn.CEILING.MATH($G245*('②-1出来高報告書'!$H$42+1%+0.1%),1)-1-ROUND($G245*'値引・法定福利費自動計算（非表示予定）'!$D$7,0)
),
MAX(0,$G245)-ROUND($G245*'値引・法定福利費自動計算（非表示予定）'!$D$7,0),
99999
),
MIN(
MAX(0,$G245)-ROUND($G245*$L245,0),
99999
)
))</f>
        <v/>
      </c>
      <c r="S245" s="462" t="str">
        <f t="shared" si="37"/>
        <v>OK</v>
      </c>
      <c r="T245" s="435" t="str">
        <f t="shared" si="38"/>
        <v>OK</v>
      </c>
      <c r="U245" s="435" t="str">
        <f>IF($K245=TRUE,IF(ROUND(ABS($H245-'②-1出来高報告書'!$H$42),4)&lt;=1%,"OK","NG"),"OK")</f>
        <v>OK</v>
      </c>
      <c r="V245" s="435" t="str">
        <f t="shared" si="39"/>
        <v>OK</v>
      </c>
      <c r="W245" s="435" t="str">
        <f t="shared" si="40"/>
        <v>OK</v>
      </c>
      <c r="X245" s="435" t="str">
        <f t="shared" si="41"/>
        <v>OK</v>
      </c>
      <c r="Y245" s="435" t="str">
        <f t="shared" si="42"/>
        <v>OK</v>
      </c>
      <c r="Z245" s="435">
        <f t="shared" si="43"/>
        <v>0</v>
      </c>
      <c r="AA245" s="83">
        <f>'①見積→契約(出来高報告初回のみ）'!I274</f>
        <v>0</v>
      </c>
    </row>
    <row r="246" spans="1:27" ht="18" customHeight="1">
      <c r="A246" s="370">
        <f t="shared" si="46"/>
        <v>8</v>
      </c>
      <c r="B246" s="308" t="str">
        <f>IF('①見積→契約(出来高報告初回のみ）'!B281="〇","☑","")</f>
        <v/>
      </c>
      <c r="C246" s="408" t="str">
        <f t="shared" ref="C246:C283" si="47">IF(G246="","",IF(K246=FALSE,"","☑"))</f>
        <v/>
      </c>
      <c r="D246" s="305" t="str">
        <f>IFERROR(IF('①見積→契約(出来高報告初回のみ）'!C275="","",'①見積→契約(出来高報告初回のみ）'!C275),"")</f>
        <v/>
      </c>
      <c r="E246" s="115" t="str">
        <f>IFERROR(IF('①見積→契約(出来高報告初回のみ）'!D275="","",FIXED('①見積→契約(出来高報告初回のみ）'!D275,'①見積→契約(出来高報告初回のみ）'!AG289)),"")</f>
        <v/>
      </c>
      <c r="F246" s="111" t="str">
        <f>IFERROR(IF('①見積→契約(出来高報告初回のみ）'!E275="","",'①見積→契約(出来高報告初回のみ）'!E275),"")</f>
        <v/>
      </c>
      <c r="G246" s="112" t="str">
        <f>IF('①見積→契約(出来高報告初回のみ）'!H275="","",'①見積→契約(出来高報告初回のみ）'!H275)</f>
        <v/>
      </c>
      <c r="H246" s="110" t="str">
        <f t="shared" si="44"/>
        <v/>
      </c>
      <c r="I246" s="114" t="str">
        <f>IFERROR(IF(K246=TRUE,ROUND(G246*'値引・法定福利費自動計算（非表示予定）'!$D$7+M246,0),IF(G246="","",ROUND(G246*L246+M246,0))),"")</f>
        <v/>
      </c>
      <c r="J246" s="125"/>
      <c r="K246" s="458"/>
      <c r="L246" s="157"/>
      <c r="M246" s="156"/>
      <c r="N246" s="449" t="str">
        <f t="shared" si="36"/>
        <v/>
      </c>
      <c r="O246" s="449" t="str">
        <f>IF($K246=TRUE,'②-1出来高報告書'!$H$42-1%,"")</f>
        <v/>
      </c>
      <c r="P246" s="449" t="str">
        <f>IF($K246=TRUE,'②-1出来高報告書'!$H$42+1%,"")</f>
        <v/>
      </c>
      <c r="Q246" s="460" t="str">
        <f>IF($G246="","",IF($K246=TRUE,
MAX(
MIN(
_xlfn.CEILING.MATH($G246*('②-1出来高報告書'!$H$42-1%),1)-ROUND($G246*'値引・法定福利費自動計算（非表示予定）'!$D$7,0),
_xlfn.CEILING.MATH($G246*('②-1出来高報告書'!$H$42+1%+0.1%),1)-1-ROUND($G246*'値引・法定福利費自動計算（非表示予定）'!$D$7,0)
),
MIN(0,$G246)-ROUND($G246*'値引・法定福利費自動計算（非表示予定）'!$D$7,0),
-99999
),
MAX(
MIN(0,$G246)-ROUND($G246*$L246,0),
-99999
)
))</f>
        <v/>
      </c>
      <c r="R246" s="460" t="str">
        <f>IF($G246="","",IF($K246=TRUE,
MIN(
MAX(
_xlfn.CEILING.MATH($G246*('②-1出来高報告書'!$H$42-1%),1)-ROUND($G246*'値引・法定福利費自動計算（非表示予定）'!$D$7,0),
_xlfn.CEILING.MATH($G246*('②-1出来高報告書'!$H$42+1%+0.1%),1)-1-ROUND($G246*'値引・法定福利費自動計算（非表示予定）'!$D$7,0)
),
MAX(0,$G246)-ROUND($G246*'値引・法定福利費自動計算（非表示予定）'!$D$7,0),
99999
),
MIN(
MAX(0,$G246)-ROUND($G246*$L246,0),
99999
)
))</f>
        <v/>
      </c>
      <c r="S246" s="462" t="str">
        <f t="shared" si="37"/>
        <v>OK</v>
      </c>
      <c r="T246" s="435" t="str">
        <f t="shared" si="38"/>
        <v>OK</v>
      </c>
      <c r="U246" s="435" t="str">
        <f>IF($K246=TRUE,IF(ROUND(ABS($H246-'②-1出来高報告書'!$H$42),4)&lt;=1%,"OK","NG"),"OK")</f>
        <v>OK</v>
      </c>
      <c r="V246" s="435" t="str">
        <f t="shared" si="39"/>
        <v>OK</v>
      </c>
      <c r="W246" s="435" t="str">
        <f t="shared" si="40"/>
        <v>OK</v>
      </c>
      <c r="X246" s="435" t="str">
        <f t="shared" si="41"/>
        <v>OK</v>
      </c>
      <c r="Y246" s="435" t="str">
        <f t="shared" si="42"/>
        <v>OK</v>
      </c>
      <c r="Z246" s="435">
        <f t="shared" si="43"/>
        <v>0</v>
      </c>
      <c r="AA246" s="83">
        <f>'①見積→契約(出来高報告初回のみ）'!I275</f>
        <v>0</v>
      </c>
    </row>
    <row r="247" spans="1:27" ht="18" customHeight="1">
      <c r="A247" s="370">
        <f t="shared" si="46"/>
        <v>8</v>
      </c>
      <c r="B247" s="308" t="str">
        <f>IF('①見積→契約(出来高報告初回のみ）'!B282="〇","☑","")</f>
        <v/>
      </c>
      <c r="C247" s="408" t="str">
        <f t="shared" si="47"/>
        <v/>
      </c>
      <c r="D247" s="305" t="str">
        <f>IFERROR(IF('①見積→契約(出来高報告初回のみ）'!C276="","",'①見積→契約(出来高報告初回のみ）'!C276),"")</f>
        <v/>
      </c>
      <c r="E247" s="115" t="str">
        <f>IFERROR(IF('①見積→契約(出来高報告初回のみ）'!D276="","",FIXED('①見積→契約(出来高報告初回のみ）'!D276,'①見積→契約(出来高報告初回のみ）'!AG290)),"")</f>
        <v/>
      </c>
      <c r="F247" s="111" t="str">
        <f>IFERROR(IF('①見積→契約(出来高報告初回のみ）'!E276="","",'①見積→契約(出来高報告初回のみ）'!E276),"")</f>
        <v/>
      </c>
      <c r="G247" s="112" t="str">
        <f>IF('①見積→契約(出来高報告初回のみ）'!H276="","",'①見積→契約(出来高報告初回のみ）'!H276)</f>
        <v/>
      </c>
      <c r="H247" s="110" t="str">
        <f t="shared" si="44"/>
        <v/>
      </c>
      <c r="I247" s="114" t="str">
        <f>IFERROR(IF(K247=TRUE,ROUND(G247*'値引・法定福利費自動計算（非表示予定）'!$D$7+M247,0),IF(G247="","",ROUND(G247*L247+M247,0))),"")</f>
        <v/>
      </c>
      <c r="J247" s="125"/>
      <c r="K247" s="458"/>
      <c r="L247" s="157"/>
      <c r="M247" s="156"/>
      <c r="N247" s="449" t="str">
        <f t="shared" si="36"/>
        <v/>
      </c>
      <c r="O247" s="449" t="str">
        <f>IF($K247=TRUE,'②-1出来高報告書'!$H$42-1%,"")</f>
        <v/>
      </c>
      <c r="P247" s="449" t="str">
        <f>IF($K247=TRUE,'②-1出来高報告書'!$H$42+1%,"")</f>
        <v/>
      </c>
      <c r="Q247" s="460" t="str">
        <f>IF($G247="","",IF($K247=TRUE,
MAX(
MIN(
_xlfn.CEILING.MATH($G247*('②-1出来高報告書'!$H$42-1%),1)-ROUND($G247*'値引・法定福利費自動計算（非表示予定）'!$D$7,0),
_xlfn.CEILING.MATH($G247*('②-1出来高報告書'!$H$42+1%+0.1%),1)-1-ROUND($G247*'値引・法定福利費自動計算（非表示予定）'!$D$7,0)
),
MIN(0,$G247)-ROUND($G247*'値引・法定福利費自動計算（非表示予定）'!$D$7,0),
-99999
),
MAX(
MIN(0,$G247)-ROUND($G247*$L247,0),
-99999
)
))</f>
        <v/>
      </c>
      <c r="R247" s="460" t="str">
        <f>IF($G247="","",IF($K247=TRUE,
MIN(
MAX(
_xlfn.CEILING.MATH($G247*('②-1出来高報告書'!$H$42-1%),1)-ROUND($G247*'値引・法定福利費自動計算（非表示予定）'!$D$7,0),
_xlfn.CEILING.MATH($G247*('②-1出来高報告書'!$H$42+1%+0.1%),1)-1-ROUND($G247*'値引・法定福利費自動計算（非表示予定）'!$D$7,0)
),
MAX(0,$G247)-ROUND($G247*'値引・法定福利費自動計算（非表示予定）'!$D$7,0),
99999
),
MIN(
MAX(0,$G247)-ROUND($G247*$L247,0),
99999
)
))</f>
        <v/>
      </c>
      <c r="S247" s="462" t="str">
        <f t="shared" si="37"/>
        <v>OK</v>
      </c>
      <c r="T247" s="435" t="str">
        <f t="shared" si="38"/>
        <v>OK</v>
      </c>
      <c r="U247" s="435" t="str">
        <f>IF($K247=TRUE,IF(ROUND(ABS($H247-'②-1出来高報告書'!$H$42),4)&lt;=1%,"OK","NG"),"OK")</f>
        <v>OK</v>
      </c>
      <c r="V247" s="435" t="str">
        <f t="shared" si="39"/>
        <v>OK</v>
      </c>
      <c r="W247" s="435" t="str">
        <f t="shared" si="40"/>
        <v>OK</v>
      </c>
      <c r="X247" s="435" t="str">
        <f t="shared" si="41"/>
        <v>OK</v>
      </c>
      <c r="Y247" s="435" t="str">
        <f t="shared" si="42"/>
        <v>OK</v>
      </c>
      <c r="Z247" s="435">
        <f t="shared" si="43"/>
        <v>0</v>
      </c>
      <c r="AA247" s="83">
        <f>'①見積→契約(出来高報告初回のみ）'!I276</f>
        <v>0</v>
      </c>
    </row>
    <row r="248" spans="1:27" ht="18" customHeight="1">
      <c r="A248" s="370">
        <f t="shared" si="46"/>
        <v>8</v>
      </c>
      <c r="B248" s="308" t="str">
        <f>IF('①見積→契約(出来高報告初回のみ）'!B283="〇","☑","")</f>
        <v/>
      </c>
      <c r="C248" s="408" t="str">
        <f t="shared" si="47"/>
        <v/>
      </c>
      <c r="D248" s="305" t="str">
        <f>IFERROR(IF('①見積→契約(出来高報告初回のみ）'!C277="","",'①見積→契約(出来高報告初回のみ）'!C277),"")</f>
        <v/>
      </c>
      <c r="E248" s="115" t="str">
        <f>IFERROR(IF('①見積→契約(出来高報告初回のみ）'!D277="","",FIXED('①見積→契約(出来高報告初回のみ）'!D277,'①見積→契約(出来高報告初回のみ）'!AG291)),"")</f>
        <v/>
      </c>
      <c r="F248" s="111" t="str">
        <f>IFERROR(IF('①見積→契約(出来高報告初回のみ）'!E277="","",'①見積→契約(出来高報告初回のみ）'!E277),"")</f>
        <v/>
      </c>
      <c r="G248" s="112" t="str">
        <f>IF('①見積→契約(出来高報告初回のみ）'!H277="","",'①見積→契約(出来高報告初回のみ）'!H277)</f>
        <v/>
      </c>
      <c r="H248" s="110" t="str">
        <f t="shared" si="44"/>
        <v/>
      </c>
      <c r="I248" s="114" t="str">
        <f>IFERROR(IF(K248=TRUE,ROUND(G248*'値引・法定福利費自動計算（非表示予定）'!$D$7+M248,0),IF(G248="","",ROUND(G248*L248+M248,0))),"")</f>
        <v/>
      </c>
      <c r="J248" s="125"/>
      <c r="K248" s="458"/>
      <c r="L248" s="157"/>
      <c r="M248" s="156"/>
      <c r="N248" s="449" t="str">
        <f t="shared" si="36"/>
        <v/>
      </c>
      <c r="O248" s="449" t="str">
        <f>IF($K248=TRUE,'②-1出来高報告書'!$H$42-1%,"")</f>
        <v/>
      </c>
      <c r="P248" s="449" t="str">
        <f>IF($K248=TRUE,'②-1出来高報告書'!$H$42+1%,"")</f>
        <v/>
      </c>
      <c r="Q248" s="460" t="str">
        <f>IF($G248="","",IF($K248=TRUE,
MAX(
MIN(
_xlfn.CEILING.MATH($G248*('②-1出来高報告書'!$H$42-1%),1)-ROUND($G248*'値引・法定福利費自動計算（非表示予定）'!$D$7,0),
_xlfn.CEILING.MATH($G248*('②-1出来高報告書'!$H$42+1%+0.1%),1)-1-ROUND($G248*'値引・法定福利費自動計算（非表示予定）'!$D$7,0)
),
MIN(0,$G248)-ROUND($G248*'値引・法定福利費自動計算（非表示予定）'!$D$7,0),
-99999
),
MAX(
MIN(0,$G248)-ROUND($G248*$L248,0),
-99999
)
))</f>
        <v/>
      </c>
      <c r="R248" s="460" t="str">
        <f>IF($G248="","",IF($K248=TRUE,
MIN(
MAX(
_xlfn.CEILING.MATH($G248*('②-1出来高報告書'!$H$42-1%),1)-ROUND($G248*'値引・法定福利費自動計算（非表示予定）'!$D$7,0),
_xlfn.CEILING.MATH($G248*('②-1出来高報告書'!$H$42+1%+0.1%),1)-1-ROUND($G248*'値引・法定福利費自動計算（非表示予定）'!$D$7,0)
),
MAX(0,$G248)-ROUND($G248*'値引・法定福利費自動計算（非表示予定）'!$D$7,0),
99999
),
MIN(
MAX(0,$G248)-ROUND($G248*$L248,0),
99999
)
))</f>
        <v/>
      </c>
      <c r="S248" s="462" t="str">
        <f t="shared" si="37"/>
        <v>OK</v>
      </c>
      <c r="T248" s="435" t="str">
        <f t="shared" si="38"/>
        <v>OK</v>
      </c>
      <c r="U248" s="435" t="str">
        <f>IF($K248=TRUE,IF(ROUND(ABS($H248-'②-1出来高報告書'!$H$42),4)&lt;=1%,"OK","NG"),"OK")</f>
        <v>OK</v>
      </c>
      <c r="V248" s="435" t="str">
        <f t="shared" si="39"/>
        <v>OK</v>
      </c>
      <c r="W248" s="435" t="str">
        <f t="shared" si="40"/>
        <v>OK</v>
      </c>
      <c r="X248" s="435" t="str">
        <f t="shared" si="41"/>
        <v>OK</v>
      </c>
      <c r="Y248" s="435" t="str">
        <f t="shared" si="42"/>
        <v>OK</v>
      </c>
      <c r="Z248" s="435">
        <f t="shared" si="43"/>
        <v>0</v>
      </c>
      <c r="AA248" s="83">
        <f>'①見積→契約(出来高報告初回のみ）'!I277</f>
        <v>0</v>
      </c>
    </row>
    <row r="249" spans="1:27" ht="18" customHeight="1">
      <c r="A249" s="370">
        <f t="shared" si="46"/>
        <v>8</v>
      </c>
      <c r="B249" s="308" t="str">
        <f>IF('①見積→契約(出来高報告初回のみ）'!B284="〇","☑","")</f>
        <v/>
      </c>
      <c r="C249" s="408" t="str">
        <f t="shared" si="47"/>
        <v/>
      </c>
      <c r="D249" s="305" t="str">
        <f>IFERROR(IF('①見積→契約(出来高報告初回のみ）'!C278="","",'①見積→契約(出来高報告初回のみ）'!C278),"")</f>
        <v/>
      </c>
      <c r="E249" s="115" t="str">
        <f>IFERROR(IF('①見積→契約(出来高報告初回のみ）'!D278="","",FIXED('①見積→契約(出来高報告初回のみ）'!D278,'①見積→契約(出来高報告初回のみ）'!AG292)),"")</f>
        <v/>
      </c>
      <c r="F249" s="111" t="str">
        <f>IFERROR(IF('①見積→契約(出来高報告初回のみ）'!E278="","",'①見積→契約(出来高報告初回のみ）'!E278),"")</f>
        <v/>
      </c>
      <c r="G249" s="112" t="str">
        <f>IF('①見積→契約(出来高報告初回のみ）'!H278="","",'①見積→契約(出来高報告初回のみ）'!H278)</f>
        <v/>
      </c>
      <c r="H249" s="110" t="str">
        <f t="shared" si="44"/>
        <v/>
      </c>
      <c r="I249" s="114" t="str">
        <f>IFERROR(IF(K249=TRUE,ROUND(G249*'値引・法定福利費自動計算（非表示予定）'!$D$7+M249,0),IF(G249="","",ROUND(G249*L249+M249,0))),"")</f>
        <v/>
      </c>
      <c r="J249" s="125"/>
      <c r="K249" s="458"/>
      <c r="L249" s="157"/>
      <c r="M249" s="156"/>
      <c r="N249" s="449" t="str">
        <f t="shared" si="36"/>
        <v/>
      </c>
      <c r="O249" s="449" t="str">
        <f>IF($K249=TRUE,'②-1出来高報告書'!$H$42-1%,"")</f>
        <v/>
      </c>
      <c r="P249" s="449" t="str">
        <f>IF($K249=TRUE,'②-1出来高報告書'!$H$42+1%,"")</f>
        <v/>
      </c>
      <c r="Q249" s="460" t="str">
        <f>IF($G249="","",IF($K249=TRUE,
MAX(
MIN(
_xlfn.CEILING.MATH($G249*('②-1出来高報告書'!$H$42-1%),1)-ROUND($G249*'値引・法定福利費自動計算（非表示予定）'!$D$7,0),
_xlfn.CEILING.MATH($G249*('②-1出来高報告書'!$H$42+1%+0.1%),1)-1-ROUND($G249*'値引・法定福利費自動計算（非表示予定）'!$D$7,0)
),
MIN(0,$G249)-ROUND($G249*'値引・法定福利費自動計算（非表示予定）'!$D$7,0),
-99999
),
MAX(
MIN(0,$G249)-ROUND($G249*$L249,0),
-99999
)
))</f>
        <v/>
      </c>
      <c r="R249" s="460" t="str">
        <f>IF($G249="","",IF($K249=TRUE,
MIN(
MAX(
_xlfn.CEILING.MATH($G249*('②-1出来高報告書'!$H$42-1%),1)-ROUND($G249*'値引・法定福利費自動計算（非表示予定）'!$D$7,0),
_xlfn.CEILING.MATH($G249*('②-1出来高報告書'!$H$42+1%+0.1%),1)-1-ROUND($G249*'値引・法定福利費自動計算（非表示予定）'!$D$7,0)
),
MAX(0,$G249)-ROUND($G249*'値引・法定福利費自動計算（非表示予定）'!$D$7,0),
99999
),
MIN(
MAX(0,$G249)-ROUND($G249*$L249,0),
99999
)
))</f>
        <v/>
      </c>
      <c r="S249" s="462" t="str">
        <f t="shared" si="37"/>
        <v>OK</v>
      </c>
      <c r="T249" s="435" t="str">
        <f t="shared" si="38"/>
        <v>OK</v>
      </c>
      <c r="U249" s="435" t="str">
        <f>IF($K249=TRUE,IF(ROUND(ABS($H249-'②-1出来高報告書'!$H$42),4)&lt;=1%,"OK","NG"),"OK")</f>
        <v>OK</v>
      </c>
      <c r="V249" s="435" t="str">
        <f t="shared" si="39"/>
        <v>OK</v>
      </c>
      <c r="W249" s="435" t="str">
        <f t="shared" si="40"/>
        <v>OK</v>
      </c>
      <c r="X249" s="435" t="str">
        <f t="shared" si="41"/>
        <v>OK</v>
      </c>
      <c r="Y249" s="435" t="str">
        <f t="shared" si="42"/>
        <v>OK</v>
      </c>
      <c r="Z249" s="435">
        <f t="shared" si="43"/>
        <v>0</v>
      </c>
      <c r="AA249" s="83">
        <f>'①見積→契約(出来高報告初回のみ）'!I278</f>
        <v>0</v>
      </c>
    </row>
    <row r="250" spans="1:27" ht="18" customHeight="1">
      <c r="A250" s="370">
        <f t="shared" si="46"/>
        <v>8</v>
      </c>
      <c r="B250" s="308" t="str">
        <f>IF('①見積→契約(出来高報告初回のみ）'!B285="〇","☑","")</f>
        <v/>
      </c>
      <c r="C250" s="408" t="str">
        <f t="shared" si="47"/>
        <v/>
      </c>
      <c r="D250" s="305" t="str">
        <f>IFERROR(IF('①見積→契約(出来高報告初回のみ）'!C279="","",'①見積→契約(出来高報告初回のみ）'!C279),"")</f>
        <v/>
      </c>
      <c r="E250" s="115" t="str">
        <f>IFERROR(IF('①見積→契約(出来高報告初回のみ）'!D279="","",FIXED('①見積→契約(出来高報告初回のみ）'!D279,'①見積→契約(出来高報告初回のみ）'!AG293)),"")</f>
        <v/>
      </c>
      <c r="F250" s="111" t="str">
        <f>IFERROR(IF('①見積→契約(出来高報告初回のみ）'!E279="","",'①見積→契約(出来高報告初回のみ）'!E279),"")</f>
        <v/>
      </c>
      <c r="G250" s="112" t="str">
        <f>IF('①見積→契約(出来高報告初回のみ）'!H279="","",'①見積→契約(出来高報告初回のみ）'!H279)</f>
        <v/>
      </c>
      <c r="H250" s="110" t="str">
        <f t="shared" si="44"/>
        <v/>
      </c>
      <c r="I250" s="114" t="str">
        <f>IFERROR(IF(K250=TRUE,ROUND(G250*'値引・法定福利費自動計算（非表示予定）'!$D$7+M250,0),IF(G250="","",ROUND(G250*L250+M250,0))),"")</f>
        <v/>
      </c>
      <c r="J250" s="125"/>
      <c r="K250" s="458"/>
      <c r="L250" s="157"/>
      <c r="M250" s="156"/>
      <c r="N250" s="449" t="str">
        <f t="shared" si="36"/>
        <v/>
      </c>
      <c r="O250" s="449" t="str">
        <f>IF($K250=TRUE,'②-1出来高報告書'!$H$42-1%,"")</f>
        <v/>
      </c>
      <c r="P250" s="449" t="str">
        <f>IF($K250=TRUE,'②-1出来高報告書'!$H$42+1%,"")</f>
        <v/>
      </c>
      <c r="Q250" s="460" t="str">
        <f>IF($G250="","",IF($K250=TRUE,
MAX(
MIN(
_xlfn.CEILING.MATH($G250*('②-1出来高報告書'!$H$42-1%),1)-ROUND($G250*'値引・法定福利費自動計算（非表示予定）'!$D$7,0),
_xlfn.CEILING.MATH($G250*('②-1出来高報告書'!$H$42+1%+0.1%),1)-1-ROUND($G250*'値引・法定福利費自動計算（非表示予定）'!$D$7,0)
),
MIN(0,$G250)-ROUND($G250*'値引・法定福利費自動計算（非表示予定）'!$D$7,0),
-99999
),
MAX(
MIN(0,$G250)-ROUND($G250*$L250,0),
-99999
)
))</f>
        <v/>
      </c>
      <c r="R250" s="460" t="str">
        <f>IF($G250="","",IF($K250=TRUE,
MIN(
MAX(
_xlfn.CEILING.MATH($G250*('②-1出来高報告書'!$H$42-1%),1)-ROUND($G250*'値引・法定福利費自動計算（非表示予定）'!$D$7,0),
_xlfn.CEILING.MATH($G250*('②-1出来高報告書'!$H$42+1%+0.1%),1)-1-ROUND($G250*'値引・法定福利費自動計算（非表示予定）'!$D$7,0)
),
MAX(0,$G250)-ROUND($G250*'値引・法定福利費自動計算（非表示予定）'!$D$7,0),
99999
),
MIN(
MAX(0,$G250)-ROUND($G250*$L250,0),
99999
)
))</f>
        <v/>
      </c>
      <c r="S250" s="462" t="str">
        <f t="shared" si="37"/>
        <v>OK</v>
      </c>
      <c r="T250" s="435" t="str">
        <f t="shared" si="38"/>
        <v>OK</v>
      </c>
      <c r="U250" s="435" t="str">
        <f>IF($K250=TRUE,IF(ROUND(ABS($H250-'②-1出来高報告書'!$H$42),4)&lt;=1%,"OK","NG"),"OK")</f>
        <v>OK</v>
      </c>
      <c r="V250" s="435" t="str">
        <f t="shared" si="39"/>
        <v>OK</v>
      </c>
      <c r="W250" s="435" t="str">
        <f t="shared" si="40"/>
        <v>OK</v>
      </c>
      <c r="X250" s="435" t="str">
        <f t="shared" si="41"/>
        <v>OK</v>
      </c>
      <c r="Y250" s="435" t="str">
        <f t="shared" si="42"/>
        <v>OK</v>
      </c>
      <c r="Z250" s="435">
        <f t="shared" si="43"/>
        <v>0</v>
      </c>
      <c r="AA250" s="83">
        <f>'①見積→契約(出来高報告初回のみ）'!I279</f>
        <v>0</v>
      </c>
    </row>
    <row r="251" spans="1:27" ht="18" customHeight="1">
      <c r="A251" s="370">
        <f t="shared" si="46"/>
        <v>8</v>
      </c>
      <c r="B251" s="308" t="str">
        <f>IF('①見積→契約(出来高報告初回のみ）'!B286="〇","☑","")</f>
        <v/>
      </c>
      <c r="C251" s="408" t="str">
        <f t="shared" si="47"/>
        <v/>
      </c>
      <c r="D251" s="305" t="str">
        <f>IFERROR(IF('①見積→契約(出来高報告初回のみ）'!C280="","",'①見積→契約(出来高報告初回のみ）'!C280),"")</f>
        <v/>
      </c>
      <c r="E251" s="115" t="str">
        <f>IFERROR(IF('①見積→契約(出来高報告初回のみ）'!D280="","",FIXED('①見積→契約(出来高報告初回のみ）'!D280,'①見積→契約(出来高報告初回のみ）'!AG294)),"")</f>
        <v/>
      </c>
      <c r="F251" s="111" t="str">
        <f>IFERROR(IF('①見積→契約(出来高報告初回のみ）'!E280="","",'①見積→契約(出来高報告初回のみ）'!E280),"")</f>
        <v/>
      </c>
      <c r="G251" s="112" t="str">
        <f>IF('①見積→契約(出来高報告初回のみ）'!H280="","",'①見積→契約(出来高報告初回のみ）'!H280)</f>
        <v/>
      </c>
      <c r="H251" s="110" t="str">
        <f t="shared" si="44"/>
        <v/>
      </c>
      <c r="I251" s="114" t="str">
        <f>IFERROR(IF(K251=TRUE,ROUND(G251*'値引・法定福利費自動計算（非表示予定）'!$D$7+M251,0),IF(G251="","",ROUND(G251*L251+M251,0))),"")</f>
        <v/>
      </c>
      <c r="J251" s="125"/>
      <c r="K251" s="458" t="b">
        <v>0</v>
      </c>
      <c r="L251" s="157"/>
      <c r="M251" s="156"/>
      <c r="N251" s="449" t="str">
        <f t="shared" si="36"/>
        <v/>
      </c>
      <c r="O251" s="449" t="str">
        <f>IF($K251=TRUE,'②-1出来高報告書'!$H$42-1%,"")</f>
        <v/>
      </c>
      <c r="P251" s="449" t="str">
        <f>IF($K251=TRUE,'②-1出来高報告書'!$H$42+1%,"")</f>
        <v/>
      </c>
      <c r="Q251" s="460" t="str">
        <f>IF($G251="","",IF($K251=TRUE,
MAX(
MIN(
_xlfn.CEILING.MATH($G251*('②-1出来高報告書'!$H$42-1%),1)-ROUND($G251*'値引・法定福利費自動計算（非表示予定）'!$D$7,0),
_xlfn.CEILING.MATH($G251*('②-1出来高報告書'!$H$42+1%+0.1%),1)-1-ROUND($G251*'値引・法定福利費自動計算（非表示予定）'!$D$7,0)
),
MIN(0,$G251)-ROUND($G251*'値引・法定福利費自動計算（非表示予定）'!$D$7,0),
-99999
),
MAX(
MIN(0,$G251)-ROUND($G251*$L251,0),
-99999
)
))</f>
        <v/>
      </c>
      <c r="R251" s="460" t="str">
        <f>IF($G251="","",IF($K251=TRUE,
MIN(
MAX(
_xlfn.CEILING.MATH($G251*('②-1出来高報告書'!$H$42-1%),1)-ROUND($G251*'値引・法定福利費自動計算（非表示予定）'!$D$7,0),
_xlfn.CEILING.MATH($G251*('②-1出来高報告書'!$H$42+1%+0.1%),1)-1-ROUND($G251*'値引・法定福利費自動計算（非表示予定）'!$D$7,0)
),
MAX(0,$G251)-ROUND($G251*'値引・法定福利費自動計算（非表示予定）'!$D$7,0),
99999
),
MIN(
MAX(0,$G251)-ROUND($G251*$L251,0),
99999
)
))</f>
        <v/>
      </c>
      <c r="S251" s="462" t="str">
        <f t="shared" si="37"/>
        <v>OK</v>
      </c>
      <c r="T251" s="435" t="str">
        <f t="shared" si="38"/>
        <v>OK</v>
      </c>
      <c r="U251" s="435" t="str">
        <f>IF($K251=TRUE,IF(ROUND(ABS($H251-'②-1出来高報告書'!$H$42),4)&lt;=1%,"OK","NG"),"OK")</f>
        <v>OK</v>
      </c>
      <c r="V251" s="435" t="str">
        <f t="shared" si="39"/>
        <v>OK</v>
      </c>
      <c r="W251" s="435" t="str">
        <f t="shared" si="40"/>
        <v>OK</v>
      </c>
      <c r="X251" s="435" t="str">
        <f t="shared" si="41"/>
        <v>OK</v>
      </c>
      <c r="Y251" s="435" t="str">
        <f t="shared" si="42"/>
        <v>OK</v>
      </c>
      <c r="Z251" s="435">
        <f t="shared" si="43"/>
        <v>0</v>
      </c>
      <c r="AA251" s="83">
        <f>'①見積→契約(出来高報告初回のみ）'!I280</f>
        <v>0</v>
      </c>
    </row>
    <row r="252" spans="1:27" ht="18" customHeight="1">
      <c r="A252" s="370">
        <f t="shared" si="46"/>
        <v>8</v>
      </c>
      <c r="B252" s="308" t="str">
        <f>IF('①見積→契約(出来高報告初回のみ）'!B287="〇","☑","")</f>
        <v/>
      </c>
      <c r="C252" s="408" t="str">
        <f t="shared" si="47"/>
        <v/>
      </c>
      <c r="D252" s="305" t="str">
        <f>IFERROR(IF('①見積→契約(出来高報告初回のみ）'!C281="","",'①見積→契約(出来高報告初回のみ）'!C281),"")</f>
        <v/>
      </c>
      <c r="E252" s="115" t="str">
        <f>IFERROR(IF('①見積→契約(出来高報告初回のみ）'!D281="","",FIXED('①見積→契約(出来高報告初回のみ）'!D281,'①見積→契約(出来高報告初回のみ）'!AG295)),"")</f>
        <v/>
      </c>
      <c r="F252" s="111" t="str">
        <f>IFERROR(IF('①見積→契約(出来高報告初回のみ）'!E281="","",'①見積→契約(出来高報告初回のみ）'!E281),"")</f>
        <v/>
      </c>
      <c r="G252" s="112" t="str">
        <f>IF('①見積→契約(出来高報告初回のみ）'!H281="","",'①見積→契約(出来高報告初回のみ）'!H281)</f>
        <v/>
      </c>
      <c r="H252" s="110" t="str">
        <f t="shared" si="44"/>
        <v/>
      </c>
      <c r="I252" s="114" t="str">
        <f>IFERROR(IF(K252=TRUE,ROUND(G252*'値引・法定福利費自動計算（非表示予定）'!$D$7+M252,0),IF(G252="","",ROUND(G252*L252+M252,0))),"")</f>
        <v/>
      </c>
      <c r="J252" s="125"/>
      <c r="K252" s="458"/>
      <c r="L252" s="157"/>
      <c r="M252" s="156"/>
      <c r="N252" s="449" t="str">
        <f t="shared" si="36"/>
        <v/>
      </c>
      <c r="O252" s="449" t="str">
        <f>IF($K252=TRUE,'②-1出来高報告書'!$H$42-1%,"")</f>
        <v/>
      </c>
      <c r="P252" s="449" t="str">
        <f>IF($K252=TRUE,'②-1出来高報告書'!$H$42+1%,"")</f>
        <v/>
      </c>
      <c r="Q252" s="460" t="str">
        <f>IF($G252="","",IF($K252=TRUE,
MAX(
MIN(
_xlfn.CEILING.MATH($G252*('②-1出来高報告書'!$H$42-1%),1)-ROUND($G252*'値引・法定福利費自動計算（非表示予定）'!$D$7,0),
_xlfn.CEILING.MATH($G252*('②-1出来高報告書'!$H$42+1%+0.1%),1)-1-ROUND($G252*'値引・法定福利費自動計算（非表示予定）'!$D$7,0)
),
MIN(0,$G252)-ROUND($G252*'値引・法定福利費自動計算（非表示予定）'!$D$7,0),
-99999
),
MAX(
MIN(0,$G252)-ROUND($G252*$L252,0),
-99999
)
))</f>
        <v/>
      </c>
      <c r="R252" s="460" t="str">
        <f>IF($G252="","",IF($K252=TRUE,
MIN(
MAX(
_xlfn.CEILING.MATH($G252*('②-1出来高報告書'!$H$42-1%),1)-ROUND($G252*'値引・法定福利費自動計算（非表示予定）'!$D$7,0),
_xlfn.CEILING.MATH($G252*('②-1出来高報告書'!$H$42+1%+0.1%),1)-1-ROUND($G252*'値引・法定福利費自動計算（非表示予定）'!$D$7,0)
),
MAX(0,$G252)-ROUND($G252*'値引・法定福利費自動計算（非表示予定）'!$D$7,0),
99999
),
MIN(
MAX(0,$G252)-ROUND($G252*$L252,0),
99999
)
))</f>
        <v/>
      </c>
      <c r="S252" s="462" t="str">
        <f t="shared" si="37"/>
        <v>OK</v>
      </c>
      <c r="T252" s="435" t="str">
        <f t="shared" si="38"/>
        <v>OK</v>
      </c>
      <c r="U252" s="435" t="str">
        <f>IF($K252=TRUE,IF(ROUND(ABS($H252-'②-1出来高報告書'!$H$42),4)&lt;=1%,"OK","NG"),"OK")</f>
        <v>OK</v>
      </c>
      <c r="V252" s="435" t="str">
        <f t="shared" si="39"/>
        <v>OK</v>
      </c>
      <c r="W252" s="435" t="str">
        <f t="shared" si="40"/>
        <v>OK</v>
      </c>
      <c r="X252" s="435" t="str">
        <f t="shared" si="41"/>
        <v>OK</v>
      </c>
      <c r="Y252" s="435" t="str">
        <f t="shared" si="42"/>
        <v>OK</v>
      </c>
      <c r="Z252" s="435">
        <f t="shared" si="43"/>
        <v>0</v>
      </c>
      <c r="AA252" s="83">
        <f>'①見積→契約(出来高報告初回のみ）'!I281</f>
        <v>0</v>
      </c>
    </row>
    <row r="253" spans="1:27" ht="18" customHeight="1">
      <c r="A253" s="370">
        <f t="shared" si="46"/>
        <v>8</v>
      </c>
      <c r="B253" s="308" t="str">
        <f>IF('①見積→契約(出来高報告初回のみ）'!B288="〇","☑","")</f>
        <v/>
      </c>
      <c r="C253" s="408" t="str">
        <f t="shared" si="47"/>
        <v/>
      </c>
      <c r="D253" s="305" t="str">
        <f>IFERROR(IF('①見積→契約(出来高報告初回のみ）'!C282="","",'①見積→契約(出来高報告初回のみ）'!C282),"")</f>
        <v/>
      </c>
      <c r="E253" s="115" t="str">
        <f>IFERROR(IF('①見積→契約(出来高報告初回のみ）'!D282="","",FIXED('①見積→契約(出来高報告初回のみ）'!D282,'①見積→契約(出来高報告初回のみ）'!AG296)),"")</f>
        <v/>
      </c>
      <c r="F253" s="111" t="str">
        <f>IFERROR(IF('①見積→契約(出来高報告初回のみ）'!E282="","",'①見積→契約(出来高報告初回のみ）'!E282),"")</f>
        <v/>
      </c>
      <c r="G253" s="112" t="str">
        <f>IF('①見積→契約(出来高報告初回のみ）'!H282="","",'①見積→契約(出来高報告初回のみ）'!H282)</f>
        <v/>
      </c>
      <c r="H253" s="110" t="str">
        <f t="shared" si="44"/>
        <v/>
      </c>
      <c r="I253" s="114" t="str">
        <f>IFERROR(IF(K253=TRUE,ROUND(G253*'値引・法定福利費自動計算（非表示予定）'!$D$7+M253,0),IF(G253="","",ROUND(G253*L253+M253,0))),"")</f>
        <v/>
      </c>
      <c r="J253" s="125"/>
      <c r="K253" s="458"/>
      <c r="L253" s="157"/>
      <c r="M253" s="156"/>
      <c r="N253" s="449" t="str">
        <f t="shared" si="36"/>
        <v/>
      </c>
      <c r="O253" s="449" t="str">
        <f>IF($K253=TRUE,'②-1出来高報告書'!$H$42-1%,"")</f>
        <v/>
      </c>
      <c r="P253" s="449" t="str">
        <f>IF($K253=TRUE,'②-1出来高報告書'!$H$42+1%,"")</f>
        <v/>
      </c>
      <c r="Q253" s="460" t="str">
        <f>IF($G253="","",IF($K253=TRUE,
MAX(
MIN(
_xlfn.CEILING.MATH($G253*('②-1出来高報告書'!$H$42-1%),1)-ROUND($G253*'値引・法定福利費自動計算（非表示予定）'!$D$7,0),
_xlfn.CEILING.MATH($G253*('②-1出来高報告書'!$H$42+1%+0.1%),1)-1-ROUND($G253*'値引・法定福利費自動計算（非表示予定）'!$D$7,0)
),
MIN(0,$G253)-ROUND($G253*'値引・法定福利費自動計算（非表示予定）'!$D$7,0),
-99999
),
MAX(
MIN(0,$G253)-ROUND($G253*$L253,0),
-99999
)
))</f>
        <v/>
      </c>
      <c r="R253" s="460" t="str">
        <f>IF($G253="","",IF($K253=TRUE,
MIN(
MAX(
_xlfn.CEILING.MATH($G253*('②-1出来高報告書'!$H$42-1%),1)-ROUND($G253*'値引・法定福利費自動計算（非表示予定）'!$D$7,0),
_xlfn.CEILING.MATH($G253*('②-1出来高報告書'!$H$42+1%+0.1%),1)-1-ROUND($G253*'値引・法定福利費自動計算（非表示予定）'!$D$7,0)
),
MAX(0,$G253)-ROUND($G253*'値引・法定福利費自動計算（非表示予定）'!$D$7,0),
99999
),
MIN(
MAX(0,$G253)-ROUND($G253*$L253,0),
99999
)
))</f>
        <v/>
      </c>
      <c r="S253" s="462" t="str">
        <f t="shared" si="37"/>
        <v>OK</v>
      </c>
      <c r="T253" s="435" t="str">
        <f t="shared" si="38"/>
        <v>OK</v>
      </c>
      <c r="U253" s="435" t="str">
        <f>IF($K253=TRUE,IF(ROUND(ABS($H253-'②-1出来高報告書'!$H$42),4)&lt;=1%,"OK","NG"),"OK")</f>
        <v>OK</v>
      </c>
      <c r="V253" s="435" t="str">
        <f t="shared" si="39"/>
        <v>OK</v>
      </c>
      <c r="W253" s="435" t="str">
        <f t="shared" si="40"/>
        <v>OK</v>
      </c>
      <c r="X253" s="435" t="str">
        <f t="shared" si="41"/>
        <v>OK</v>
      </c>
      <c r="Y253" s="435" t="str">
        <f t="shared" si="42"/>
        <v>OK</v>
      </c>
      <c r="Z253" s="435">
        <f t="shared" si="43"/>
        <v>0</v>
      </c>
      <c r="AA253" s="83">
        <f>'①見積→契約(出来高報告初回のみ）'!I282</f>
        <v>0</v>
      </c>
    </row>
    <row r="254" spans="1:27" ht="18" customHeight="1">
      <c r="A254" s="370">
        <f t="shared" si="46"/>
        <v>8</v>
      </c>
      <c r="B254" s="308" t="str">
        <f>IF('①見積→契約(出来高報告初回のみ）'!B289="〇","☑","")</f>
        <v/>
      </c>
      <c r="C254" s="408" t="str">
        <f t="shared" si="47"/>
        <v/>
      </c>
      <c r="D254" s="305" t="str">
        <f>IFERROR(IF('①見積→契約(出来高報告初回のみ）'!C283="","",'①見積→契約(出来高報告初回のみ）'!C283),"")</f>
        <v/>
      </c>
      <c r="E254" s="115" t="str">
        <f>IFERROR(IF('①見積→契約(出来高報告初回のみ）'!D283="","",FIXED('①見積→契約(出来高報告初回のみ）'!D283,'①見積→契約(出来高報告初回のみ）'!AG297)),"")</f>
        <v/>
      </c>
      <c r="F254" s="111" t="str">
        <f>IFERROR(IF('①見積→契約(出来高報告初回のみ）'!E283="","",'①見積→契約(出来高報告初回のみ）'!E283),"")</f>
        <v/>
      </c>
      <c r="G254" s="112" t="str">
        <f>IF('①見積→契約(出来高報告初回のみ）'!H283="","",'①見積→契約(出来高報告初回のみ）'!H283)</f>
        <v/>
      </c>
      <c r="H254" s="110" t="str">
        <f t="shared" si="44"/>
        <v/>
      </c>
      <c r="I254" s="114" t="str">
        <f>IFERROR(IF(K254=TRUE,ROUND(G254*'値引・法定福利費自動計算（非表示予定）'!$D$7+M254,0),IF(G254="","",ROUND(G254*L254+M254,0))),"")</f>
        <v/>
      </c>
      <c r="J254" s="125"/>
      <c r="K254" s="458"/>
      <c r="L254" s="157"/>
      <c r="M254" s="156"/>
      <c r="N254" s="449" t="str">
        <f t="shared" si="36"/>
        <v/>
      </c>
      <c r="O254" s="449" t="str">
        <f>IF($K254=TRUE,'②-1出来高報告書'!$H$42-1%,"")</f>
        <v/>
      </c>
      <c r="P254" s="449" t="str">
        <f>IF($K254=TRUE,'②-1出来高報告書'!$H$42+1%,"")</f>
        <v/>
      </c>
      <c r="Q254" s="460" t="str">
        <f>IF($G254="","",IF($K254=TRUE,
MAX(
MIN(
_xlfn.CEILING.MATH($G254*('②-1出来高報告書'!$H$42-1%),1)-ROUND($G254*'値引・法定福利費自動計算（非表示予定）'!$D$7,0),
_xlfn.CEILING.MATH($G254*('②-1出来高報告書'!$H$42+1%+0.1%),1)-1-ROUND($G254*'値引・法定福利費自動計算（非表示予定）'!$D$7,0)
),
MIN(0,$G254)-ROUND($G254*'値引・法定福利費自動計算（非表示予定）'!$D$7,0),
-99999
),
MAX(
MIN(0,$G254)-ROUND($G254*$L254,0),
-99999
)
))</f>
        <v/>
      </c>
      <c r="R254" s="460" t="str">
        <f>IF($G254="","",IF($K254=TRUE,
MIN(
MAX(
_xlfn.CEILING.MATH($G254*('②-1出来高報告書'!$H$42-1%),1)-ROUND($G254*'値引・法定福利費自動計算（非表示予定）'!$D$7,0),
_xlfn.CEILING.MATH($G254*('②-1出来高報告書'!$H$42+1%+0.1%),1)-1-ROUND($G254*'値引・法定福利費自動計算（非表示予定）'!$D$7,0)
),
MAX(0,$G254)-ROUND($G254*'値引・法定福利費自動計算（非表示予定）'!$D$7,0),
99999
),
MIN(
MAX(0,$G254)-ROUND($G254*$L254,0),
99999
)
))</f>
        <v/>
      </c>
      <c r="S254" s="462" t="str">
        <f t="shared" si="37"/>
        <v>OK</v>
      </c>
      <c r="T254" s="435" t="str">
        <f t="shared" si="38"/>
        <v>OK</v>
      </c>
      <c r="U254" s="435" t="str">
        <f>IF($K254=TRUE,IF(ROUND(ABS($H254-'②-1出来高報告書'!$H$42),4)&lt;=1%,"OK","NG"),"OK")</f>
        <v>OK</v>
      </c>
      <c r="V254" s="435" t="str">
        <f t="shared" si="39"/>
        <v>OK</v>
      </c>
      <c r="W254" s="435" t="str">
        <f t="shared" si="40"/>
        <v>OK</v>
      </c>
      <c r="X254" s="435" t="str">
        <f t="shared" si="41"/>
        <v>OK</v>
      </c>
      <c r="Y254" s="435" t="str">
        <f t="shared" si="42"/>
        <v>OK</v>
      </c>
      <c r="Z254" s="435">
        <f t="shared" si="43"/>
        <v>0</v>
      </c>
      <c r="AA254" s="83">
        <f>'①見積→契約(出来高報告初回のみ）'!I283</f>
        <v>0</v>
      </c>
    </row>
    <row r="255" spans="1:27" ht="18" customHeight="1">
      <c r="A255" s="370">
        <f t="shared" si="46"/>
        <v>8</v>
      </c>
      <c r="B255" s="308" t="str">
        <f>IF('①見積→契約(出来高報告初回のみ）'!B290="〇","☑","")</f>
        <v/>
      </c>
      <c r="C255" s="408" t="str">
        <f t="shared" si="47"/>
        <v/>
      </c>
      <c r="D255" s="305" t="str">
        <f>IFERROR(IF('①見積→契約(出来高報告初回のみ）'!C284="","",'①見積→契約(出来高報告初回のみ）'!C284),"")</f>
        <v/>
      </c>
      <c r="E255" s="115" t="str">
        <f>IFERROR(IF('①見積→契約(出来高報告初回のみ）'!D284="","",FIXED('①見積→契約(出来高報告初回のみ）'!D284,'①見積→契約(出来高報告初回のみ）'!AG298)),"")</f>
        <v/>
      </c>
      <c r="F255" s="111" t="str">
        <f>IFERROR(IF('①見積→契約(出来高報告初回のみ）'!E284="","",'①見積→契約(出来高報告初回のみ）'!E284),"")</f>
        <v/>
      </c>
      <c r="G255" s="112" t="str">
        <f>IF('①見積→契約(出来高報告初回のみ）'!H284="","",'①見積→契約(出来高報告初回のみ）'!H284)</f>
        <v/>
      </c>
      <c r="H255" s="110" t="str">
        <f t="shared" si="44"/>
        <v/>
      </c>
      <c r="I255" s="114" t="str">
        <f>IFERROR(IF(K255=TRUE,ROUND(G255*'値引・法定福利費自動計算（非表示予定）'!$D$7+M255,0),IF(G255="","",ROUND(G255*L255+M255,0))),"")</f>
        <v/>
      </c>
      <c r="J255" s="125"/>
      <c r="K255" s="458" t="b">
        <v>0</v>
      </c>
      <c r="L255" s="157"/>
      <c r="M255" s="156"/>
      <c r="N255" s="449" t="str">
        <f t="shared" si="36"/>
        <v/>
      </c>
      <c r="O255" s="449" t="str">
        <f>IF($K255=TRUE,'②-1出来高報告書'!$H$42-1%,"")</f>
        <v/>
      </c>
      <c r="P255" s="449" t="str">
        <f>IF($K255=TRUE,'②-1出来高報告書'!$H$42+1%,"")</f>
        <v/>
      </c>
      <c r="Q255" s="460" t="str">
        <f>IF($G255="","",IF($K255=TRUE,
MAX(
MIN(
_xlfn.CEILING.MATH($G255*('②-1出来高報告書'!$H$42-1%),1)-ROUND($G255*'値引・法定福利費自動計算（非表示予定）'!$D$7,0),
_xlfn.CEILING.MATH($G255*('②-1出来高報告書'!$H$42+1%+0.1%),1)-1-ROUND($G255*'値引・法定福利費自動計算（非表示予定）'!$D$7,0)
),
MIN(0,$G255)-ROUND($G255*'値引・法定福利費自動計算（非表示予定）'!$D$7,0),
-99999
),
MAX(
MIN(0,$G255)-ROUND($G255*$L255,0),
-99999
)
))</f>
        <v/>
      </c>
      <c r="R255" s="460" t="str">
        <f>IF($G255="","",IF($K255=TRUE,
MIN(
MAX(
_xlfn.CEILING.MATH($G255*('②-1出来高報告書'!$H$42-1%),1)-ROUND($G255*'値引・法定福利費自動計算（非表示予定）'!$D$7,0),
_xlfn.CEILING.MATH($G255*('②-1出来高報告書'!$H$42+1%+0.1%),1)-1-ROUND($G255*'値引・法定福利費自動計算（非表示予定）'!$D$7,0)
),
MAX(0,$G255)-ROUND($G255*'値引・法定福利費自動計算（非表示予定）'!$D$7,0),
99999
),
MIN(
MAX(0,$G255)-ROUND($G255*$L255,0),
99999
)
))</f>
        <v/>
      </c>
      <c r="S255" s="462" t="str">
        <f t="shared" si="37"/>
        <v>OK</v>
      </c>
      <c r="T255" s="435" t="str">
        <f t="shared" si="38"/>
        <v>OK</v>
      </c>
      <c r="U255" s="435" t="str">
        <f>IF($K255=TRUE,IF(ROUND(ABS($H255-'②-1出来高報告書'!$H$42),4)&lt;=1%,"OK","NG"),"OK")</f>
        <v>OK</v>
      </c>
      <c r="V255" s="435" t="str">
        <f t="shared" si="39"/>
        <v>OK</v>
      </c>
      <c r="W255" s="435" t="str">
        <f t="shared" si="40"/>
        <v>OK</v>
      </c>
      <c r="X255" s="435" t="str">
        <f t="shared" si="41"/>
        <v>OK</v>
      </c>
      <c r="Y255" s="435" t="str">
        <f t="shared" si="42"/>
        <v>OK</v>
      </c>
      <c r="Z255" s="435">
        <f t="shared" si="43"/>
        <v>0</v>
      </c>
      <c r="AA255" s="83">
        <f>'①見積→契約(出来高報告初回のみ）'!I284</f>
        <v>0</v>
      </c>
    </row>
    <row r="256" spans="1:27" ht="18" customHeight="1">
      <c r="A256" s="370">
        <f t="shared" si="46"/>
        <v>8</v>
      </c>
      <c r="B256" s="308" t="str">
        <f>IF('①見積→契約(出来高報告初回のみ）'!B291="〇","☑","")</f>
        <v/>
      </c>
      <c r="C256" s="408" t="str">
        <f t="shared" si="47"/>
        <v/>
      </c>
      <c r="D256" s="305" t="str">
        <f>IFERROR(IF('①見積→契約(出来高報告初回のみ）'!C285="","",'①見積→契約(出来高報告初回のみ）'!C285),"")</f>
        <v/>
      </c>
      <c r="E256" s="115" t="str">
        <f>IFERROR(IF('①見積→契約(出来高報告初回のみ）'!D285="","",FIXED('①見積→契約(出来高報告初回のみ）'!D285,'①見積→契約(出来高報告初回のみ）'!AG299)),"")</f>
        <v/>
      </c>
      <c r="F256" s="111" t="str">
        <f>IFERROR(IF('①見積→契約(出来高報告初回のみ）'!E285="","",'①見積→契約(出来高報告初回のみ）'!E285),"")</f>
        <v/>
      </c>
      <c r="G256" s="112" t="str">
        <f>IF('①見積→契約(出来高報告初回のみ）'!H285="","",'①見積→契約(出来高報告初回のみ）'!H285)</f>
        <v/>
      </c>
      <c r="H256" s="110" t="str">
        <f t="shared" si="44"/>
        <v/>
      </c>
      <c r="I256" s="114" t="str">
        <f>IFERROR(IF(K256=TRUE,ROUND(G256*'値引・法定福利費自動計算（非表示予定）'!$D$7+M256,0),IF(G256="","",ROUND(G256*L256+M256,0))),"")</f>
        <v/>
      </c>
      <c r="J256" s="125"/>
      <c r="K256" s="458"/>
      <c r="L256" s="157"/>
      <c r="M256" s="156"/>
      <c r="N256" s="449" t="str">
        <f t="shared" si="36"/>
        <v/>
      </c>
      <c r="O256" s="449" t="str">
        <f>IF($K256=TRUE,'②-1出来高報告書'!$H$42-1%,"")</f>
        <v/>
      </c>
      <c r="P256" s="449" t="str">
        <f>IF($K256=TRUE,'②-1出来高報告書'!$H$42+1%,"")</f>
        <v/>
      </c>
      <c r="Q256" s="460" t="str">
        <f>IF($G256="","",IF($K256=TRUE,
MAX(
MIN(
_xlfn.CEILING.MATH($G256*('②-1出来高報告書'!$H$42-1%),1)-ROUND($G256*'値引・法定福利費自動計算（非表示予定）'!$D$7,0),
_xlfn.CEILING.MATH($G256*('②-1出来高報告書'!$H$42+1%+0.1%),1)-1-ROUND($G256*'値引・法定福利費自動計算（非表示予定）'!$D$7,0)
),
MIN(0,$G256)-ROUND($G256*'値引・法定福利費自動計算（非表示予定）'!$D$7,0),
-99999
),
MAX(
MIN(0,$G256)-ROUND($G256*$L256,0),
-99999
)
))</f>
        <v/>
      </c>
      <c r="R256" s="460" t="str">
        <f>IF($G256="","",IF($K256=TRUE,
MIN(
MAX(
_xlfn.CEILING.MATH($G256*('②-1出来高報告書'!$H$42-1%),1)-ROUND($G256*'値引・法定福利費自動計算（非表示予定）'!$D$7,0),
_xlfn.CEILING.MATH($G256*('②-1出来高報告書'!$H$42+1%+0.1%),1)-1-ROUND($G256*'値引・法定福利費自動計算（非表示予定）'!$D$7,0)
),
MAX(0,$G256)-ROUND($G256*'値引・法定福利費自動計算（非表示予定）'!$D$7,0),
99999
),
MIN(
MAX(0,$G256)-ROUND($G256*$L256,0),
99999
)
))</f>
        <v/>
      </c>
      <c r="S256" s="462" t="str">
        <f t="shared" si="37"/>
        <v>OK</v>
      </c>
      <c r="T256" s="435" t="str">
        <f t="shared" si="38"/>
        <v>OK</v>
      </c>
      <c r="U256" s="435" t="str">
        <f>IF($K256=TRUE,IF(ROUND(ABS($H256-'②-1出来高報告書'!$H$42),4)&lt;=1%,"OK","NG"),"OK")</f>
        <v>OK</v>
      </c>
      <c r="V256" s="435" t="str">
        <f t="shared" si="39"/>
        <v>OK</v>
      </c>
      <c r="W256" s="435" t="str">
        <f t="shared" si="40"/>
        <v>OK</v>
      </c>
      <c r="X256" s="435" t="str">
        <f t="shared" si="41"/>
        <v>OK</v>
      </c>
      <c r="Y256" s="435" t="str">
        <f t="shared" si="42"/>
        <v>OK</v>
      </c>
      <c r="Z256" s="435">
        <f t="shared" si="43"/>
        <v>0</v>
      </c>
      <c r="AA256" s="83">
        <f>'①見積→契約(出来高報告初回のみ）'!I285</f>
        <v>0</v>
      </c>
    </row>
    <row r="257" spans="1:27" ht="18" customHeight="1">
      <c r="A257" s="370">
        <f t="shared" si="46"/>
        <v>8</v>
      </c>
      <c r="B257" s="308" t="str">
        <f>IF('①見積→契約(出来高報告初回のみ）'!B292="〇","☑","")</f>
        <v/>
      </c>
      <c r="C257" s="408" t="str">
        <f t="shared" si="47"/>
        <v/>
      </c>
      <c r="D257" s="305" t="str">
        <f>IFERROR(IF('①見積→契約(出来高報告初回のみ）'!C286="","",'①見積→契約(出来高報告初回のみ）'!C286),"")</f>
        <v/>
      </c>
      <c r="E257" s="115" t="str">
        <f>IFERROR(IF('①見積→契約(出来高報告初回のみ）'!D286="","",FIXED('①見積→契約(出来高報告初回のみ）'!D286,'①見積→契約(出来高報告初回のみ）'!AG300)),"")</f>
        <v/>
      </c>
      <c r="F257" s="111" t="str">
        <f>IFERROR(IF('①見積→契約(出来高報告初回のみ）'!E286="","",'①見積→契約(出来高報告初回のみ）'!E286),"")</f>
        <v/>
      </c>
      <c r="G257" s="112" t="str">
        <f>IF('①見積→契約(出来高報告初回のみ）'!H286="","",'①見積→契約(出来高報告初回のみ）'!H286)</f>
        <v/>
      </c>
      <c r="H257" s="110" t="str">
        <f t="shared" si="44"/>
        <v/>
      </c>
      <c r="I257" s="114" t="str">
        <f>IFERROR(IF(K257=TRUE,ROUND(G257*'値引・法定福利費自動計算（非表示予定）'!$D$7+M257,0),IF(G257="","",ROUND(G257*L257+M257,0))),"")</f>
        <v/>
      </c>
      <c r="J257" s="125"/>
      <c r="K257" s="458"/>
      <c r="L257" s="157"/>
      <c r="M257" s="156"/>
      <c r="N257" s="449" t="str">
        <f t="shared" si="36"/>
        <v/>
      </c>
      <c r="O257" s="449" t="str">
        <f>IF($K257=TRUE,'②-1出来高報告書'!$H$42-1%,"")</f>
        <v/>
      </c>
      <c r="P257" s="449" t="str">
        <f>IF($K257=TRUE,'②-1出来高報告書'!$H$42+1%,"")</f>
        <v/>
      </c>
      <c r="Q257" s="460" t="str">
        <f>IF($G257="","",IF($K257=TRUE,
MAX(
MIN(
_xlfn.CEILING.MATH($G257*('②-1出来高報告書'!$H$42-1%),1)-ROUND($G257*'値引・法定福利費自動計算（非表示予定）'!$D$7,0),
_xlfn.CEILING.MATH($G257*('②-1出来高報告書'!$H$42+1%+0.1%),1)-1-ROUND($G257*'値引・法定福利費自動計算（非表示予定）'!$D$7,0)
),
MIN(0,$G257)-ROUND($G257*'値引・法定福利費自動計算（非表示予定）'!$D$7,0),
-99999
),
MAX(
MIN(0,$G257)-ROUND($G257*$L257,0),
-99999
)
))</f>
        <v/>
      </c>
      <c r="R257" s="460" t="str">
        <f>IF($G257="","",IF($K257=TRUE,
MIN(
MAX(
_xlfn.CEILING.MATH($G257*('②-1出来高報告書'!$H$42-1%),1)-ROUND($G257*'値引・法定福利費自動計算（非表示予定）'!$D$7,0),
_xlfn.CEILING.MATH($G257*('②-1出来高報告書'!$H$42+1%+0.1%),1)-1-ROUND($G257*'値引・法定福利費自動計算（非表示予定）'!$D$7,0)
),
MAX(0,$G257)-ROUND($G257*'値引・法定福利費自動計算（非表示予定）'!$D$7,0),
99999
),
MIN(
MAX(0,$G257)-ROUND($G257*$L257,0),
99999
)
))</f>
        <v/>
      </c>
      <c r="S257" s="462" t="str">
        <f t="shared" si="37"/>
        <v>OK</v>
      </c>
      <c r="T257" s="435" t="str">
        <f t="shared" si="38"/>
        <v>OK</v>
      </c>
      <c r="U257" s="435" t="str">
        <f>IF($K257=TRUE,IF(ROUND(ABS($H257-'②-1出来高報告書'!$H$42),4)&lt;=1%,"OK","NG"),"OK")</f>
        <v>OK</v>
      </c>
      <c r="V257" s="435" t="str">
        <f t="shared" si="39"/>
        <v>OK</v>
      </c>
      <c r="W257" s="435" t="str">
        <f t="shared" si="40"/>
        <v>OK</v>
      </c>
      <c r="X257" s="435" t="str">
        <f t="shared" si="41"/>
        <v>OK</v>
      </c>
      <c r="Y257" s="435" t="str">
        <f t="shared" si="42"/>
        <v>OK</v>
      </c>
      <c r="Z257" s="435">
        <f t="shared" si="43"/>
        <v>0</v>
      </c>
      <c r="AA257" s="83">
        <f>'①見積→契約(出来高報告初回のみ）'!I286</f>
        <v>0</v>
      </c>
    </row>
    <row r="258" spans="1:27" ht="18" customHeight="1">
      <c r="A258" s="370">
        <f t="shared" si="46"/>
        <v>8</v>
      </c>
      <c r="B258" s="308" t="str">
        <f>IF('①見積→契約(出来高報告初回のみ）'!B293="〇","☑","")</f>
        <v/>
      </c>
      <c r="C258" s="408" t="str">
        <f t="shared" si="47"/>
        <v/>
      </c>
      <c r="D258" s="305" t="str">
        <f>IFERROR(IF('①見積→契約(出来高報告初回のみ）'!C287="","",'①見積→契約(出来高報告初回のみ）'!C287),"")</f>
        <v/>
      </c>
      <c r="E258" s="115" t="str">
        <f>IFERROR(IF('①見積→契約(出来高報告初回のみ）'!D287="","",FIXED('①見積→契約(出来高報告初回のみ）'!D287,'①見積→契約(出来高報告初回のみ）'!AG301)),"")</f>
        <v/>
      </c>
      <c r="F258" s="111" t="str">
        <f>IFERROR(IF('①見積→契約(出来高報告初回のみ）'!E287="","",'①見積→契約(出来高報告初回のみ）'!E287),"")</f>
        <v/>
      </c>
      <c r="G258" s="112" t="str">
        <f>IF('①見積→契約(出来高報告初回のみ）'!H287="","",'①見積→契約(出来高報告初回のみ）'!H287)</f>
        <v/>
      </c>
      <c r="H258" s="110" t="str">
        <f t="shared" si="44"/>
        <v/>
      </c>
      <c r="I258" s="114" t="str">
        <f>IFERROR(IF(K258=TRUE,ROUND(G258*'値引・法定福利費自動計算（非表示予定）'!$D$7+M258,0),IF(G258="","",ROUND(G258*L258+M258,0))),"")</f>
        <v/>
      </c>
      <c r="J258" s="125"/>
      <c r="K258" s="458"/>
      <c r="L258" s="157"/>
      <c r="M258" s="156"/>
      <c r="N258" s="449" t="str">
        <f t="shared" si="36"/>
        <v/>
      </c>
      <c r="O258" s="449" t="str">
        <f>IF($K258=TRUE,'②-1出来高報告書'!$H$42-1%,"")</f>
        <v/>
      </c>
      <c r="P258" s="449" t="str">
        <f>IF($K258=TRUE,'②-1出来高報告書'!$H$42+1%,"")</f>
        <v/>
      </c>
      <c r="Q258" s="460" t="str">
        <f>IF($G258="","",IF($K258=TRUE,
MAX(
MIN(
_xlfn.CEILING.MATH($G258*('②-1出来高報告書'!$H$42-1%),1)-ROUND($G258*'値引・法定福利費自動計算（非表示予定）'!$D$7,0),
_xlfn.CEILING.MATH($G258*('②-1出来高報告書'!$H$42+1%+0.1%),1)-1-ROUND($G258*'値引・法定福利費自動計算（非表示予定）'!$D$7,0)
),
MIN(0,$G258)-ROUND($G258*'値引・法定福利費自動計算（非表示予定）'!$D$7,0),
-99999
),
MAX(
MIN(0,$G258)-ROUND($G258*$L258,0),
-99999
)
))</f>
        <v/>
      </c>
      <c r="R258" s="460" t="str">
        <f>IF($G258="","",IF($K258=TRUE,
MIN(
MAX(
_xlfn.CEILING.MATH($G258*('②-1出来高報告書'!$H$42-1%),1)-ROUND($G258*'値引・法定福利費自動計算（非表示予定）'!$D$7,0),
_xlfn.CEILING.MATH($G258*('②-1出来高報告書'!$H$42+1%+0.1%),1)-1-ROUND($G258*'値引・法定福利費自動計算（非表示予定）'!$D$7,0)
),
MAX(0,$G258)-ROUND($G258*'値引・法定福利費自動計算（非表示予定）'!$D$7,0),
99999
),
MIN(
MAX(0,$G258)-ROUND($G258*$L258,0),
99999
)
))</f>
        <v/>
      </c>
      <c r="S258" s="462" t="str">
        <f t="shared" si="37"/>
        <v>OK</v>
      </c>
      <c r="T258" s="435" t="str">
        <f t="shared" si="38"/>
        <v>OK</v>
      </c>
      <c r="U258" s="435" t="str">
        <f>IF($K258=TRUE,IF(ROUND(ABS($H258-'②-1出来高報告書'!$H$42),4)&lt;=1%,"OK","NG"),"OK")</f>
        <v>OK</v>
      </c>
      <c r="V258" s="435" t="str">
        <f t="shared" si="39"/>
        <v>OK</v>
      </c>
      <c r="W258" s="435" t="str">
        <f t="shared" si="40"/>
        <v>OK</v>
      </c>
      <c r="X258" s="435" t="str">
        <f t="shared" si="41"/>
        <v>OK</v>
      </c>
      <c r="Y258" s="435" t="str">
        <f t="shared" si="42"/>
        <v>OK</v>
      </c>
      <c r="Z258" s="435">
        <f t="shared" si="43"/>
        <v>0</v>
      </c>
      <c r="AA258" s="83">
        <f>'①見積→契約(出来高報告初回のみ）'!I287</f>
        <v>0</v>
      </c>
    </row>
    <row r="259" spans="1:27" ht="18" customHeight="1">
      <c r="A259" s="370">
        <f t="shared" si="46"/>
        <v>8</v>
      </c>
      <c r="B259" s="308" t="str">
        <f>IF('①見積→契約(出来高報告初回のみ）'!B294="〇","☑","")</f>
        <v/>
      </c>
      <c r="C259" s="408" t="str">
        <f t="shared" si="47"/>
        <v/>
      </c>
      <c r="D259" s="305" t="str">
        <f>IFERROR(IF('①見積→契約(出来高報告初回のみ）'!C288="","",'①見積→契約(出来高報告初回のみ）'!C288),"")</f>
        <v/>
      </c>
      <c r="E259" s="115" t="str">
        <f>IFERROR(IF('①見積→契約(出来高報告初回のみ）'!D288="","",FIXED('①見積→契約(出来高報告初回のみ）'!D288,'①見積→契約(出来高報告初回のみ）'!AG302)),"")</f>
        <v/>
      </c>
      <c r="F259" s="111" t="str">
        <f>IFERROR(IF('①見積→契約(出来高報告初回のみ）'!E288="","",'①見積→契約(出来高報告初回のみ）'!E288),"")</f>
        <v/>
      </c>
      <c r="G259" s="112" t="str">
        <f>IF('①見積→契約(出来高報告初回のみ）'!H288="","",'①見積→契約(出来高報告初回のみ）'!H288)</f>
        <v/>
      </c>
      <c r="H259" s="110" t="str">
        <f t="shared" si="44"/>
        <v/>
      </c>
      <c r="I259" s="114" t="str">
        <f>IFERROR(IF(K259=TRUE,ROUND(G259*'値引・法定福利費自動計算（非表示予定）'!$D$7+M259,0),IF(G259="","",ROUND(G259*L259+M259,0))),"")</f>
        <v/>
      </c>
      <c r="J259" s="125"/>
      <c r="K259" s="458"/>
      <c r="L259" s="157"/>
      <c r="M259" s="156"/>
      <c r="N259" s="449" t="str">
        <f t="shared" si="36"/>
        <v/>
      </c>
      <c r="O259" s="449" t="str">
        <f>IF($K259=TRUE,'②-1出来高報告書'!$H$42-1%,"")</f>
        <v/>
      </c>
      <c r="P259" s="449" t="str">
        <f>IF($K259=TRUE,'②-1出来高報告書'!$H$42+1%,"")</f>
        <v/>
      </c>
      <c r="Q259" s="460" t="str">
        <f>IF($G259="","",IF($K259=TRUE,
MAX(
MIN(
_xlfn.CEILING.MATH($G259*('②-1出来高報告書'!$H$42-1%),1)-ROUND($G259*'値引・法定福利費自動計算（非表示予定）'!$D$7,0),
_xlfn.CEILING.MATH($G259*('②-1出来高報告書'!$H$42+1%+0.1%),1)-1-ROUND($G259*'値引・法定福利費自動計算（非表示予定）'!$D$7,0)
),
MIN(0,$G259)-ROUND($G259*'値引・法定福利費自動計算（非表示予定）'!$D$7,0),
-99999
),
MAX(
MIN(0,$G259)-ROUND($G259*$L259,0),
-99999
)
))</f>
        <v/>
      </c>
      <c r="R259" s="460" t="str">
        <f>IF($G259="","",IF($K259=TRUE,
MIN(
MAX(
_xlfn.CEILING.MATH($G259*('②-1出来高報告書'!$H$42-1%),1)-ROUND($G259*'値引・法定福利費自動計算（非表示予定）'!$D$7,0),
_xlfn.CEILING.MATH($G259*('②-1出来高報告書'!$H$42+1%+0.1%),1)-1-ROUND($G259*'値引・法定福利費自動計算（非表示予定）'!$D$7,0)
),
MAX(0,$G259)-ROUND($G259*'値引・法定福利費自動計算（非表示予定）'!$D$7,0),
99999
),
MIN(
MAX(0,$G259)-ROUND($G259*$L259,0),
99999
)
))</f>
        <v/>
      </c>
      <c r="S259" s="462" t="str">
        <f t="shared" si="37"/>
        <v>OK</v>
      </c>
      <c r="T259" s="435" t="str">
        <f t="shared" si="38"/>
        <v>OK</v>
      </c>
      <c r="U259" s="435" t="str">
        <f>IF($K259=TRUE,IF(ROUND(ABS($H259-'②-1出来高報告書'!$H$42),4)&lt;=1%,"OK","NG"),"OK")</f>
        <v>OK</v>
      </c>
      <c r="V259" s="435" t="str">
        <f t="shared" si="39"/>
        <v>OK</v>
      </c>
      <c r="W259" s="435" t="str">
        <f t="shared" si="40"/>
        <v>OK</v>
      </c>
      <c r="X259" s="435" t="str">
        <f t="shared" si="41"/>
        <v>OK</v>
      </c>
      <c r="Y259" s="435" t="str">
        <f t="shared" si="42"/>
        <v>OK</v>
      </c>
      <c r="Z259" s="435">
        <f t="shared" si="43"/>
        <v>0</v>
      </c>
      <c r="AA259" s="83">
        <f>'①見積→契約(出来高報告初回のみ）'!I288</f>
        <v>0</v>
      </c>
    </row>
    <row r="260" spans="1:27" ht="18" customHeight="1">
      <c r="A260" s="370">
        <f t="shared" si="46"/>
        <v>8</v>
      </c>
      <c r="B260" s="308" t="str">
        <f>IF('①見積→契約(出来高報告初回のみ）'!B295="〇","☑","")</f>
        <v/>
      </c>
      <c r="C260" s="408" t="str">
        <f t="shared" si="47"/>
        <v/>
      </c>
      <c r="D260" s="305" t="str">
        <f>IFERROR(IF('①見積→契約(出来高報告初回のみ）'!C289="","",'①見積→契約(出来高報告初回のみ）'!C289),"")</f>
        <v/>
      </c>
      <c r="E260" s="115" t="str">
        <f>IFERROR(IF('①見積→契約(出来高報告初回のみ）'!D289="","",FIXED('①見積→契約(出来高報告初回のみ）'!D289,'①見積→契約(出来高報告初回のみ）'!AG303)),"")</f>
        <v/>
      </c>
      <c r="F260" s="111" t="str">
        <f>IFERROR(IF('①見積→契約(出来高報告初回のみ）'!E289="","",'①見積→契約(出来高報告初回のみ）'!E289),"")</f>
        <v/>
      </c>
      <c r="G260" s="112" t="str">
        <f>IF('①見積→契約(出来高報告初回のみ）'!H289="","",'①見積→契約(出来高報告初回のみ）'!H289)</f>
        <v/>
      </c>
      <c r="H260" s="110" t="str">
        <f t="shared" si="44"/>
        <v/>
      </c>
      <c r="I260" s="114" t="str">
        <f>IFERROR(IF(K260=TRUE,ROUND(G260*'値引・法定福利費自動計算（非表示予定）'!$D$7+M260,0),IF(G260="","",ROUND(G260*L260+M260,0))),"")</f>
        <v/>
      </c>
      <c r="J260" s="125"/>
      <c r="K260" s="458" t="b">
        <v>0</v>
      </c>
      <c r="L260" s="157"/>
      <c r="M260" s="156"/>
      <c r="N260" s="449" t="str">
        <f t="shared" si="36"/>
        <v/>
      </c>
      <c r="O260" s="449" t="str">
        <f>IF($K260=TRUE,'②-1出来高報告書'!$H$42-1%,"")</f>
        <v/>
      </c>
      <c r="P260" s="449" t="str">
        <f>IF($K260=TRUE,'②-1出来高報告書'!$H$42+1%,"")</f>
        <v/>
      </c>
      <c r="Q260" s="460" t="str">
        <f>IF($G260="","",IF($K260=TRUE,
MAX(
MIN(
_xlfn.CEILING.MATH($G260*('②-1出来高報告書'!$H$42-1%),1)-ROUND($G260*'値引・法定福利費自動計算（非表示予定）'!$D$7,0),
_xlfn.CEILING.MATH($G260*('②-1出来高報告書'!$H$42+1%+0.1%),1)-1-ROUND($G260*'値引・法定福利費自動計算（非表示予定）'!$D$7,0)
),
MIN(0,$G260)-ROUND($G260*'値引・法定福利費自動計算（非表示予定）'!$D$7,0),
-99999
),
MAX(
MIN(0,$G260)-ROUND($G260*$L260,0),
-99999
)
))</f>
        <v/>
      </c>
      <c r="R260" s="460" t="str">
        <f>IF($G260="","",IF($K260=TRUE,
MIN(
MAX(
_xlfn.CEILING.MATH($G260*('②-1出来高報告書'!$H$42-1%),1)-ROUND($G260*'値引・法定福利費自動計算（非表示予定）'!$D$7,0),
_xlfn.CEILING.MATH($G260*('②-1出来高報告書'!$H$42+1%+0.1%),1)-1-ROUND($G260*'値引・法定福利費自動計算（非表示予定）'!$D$7,0)
),
MAX(0,$G260)-ROUND($G260*'値引・法定福利費自動計算（非表示予定）'!$D$7,0),
99999
),
MIN(
MAX(0,$G260)-ROUND($G260*$L260,0),
99999
)
))</f>
        <v/>
      </c>
      <c r="S260" s="462" t="str">
        <f t="shared" si="37"/>
        <v>OK</v>
      </c>
      <c r="T260" s="435" t="str">
        <f t="shared" si="38"/>
        <v>OK</v>
      </c>
      <c r="U260" s="435" t="str">
        <f>IF($K260=TRUE,IF(ROUND(ABS($H260-'②-1出来高報告書'!$H$42),4)&lt;=1%,"OK","NG"),"OK")</f>
        <v>OK</v>
      </c>
      <c r="V260" s="435" t="str">
        <f t="shared" si="39"/>
        <v>OK</v>
      </c>
      <c r="W260" s="435" t="str">
        <f t="shared" si="40"/>
        <v>OK</v>
      </c>
      <c r="X260" s="435" t="str">
        <f t="shared" si="41"/>
        <v>OK</v>
      </c>
      <c r="Y260" s="435" t="str">
        <f t="shared" si="42"/>
        <v>OK</v>
      </c>
      <c r="Z260" s="435">
        <f t="shared" si="43"/>
        <v>0</v>
      </c>
      <c r="AA260" s="83">
        <f>'①見積→契約(出来高報告初回のみ）'!I289</f>
        <v>0</v>
      </c>
    </row>
    <row r="261" spans="1:27" ht="18" customHeight="1">
      <c r="A261" s="370">
        <f t="shared" si="46"/>
        <v>8</v>
      </c>
      <c r="B261" s="308" t="str">
        <f>IF('①見積→契約(出来高報告初回のみ）'!B296="〇","☑","")</f>
        <v/>
      </c>
      <c r="C261" s="408" t="str">
        <f t="shared" si="47"/>
        <v/>
      </c>
      <c r="D261" s="305" t="str">
        <f>IFERROR(IF('①見積→契約(出来高報告初回のみ）'!C290="","",'①見積→契約(出来高報告初回のみ）'!C290),"")</f>
        <v/>
      </c>
      <c r="E261" s="115" t="str">
        <f>IFERROR(IF('①見積→契約(出来高報告初回のみ）'!D290="","",FIXED('①見積→契約(出来高報告初回のみ）'!D290,'①見積→契約(出来高報告初回のみ）'!AG304)),"")</f>
        <v/>
      </c>
      <c r="F261" s="111" t="str">
        <f>IFERROR(IF('①見積→契約(出来高報告初回のみ）'!E290="","",'①見積→契約(出来高報告初回のみ）'!E290),"")</f>
        <v/>
      </c>
      <c r="G261" s="112" t="str">
        <f>IF('①見積→契約(出来高報告初回のみ）'!H290="","",'①見積→契約(出来高報告初回のみ）'!H290)</f>
        <v/>
      </c>
      <c r="H261" s="110" t="str">
        <f t="shared" si="44"/>
        <v/>
      </c>
      <c r="I261" s="114" t="str">
        <f>IFERROR(IF(K261=TRUE,ROUND(G261*'値引・法定福利費自動計算（非表示予定）'!$D$7+M261,0),IF(G261="","",ROUND(G261*L261+M261,0))),"")</f>
        <v/>
      </c>
      <c r="J261" s="125"/>
      <c r="K261" s="458" t="b">
        <v>0</v>
      </c>
      <c r="L261" s="157"/>
      <c r="M261" s="156"/>
      <c r="N261" s="449" t="str">
        <f t="shared" si="36"/>
        <v/>
      </c>
      <c r="O261" s="449" t="str">
        <f>IF($K261=TRUE,'②-1出来高報告書'!$H$42-1%,"")</f>
        <v/>
      </c>
      <c r="P261" s="449" t="str">
        <f>IF($K261=TRUE,'②-1出来高報告書'!$H$42+1%,"")</f>
        <v/>
      </c>
      <c r="Q261" s="460" t="str">
        <f>IF($G261="","",IF($K261=TRUE,
MAX(
MIN(
_xlfn.CEILING.MATH($G261*('②-1出来高報告書'!$H$42-1%),1)-ROUND($G261*'値引・法定福利費自動計算（非表示予定）'!$D$7,0),
_xlfn.CEILING.MATH($G261*('②-1出来高報告書'!$H$42+1%+0.1%),1)-1-ROUND($G261*'値引・法定福利費自動計算（非表示予定）'!$D$7,0)
),
MIN(0,$G261)-ROUND($G261*'値引・法定福利費自動計算（非表示予定）'!$D$7,0),
-99999
),
MAX(
MIN(0,$G261)-ROUND($G261*$L261,0),
-99999
)
))</f>
        <v/>
      </c>
      <c r="R261" s="460" t="str">
        <f>IF($G261="","",IF($K261=TRUE,
MIN(
MAX(
_xlfn.CEILING.MATH($G261*('②-1出来高報告書'!$H$42-1%),1)-ROUND($G261*'値引・法定福利費自動計算（非表示予定）'!$D$7,0),
_xlfn.CEILING.MATH($G261*('②-1出来高報告書'!$H$42+1%+0.1%),1)-1-ROUND($G261*'値引・法定福利費自動計算（非表示予定）'!$D$7,0)
),
MAX(0,$G261)-ROUND($G261*'値引・法定福利費自動計算（非表示予定）'!$D$7,0),
99999
),
MIN(
MAX(0,$G261)-ROUND($G261*$L261,0),
99999
)
))</f>
        <v/>
      </c>
      <c r="S261" s="462" t="str">
        <f t="shared" si="37"/>
        <v>OK</v>
      </c>
      <c r="T261" s="435" t="str">
        <f t="shared" si="38"/>
        <v>OK</v>
      </c>
      <c r="U261" s="435" t="str">
        <f>IF($K261=TRUE,IF(ROUND(ABS($H261-'②-1出来高報告書'!$H$42),4)&lt;=1%,"OK","NG"),"OK")</f>
        <v>OK</v>
      </c>
      <c r="V261" s="435" t="str">
        <f t="shared" si="39"/>
        <v>OK</v>
      </c>
      <c r="W261" s="435" t="str">
        <f t="shared" si="40"/>
        <v>OK</v>
      </c>
      <c r="X261" s="435" t="str">
        <f t="shared" si="41"/>
        <v>OK</v>
      </c>
      <c r="Y261" s="435" t="str">
        <f t="shared" si="42"/>
        <v>OK</v>
      </c>
      <c r="Z261" s="435">
        <f t="shared" si="43"/>
        <v>0</v>
      </c>
      <c r="AA261" s="83">
        <f>'①見積→契約(出来高報告初回のみ）'!I290</f>
        <v>0</v>
      </c>
    </row>
    <row r="262" spans="1:27" ht="18" customHeight="1">
      <c r="A262" s="370">
        <f t="shared" si="46"/>
        <v>8</v>
      </c>
      <c r="B262" s="308" t="str">
        <f>IF('①見積→契約(出来高報告初回のみ）'!B297="〇","☑","")</f>
        <v/>
      </c>
      <c r="C262" s="408" t="str">
        <f t="shared" si="47"/>
        <v/>
      </c>
      <c r="D262" s="305" t="str">
        <f>IFERROR(IF('①見積→契約(出来高報告初回のみ）'!C291="","",'①見積→契約(出来高報告初回のみ）'!C291),"")</f>
        <v/>
      </c>
      <c r="E262" s="115" t="str">
        <f>IFERROR(IF('①見積→契約(出来高報告初回のみ）'!D291="","",FIXED('①見積→契約(出来高報告初回のみ）'!D291,'①見積→契約(出来高報告初回のみ）'!AG305)),"")</f>
        <v/>
      </c>
      <c r="F262" s="111" t="str">
        <f>IFERROR(IF('①見積→契約(出来高報告初回のみ）'!E291="","",'①見積→契約(出来高報告初回のみ）'!E291),"")</f>
        <v/>
      </c>
      <c r="G262" s="112" t="str">
        <f>IF('①見積→契約(出来高報告初回のみ）'!H291="","",'①見積→契約(出来高報告初回のみ）'!H291)</f>
        <v/>
      </c>
      <c r="H262" s="110" t="str">
        <f t="shared" si="44"/>
        <v/>
      </c>
      <c r="I262" s="114" t="str">
        <f>IFERROR(IF(K262=TRUE,ROUND(G262*'値引・法定福利費自動計算（非表示予定）'!$D$7+M262,0),IF(G262="","",ROUND(G262*L262+M262,0))),"")</f>
        <v/>
      </c>
      <c r="J262" s="125"/>
      <c r="K262" s="458"/>
      <c r="L262" s="157"/>
      <c r="M262" s="156"/>
      <c r="N262" s="449" t="str">
        <f t="shared" ref="N262:N325" si="48">IFERROR(ROUNDDOWN(H262*100,2)/100,"")</f>
        <v/>
      </c>
      <c r="O262" s="449" t="str">
        <f>IF($K262=TRUE,'②-1出来高報告書'!$H$42-1%,"")</f>
        <v/>
      </c>
      <c r="P262" s="449" t="str">
        <f>IF($K262=TRUE,'②-1出来高報告書'!$H$42+1%,"")</f>
        <v/>
      </c>
      <c r="Q262" s="460" t="str">
        <f>IF($G262="","",IF($K262=TRUE,
MAX(
MIN(
_xlfn.CEILING.MATH($G262*('②-1出来高報告書'!$H$42-1%),1)-ROUND($G262*'値引・法定福利費自動計算（非表示予定）'!$D$7,0),
_xlfn.CEILING.MATH($G262*('②-1出来高報告書'!$H$42+1%+0.1%),1)-1-ROUND($G262*'値引・法定福利費自動計算（非表示予定）'!$D$7,0)
),
MIN(0,$G262)-ROUND($G262*'値引・法定福利費自動計算（非表示予定）'!$D$7,0),
-99999
),
MAX(
MIN(0,$G262)-ROUND($G262*$L262,0),
-99999
)
))</f>
        <v/>
      </c>
      <c r="R262" s="460" t="str">
        <f>IF($G262="","",IF($K262=TRUE,
MIN(
MAX(
_xlfn.CEILING.MATH($G262*('②-1出来高報告書'!$H$42-1%),1)-ROUND($G262*'値引・法定福利費自動計算（非表示予定）'!$D$7,0),
_xlfn.CEILING.MATH($G262*('②-1出来高報告書'!$H$42+1%+0.1%),1)-1-ROUND($G262*'値引・法定福利費自動計算（非表示予定）'!$D$7,0)
),
MAX(0,$G262)-ROUND($G262*'値引・法定福利費自動計算（非表示予定）'!$D$7,0),
99999
),
MIN(
MAX(0,$G262)-ROUND($G262*$L262,0),
99999
)
))</f>
        <v/>
      </c>
      <c r="S262" s="462" t="str">
        <f t="shared" ref="S262:S325" si="49">IF(K262=FALSE,IF(L262="",IF(M262&lt;&gt;"","NG","OK"),"OK"),"OK")</f>
        <v>OK</v>
      </c>
      <c r="T262" s="435" t="str">
        <f t="shared" ref="T262:T325" si="50">IF($G262="","OK",IF(AND($I262&gt;=MIN($G262,0),$I262&lt;=MAX($G262,0)),"OK","NG"))</f>
        <v>OK</v>
      </c>
      <c r="U262" s="435" t="str">
        <f>IF($K262=TRUE,IF(ROUND(ABS($H262-'②-1出来高報告書'!$H$42),4)&lt;=1%,"OK","NG"),"OK")</f>
        <v>OK</v>
      </c>
      <c r="V262" s="435" t="str">
        <f t="shared" ref="V262:V325" si="51">IF($M262="","OK",IF(ABS($M262)&lt;100000,"OK","NG"))</f>
        <v>OK</v>
      </c>
      <c r="W262" s="435" t="str">
        <f t="shared" ref="W262:W325" si="52">IF(AND($S262="OK",$T262="OK",$U262="OK",$V262="OK"),"OK","NG")</f>
        <v>OK</v>
      </c>
      <c r="X262" s="435" t="str">
        <f t="shared" ref="X262:X325" si="53">IF(AND($T262="OK",$U262="OK",$V262="OK"),"OK","NG")</f>
        <v>OK</v>
      </c>
      <c r="Y262" s="435" t="str">
        <f t="shared" ref="Y262:Y325" si="54">IF(AND($T262="OK",$X262="OK"),"OK","NG")</f>
        <v>OK</v>
      </c>
      <c r="Z262" s="435">
        <f t="shared" ref="Z262:Z325" si="55">COUNTIF(S262:Y262,"NG")</f>
        <v>0</v>
      </c>
      <c r="AA262" s="83">
        <f>'①見積→契約(出来高報告初回のみ）'!I291</f>
        <v>0</v>
      </c>
    </row>
    <row r="263" spans="1:27" ht="18" customHeight="1">
      <c r="A263" s="370">
        <f t="shared" si="46"/>
        <v>8</v>
      </c>
      <c r="B263" s="308" t="str">
        <f>IF('①見積→契約(出来高報告初回のみ）'!B298="〇","☑","")</f>
        <v/>
      </c>
      <c r="C263" s="408" t="str">
        <f t="shared" si="47"/>
        <v/>
      </c>
      <c r="D263" s="305" t="str">
        <f>IFERROR(IF('①見積→契約(出来高報告初回のみ）'!C292="","",'①見積→契約(出来高報告初回のみ）'!C292),"")</f>
        <v/>
      </c>
      <c r="E263" s="115" t="str">
        <f>IFERROR(IF('①見積→契約(出来高報告初回のみ）'!D292="","",FIXED('①見積→契約(出来高報告初回のみ）'!D292,'①見積→契約(出来高報告初回のみ）'!AG306)),"")</f>
        <v/>
      </c>
      <c r="F263" s="111" t="str">
        <f>IFERROR(IF('①見積→契約(出来高報告初回のみ）'!E292="","",'①見積→契約(出来高報告初回のみ）'!E292),"")</f>
        <v/>
      </c>
      <c r="G263" s="112" t="str">
        <f>IF('①見積→契約(出来高報告初回のみ）'!H292="","",'①見積→契約(出来高報告初回のみ）'!H292)</f>
        <v/>
      </c>
      <c r="H263" s="110" t="str">
        <f t="shared" si="44"/>
        <v/>
      </c>
      <c r="I263" s="114" t="str">
        <f>IFERROR(IF(K263=TRUE,ROUND(G263*'値引・法定福利費自動計算（非表示予定）'!$D$7+M263,0),IF(G263="","",ROUND(G263*L263+M263,0))),"")</f>
        <v/>
      </c>
      <c r="J263" s="125"/>
      <c r="K263" s="458"/>
      <c r="L263" s="157"/>
      <c r="M263" s="156"/>
      <c r="N263" s="449" t="str">
        <f t="shared" si="48"/>
        <v/>
      </c>
      <c r="O263" s="449" t="str">
        <f>IF($K263=TRUE,'②-1出来高報告書'!$H$42-1%,"")</f>
        <v/>
      </c>
      <c r="P263" s="449" t="str">
        <f>IF($K263=TRUE,'②-1出来高報告書'!$H$42+1%,"")</f>
        <v/>
      </c>
      <c r="Q263" s="460" t="str">
        <f>IF($G263="","",IF($K263=TRUE,
MAX(
MIN(
_xlfn.CEILING.MATH($G263*('②-1出来高報告書'!$H$42-1%),1)-ROUND($G263*'値引・法定福利費自動計算（非表示予定）'!$D$7,0),
_xlfn.CEILING.MATH($G263*('②-1出来高報告書'!$H$42+1%+0.1%),1)-1-ROUND($G263*'値引・法定福利費自動計算（非表示予定）'!$D$7,0)
),
MIN(0,$G263)-ROUND($G263*'値引・法定福利費自動計算（非表示予定）'!$D$7,0),
-99999
),
MAX(
MIN(0,$G263)-ROUND($G263*$L263,0),
-99999
)
))</f>
        <v/>
      </c>
      <c r="R263" s="460" t="str">
        <f>IF($G263="","",IF($K263=TRUE,
MIN(
MAX(
_xlfn.CEILING.MATH($G263*('②-1出来高報告書'!$H$42-1%),1)-ROUND($G263*'値引・法定福利費自動計算（非表示予定）'!$D$7,0),
_xlfn.CEILING.MATH($G263*('②-1出来高報告書'!$H$42+1%+0.1%),1)-1-ROUND($G263*'値引・法定福利費自動計算（非表示予定）'!$D$7,0)
),
MAX(0,$G263)-ROUND($G263*'値引・法定福利費自動計算（非表示予定）'!$D$7,0),
99999
),
MIN(
MAX(0,$G263)-ROUND($G263*$L263,0),
99999
)
))</f>
        <v/>
      </c>
      <c r="S263" s="462" t="str">
        <f t="shared" si="49"/>
        <v>OK</v>
      </c>
      <c r="T263" s="435" t="str">
        <f t="shared" si="50"/>
        <v>OK</v>
      </c>
      <c r="U263" s="435" t="str">
        <f>IF($K263=TRUE,IF(ROUND(ABS($H263-'②-1出来高報告書'!$H$42),4)&lt;=1%,"OK","NG"),"OK")</f>
        <v>OK</v>
      </c>
      <c r="V263" s="435" t="str">
        <f t="shared" si="51"/>
        <v>OK</v>
      </c>
      <c r="W263" s="435" t="str">
        <f t="shared" si="52"/>
        <v>OK</v>
      </c>
      <c r="X263" s="435" t="str">
        <f t="shared" si="53"/>
        <v>OK</v>
      </c>
      <c r="Y263" s="435" t="str">
        <f t="shared" si="54"/>
        <v>OK</v>
      </c>
      <c r="Z263" s="435">
        <f t="shared" si="55"/>
        <v>0</v>
      </c>
      <c r="AA263" s="83">
        <f>'①見積→契約(出来高報告初回のみ）'!I292</f>
        <v>0</v>
      </c>
    </row>
    <row r="264" spans="1:27" ht="18" customHeight="1">
      <c r="A264" s="370">
        <f t="shared" si="46"/>
        <v>8</v>
      </c>
      <c r="B264" s="308" t="str">
        <f>IF('①見積→契約(出来高報告初回のみ）'!B299="〇","☑","")</f>
        <v/>
      </c>
      <c r="C264" s="408" t="str">
        <f t="shared" si="47"/>
        <v/>
      </c>
      <c r="D264" s="305" t="str">
        <f>IFERROR(IF('①見積→契約(出来高報告初回のみ）'!C293="","",'①見積→契約(出来高報告初回のみ）'!C293),"")</f>
        <v/>
      </c>
      <c r="E264" s="115" t="str">
        <f>IFERROR(IF('①見積→契約(出来高報告初回のみ）'!D293="","",FIXED('①見積→契約(出来高報告初回のみ）'!D293,'①見積→契約(出来高報告初回のみ）'!AG307)),"")</f>
        <v/>
      </c>
      <c r="F264" s="111" t="str">
        <f>IFERROR(IF('①見積→契約(出来高報告初回のみ）'!E293="","",'①見積→契約(出来高報告初回のみ）'!E293),"")</f>
        <v/>
      </c>
      <c r="G264" s="112" t="str">
        <f>IF('①見積→契約(出来高報告初回のみ）'!H293="","",'①見積→契約(出来高報告初回のみ）'!H293)</f>
        <v/>
      </c>
      <c r="H264" s="110" t="str">
        <f t="shared" si="44"/>
        <v/>
      </c>
      <c r="I264" s="114" t="str">
        <f>IFERROR(IF(K264=TRUE,ROUND(G264*'値引・法定福利費自動計算（非表示予定）'!$D$7+M264,0),IF(G264="","",ROUND(G264*L264+M264,0))),"")</f>
        <v/>
      </c>
      <c r="J264" s="125"/>
      <c r="K264" s="458"/>
      <c r="L264" s="157"/>
      <c r="M264" s="156"/>
      <c r="N264" s="449" t="str">
        <f t="shared" si="48"/>
        <v/>
      </c>
      <c r="O264" s="449" t="str">
        <f>IF($K264=TRUE,'②-1出来高報告書'!$H$42-1%,"")</f>
        <v/>
      </c>
      <c r="P264" s="449" t="str">
        <f>IF($K264=TRUE,'②-1出来高報告書'!$H$42+1%,"")</f>
        <v/>
      </c>
      <c r="Q264" s="460" t="str">
        <f>IF($G264="","",IF($K264=TRUE,
MAX(
MIN(
_xlfn.CEILING.MATH($G264*('②-1出来高報告書'!$H$42-1%),1)-ROUND($G264*'値引・法定福利費自動計算（非表示予定）'!$D$7,0),
_xlfn.CEILING.MATH($G264*('②-1出来高報告書'!$H$42+1%+0.1%),1)-1-ROUND($G264*'値引・法定福利費自動計算（非表示予定）'!$D$7,0)
),
MIN(0,$G264)-ROUND($G264*'値引・法定福利費自動計算（非表示予定）'!$D$7,0),
-99999
),
MAX(
MIN(0,$G264)-ROUND($G264*$L264,0),
-99999
)
))</f>
        <v/>
      </c>
      <c r="R264" s="460" t="str">
        <f>IF($G264="","",IF($K264=TRUE,
MIN(
MAX(
_xlfn.CEILING.MATH($G264*('②-1出来高報告書'!$H$42-1%),1)-ROUND($G264*'値引・法定福利費自動計算（非表示予定）'!$D$7,0),
_xlfn.CEILING.MATH($G264*('②-1出来高報告書'!$H$42+1%+0.1%),1)-1-ROUND($G264*'値引・法定福利費自動計算（非表示予定）'!$D$7,0)
),
MAX(0,$G264)-ROUND($G264*'値引・法定福利費自動計算（非表示予定）'!$D$7,0),
99999
),
MIN(
MAX(0,$G264)-ROUND($G264*$L264,0),
99999
)
))</f>
        <v/>
      </c>
      <c r="S264" s="462" t="str">
        <f t="shared" si="49"/>
        <v>OK</v>
      </c>
      <c r="T264" s="435" t="str">
        <f t="shared" si="50"/>
        <v>OK</v>
      </c>
      <c r="U264" s="435" t="str">
        <f>IF($K264=TRUE,IF(ROUND(ABS($H264-'②-1出来高報告書'!$H$42),4)&lt;=1%,"OK","NG"),"OK")</f>
        <v>OK</v>
      </c>
      <c r="V264" s="435" t="str">
        <f t="shared" si="51"/>
        <v>OK</v>
      </c>
      <c r="W264" s="435" t="str">
        <f t="shared" si="52"/>
        <v>OK</v>
      </c>
      <c r="X264" s="435" t="str">
        <f t="shared" si="53"/>
        <v>OK</v>
      </c>
      <c r="Y264" s="435" t="str">
        <f t="shared" si="54"/>
        <v>OK</v>
      </c>
      <c r="Z264" s="435">
        <f t="shared" si="55"/>
        <v>0</v>
      </c>
      <c r="AA264" s="83">
        <f>'①見積→契約(出来高報告初回のみ）'!I293</f>
        <v>0</v>
      </c>
    </row>
    <row r="265" spans="1:27" ht="18" customHeight="1">
      <c r="A265" s="370">
        <f t="shared" si="46"/>
        <v>8</v>
      </c>
      <c r="B265" s="308" t="str">
        <f>IF('①見積→契約(出来高報告初回のみ）'!B300="〇","☑","")</f>
        <v/>
      </c>
      <c r="C265" s="408" t="str">
        <f t="shared" si="47"/>
        <v/>
      </c>
      <c r="D265" s="305" t="str">
        <f>IFERROR(IF('①見積→契約(出来高報告初回のみ）'!C294="","",'①見積→契約(出来高報告初回のみ）'!C294),"")</f>
        <v/>
      </c>
      <c r="E265" s="115" t="str">
        <f>IFERROR(IF('①見積→契約(出来高報告初回のみ）'!D294="","",FIXED('①見積→契約(出来高報告初回のみ）'!D294,'①見積→契約(出来高報告初回のみ）'!AG308)),"")</f>
        <v/>
      </c>
      <c r="F265" s="111" t="str">
        <f>IFERROR(IF('①見積→契約(出来高報告初回のみ）'!E294="","",'①見積→契約(出来高報告初回のみ）'!E294),"")</f>
        <v/>
      </c>
      <c r="G265" s="112" t="str">
        <f>IF('①見積→契約(出来高報告初回のみ）'!H294="","",'①見積→契約(出来高報告初回のみ）'!H294)</f>
        <v/>
      </c>
      <c r="H265" s="110" t="str">
        <f t="shared" si="44"/>
        <v/>
      </c>
      <c r="I265" s="114" t="str">
        <f>IFERROR(IF(K265=TRUE,ROUND(G265*'値引・法定福利費自動計算（非表示予定）'!$D$7+M265,0),IF(G265="","",ROUND(G265*L265+M265,0))),"")</f>
        <v/>
      </c>
      <c r="J265" s="125"/>
      <c r="K265" s="458"/>
      <c r="L265" s="157"/>
      <c r="M265" s="156"/>
      <c r="N265" s="449" t="str">
        <f t="shared" si="48"/>
        <v/>
      </c>
      <c r="O265" s="449" t="str">
        <f>IF($K265=TRUE,'②-1出来高報告書'!$H$42-1%,"")</f>
        <v/>
      </c>
      <c r="P265" s="449" t="str">
        <f>IF($K265=TRUE,'②-1出来高報告書'!$H$42+1%,"")</f>
        <v/>
      </c>
      <c r="Q265" s="460" t="str">
        <f>IF($G265="","",IF($K265=TRUE,
MAX(
MIN(
_xlfn.CEILING.MATH($G265*('②-1出来高報告書'!$H$42-1%),1)-ROUND($G265*'値引・法定福利費自動計算（非表示予定）'!$D$7,0),
_xlfn.CEILING.MATH($G265*('②-1出来高報告書'!$H$42+1%+0.1%),1)-1-ROUND($G265*'値引・法定福利費自動計算（非表示予定）'!$D$7,0)
),
MIN(0,$G265)-ROUND($G265*'値引・法定福利費自動計算（非表示予定）'!$D$7,0),
-99999
),
MAX(
MIN(0,$G265)-ROUND($G265*$L265,0),
-99999
)
))</f>
        <v/>
      </c>
      <c r="R265" s="460" t="str">
        <f>IF($G265="","",IF($K265=TRUE,
MIN(
MAX(
_xlfn.CEILING.MATH($G265*('②-1出来高報告書'!$H$42-1%),1)-ROUND($G265*'値引・法定福利費自動計算（非表示予定）'!$D$7,0),
_xlfn.CEILING.MATH($G265*('②-1出来高報告書'!$H$42+1%+0.1%),1)-1-ROUND($G265*'値引・法定福利費自動計算（非表示予定）'!$D$7,0)
),
MAX(0,$G265)-ROUND($G265*'値引・法定福利費自動計算（非表示予定）'!$D$7,0),
99999
),
MIN(
MAX(0,$G265)-ROUND($G265*$L265,0),
99999
)
))</f>
        <v/>
      </c>
      <c r="S265" s="462" t="str">
        <f t="shared" si="49"/>
        <v>OK</v>
      </c>
      <c r="T265" s="435" t="str">
        <f t="shared" si="50"/>
        <v>OK</v>
      </c>
      <c r="U265" s="435" t="str">
        <f>IF($K265=TRUE,IF(ROUND(ABS($H265-'②-1出来高報告書'!$H$42),4)&lt;=1%,"OK","NG"),"OK")</f>
        <v>OK</v>
      </c>
      <c r="V265" s="435" t="str">
        <f t="shared" si="51"/>
        <v>OK</v>
      </c>
      <c r="W265" s="435" t="str">
        <f t="shared" si="52"/>
        <v>OK</v>
      </c>
      <c r="X265" s="435" t="str">
        <f t="shared" si="53"/>
        <v>OK</v>
      </c>
      <c r="Y265" s="435" t="str">
        <f t="shared" si="54"/>
        <v>OK</v>
      </c>
      <c r="Z265" s="435">
        <f t="shared" si="55"/>
        <v>0</v>
      </c>
      <c r="AA265" s="83">
        <f>'①見積→契約(出来高報告初回のみ）'!I294</f>
        <v>0</v>
      </c>
    </row>
    <row r="266" spans="1:27" ht="18" customHeight="1">
      <c r="A266" s="370">
        <f t="shared" si="46"/>
        <v>8</v>
      </c>
      <c r="B266" s="308" t="str">
        <f>IF('①見積→契約(出来高報告初回のみ）'!B301="〇","☑","")</f>
        <v/>
      </c>
      <c r="C266" s="408" t="str">
        <f t="shared" si="47"/>
        <v/>
      </c>
      <c r="D266" s="305" t="str">
        <f>IFERROR(IF('①見積→契約(出来高報告初回のみ）'!C295="","",'①見積→契約(出来高報告初回のみ）'!C295),"")</f>
        <v/>
      </c>
      <c r="E266" s="115" t="str">
        <f>IFERROR(IF('①見積→契約(出来高報告初回のみ）'!D295="","",FIXED('①見積→契約(出来高報告初回のみ）'!D295,'①見積→契約(出来高報告初回のみ）'!AG309)),"")</f>
        <v/>
      </c>
      <c r="F266" s="111" t="str">
        <f>IFERROR(IF('①見積→契約(出来高報告初回のみ）'!E295="","",'①見積→契約(出来高報告初回のみ）'!E295),"")</f>
        <v/>
      </c>
      <c r="G266" s="112" t="str">
        <f>IF('①見積→契約(出来高報告初回のみ）'!H295="","",'①見積→契約(出来高報告初回のみ）'!H295)</f>
        <v/>
      </c>
      <c r="H266" s="110" t="str">
        <f t="shared" si="44"/>
        <v/>
      </c>
      <c r="I266" s="114" t="str">
        <f>IFERROR(IF(K266=TRUE,ROUND(G266*'値引・法定福利費自動計算（非表示予定）'!$D$7+M266,0),IF(G266="","",ROUND(G266*L266+M266,0))),"")</f>
        <v/>
      </c>
      <c r="J266" s="125"/>
      <c r="K266" s="458"/>
      <c r="L266" s="157"/>
      <c r="M266" s="156"/>
      <c r="N266" s="449" t="str">
        <f t="shared" si="48"/>
        <v/>
      </c>
      <c r="O266" s="449" t="str">
        <f>IF($K266=TRUE,'②-1出来高報告書'!$H$42-1%,"")</f>
        <v/>
      </c>
      <c r="P266" s="449" t="str">
        <f>IF($K266=TRUE,'②-1出来高報告書'!$H$42+1%,"")</f>
        <v/>
      </c>
      <c r="Q266" s="460" t="str">
        <f>IF($G266="","",IF($K266=TRUE,
MAX(
MIN(
_xlfn.CEILING.MATH($G266*('②-1出来高報告書'!$H$42-1%),1)-ROUND($G266*'値引・法定福利費自動計算（非表示予定）'!$D$7,0),
_xlfn.CEILING.MATH($G266*('②-1出来高報告書'!$H$42+1%+0.1%),1)-1-ROUND($G266*'値引・法定福利費自動計算（非表示予定）'!$D$7,0)
),
MIN(0,$G266)-ROUND($G266*'値引・法定福利費自動計算（非表示予定）'!$D$7,0),
-99999
),
MAX(
MIN(0,$G266)-ROUND($G266*$L266,0),
-99999
)
))</f>
        <v/>
      </c>
      <c r="R266" s="460" t="str">
        <f>IF($G266="","",IF($K266=TRUE,
MIN(
MAX(
_xlfn.CEILING.MATH($G266*('②-1出来高報告書'!$H$42-1%),1)-ROUND($G266*'値引・法定福利費自動計算（非表示予定）'!$D$7,0),
_xlfn.CEILING.MATH($G266*('②-1出来高報告書'!$H$42+1%+0.1%),1)-1-ROUND($G266*'値引・法定福利費自動計算（非表示予定）'!$D$7,0)
),
MAX(0,$G266)-ROUND($G266*'値引・法定福利費自動計算（非表示予定）'!$D$7,0),
99999
),
MIN(
MAX(0,$G266)-ROUND($G266*$L266,0),
99999
)
))</f>
        <v/>
      </c>
      <c r="S266" s="462" t="str">
        <f t="shared" si="49"/>
        <v>OK</v>
      </c>
      <c r="T266" s="435" t="str">
        <f t="shared" si="50"/>
        <v>OK</v>
      </c>
      <c r="U266" s="435" t="str">
        <f>IF($K266=TRUE,IF(ROUND(ABS($H266-'②-1出来高報告書'!$H$42),4)&lt;=1%,"OK","NG"),"OK")</f>
        <v>OK</v>
      </c>
      <c r="V266" s="435" t="str">
        <f t="shared" si="51"/>
        <v>OK</v>
      </c>
      <c r="W266" s="435" t="str">
        <f t="shared" si="52"/>
        <v>OK</v>
      </c>
      <c r="X266" s="435" t="str">
        <f t="shared" si="53"/>
        <v>OK</v>
      </c>
      <c r="Y266" s="435" t="str">
        <f t="shared" si="54"/>
        <v>OK</v>
      </c>
      <c r="Z266" s="435">
        <f t="shared" si="55"/>
        <v>0</v>
      </c>
      <c r="AA266" s="83">
        <f>'①見積→契約(出来高報告初回のみ）'!I295</f>
        <v>0</v>
      </c>
    </row>
    <row r="267" spans="1:27" ht="18" customHeight="1">
      <c r="A267" s="370">
        <f t="shared" si="46"/>
        <v>8</v>
      </c>
      <c r="B267" s="308" t="str">
        <f>IF('①見積→契約(出来高報告初回のみ）'!B302="〇","☑","")</f>
        <v/>
      </c>
      <c r="C267" s="408" t="str">
        <f t="shared" si="47"/>
        <v/>
      </c>
      <c r="D267" s="305" t="str">
        <f>IFERROR(IF('①見積→契約(出来高報告初回のみ）'!C296="","",'①見積→契約(出来高報告初回のみ）'!C296),"")</f>
        <v/>
      </c>
      <c r="E267" s="115" t="str">
        <f>IFERROR(IF('①見積→契約(出来高報告初回のみ）'!D296="","",FIXED('①見積→契約(出来高報告初回のみ）'!D296,'①見積→契約(出来高報告初回のみ）'!AG310)),"")</f>
        <v/>
      </c>
      <c r="F267" s="111" t="str">
        <f>IFERROR(IF('①見積→契約(出来高報告初回のみ）'!E296="","",'①見積→契約(出来高報告初回のみ）'!E296),"")</f>
        <v/>
      </c>
      <c r="G267" s="112" t="str">
        <f>IF('①見積→契約(出来高報告初回のみ）'!H296="","",'①見積→契約(出来高報告初回のみ）'!H296)</f>
        <v/>
      </c>
      <c r="H267" s="110" t="str">
        <f t="shared" si="44"/>
        <v/>
      </c>
      <c r="I267" s="114" t="str">
        <f>IFERROR(IF(K267=TRUE,ROUND(G267*'値引・法定福利費自動計算（非表示予定）'!$D$7+M267,0),IF(G267="","",ROUND(G267*L267+M267,0))),"")</f>
        <v/>
      </c>
      <c r="J267" s="125"/>
      <c r="K267" s="458"/>
      <c r="L267" s="157"/>
      <c r="M267" s="156"/>
      <c r="N267" s="449" t="str">
        <f t="shared" si="48"/>
        <v/>
      </c>
      <c r="O267" s="449" t="str">
        <f>IF($K267=TRUE,'②-1出来高報告書'!$H$42-1%,"")</f>
        <v/>
      </c>
      <c r="P267" s="449" t="str">
        <f>IF($K267=TRUE,'②-1出来高報告書'!$H$42+1%,"")</f>
        <v/>
      </c>
      <c r="Q267" s="460" t="str">
        <f>IF($G267="","",IF($K267=TRUE,
MAX(
MIN(
_xlfn.CEILING.MATH($G267*('②-1出来高報告書'!$H$42-1%),1)-ROUND($G267*'値引・法定福利費自動計算（非表示予定）'!$D$7,0),
_xlfn.CEILING.MATH($G267*('②-1出来高報告書'!$H$42+1%+0.1%),1)-1-ROUND($G267*'値引・法定福利費自動計算（非表示予定）'!$D$7,0)
),
MIN(0,$G267)-ROUND($G267*'値引・法定福利費自動計算（非表示予定）'!$D$7,0),
-99999
),
MAX(
MIN(0,$G267)-ROUND($G267*$L267,0),
-99999
)
))</f>
        <v/>
      </c>
      <c r="R267" s="460" t="str">
        <f>IF($G267="","",IF($K267=TRUE,
MIN(
MAX(
_xlfn.CEILING.MATH($G267*('②-1出来高報告書'!$H$42-1%),1)-ROUND($G267*'値引・法定福利費自動計算（非表示予定）'!$D$7,0),
_xlfn.CEILING.MATH($G267*('②-1出来高報告書'!$H$42+1%+0.1%),1)-1-ROUND($G267*'値引・法定福利費自動計算（非表示予定）'!$D$7,0)
),
MAX(0,$G267)-ROUND($G267*'値引・法定福利費自動計算（非表示予定）'!$D$7,0),
99999
),
MIN(
MAX(0,$G267)-ROUND($G267*$L267,0),
99999
)
))</f>
        <v/>
      </c>
      <c r="S267" s="462" t="str">
        <f t="shared" si="49"/>
        <v>OK</v>
      </c>
      <c r="T267" s="435" t="str">
        <f t="shared" si="50"/>
        <v>OK</v>
      </c>
      <c r="U267" s="435" t="str">
        <f>IF($K267=TRUE,IF(ROUND(ABS($H267-'②-1出来高報告書'!$H$42),4)&lt;=1%,"OK","NG"),"OK")</f>
        <v>OK</v>
      </c>
      <c r="V267" s="435" t="str">
        <f t="shared" si="51"/>
        <v>OK</v>
      </c>
      <c r="W267" s="435" t="str">
        <f t="shared" si="52"/>
        <v>OK</v>
      </c>
      <c r="X267" s="435" t="str">
        <f t="shared" si="53"/>
        <v>OK</v>
      </c>
      <c r="Y267" s="435" t="str">
        <f t="shared" si="54"/>
        <v>OK</v>
      </c>
      <c r="Z267" s="435">
        <f t="shared" si="55"/>
        <v>0</v>
      </c>
      <c r="AA267" s="83">
        <f>'①見積→契約(出来高報告初回のみ）'!I296</f>
        <v>0</v>
      </c>
    </row>
    <row r="268" spans="1:27" ht="18" customHeight="1">
      <c r="A268" s="370">
        <f t="shared" si="46"/>
        <v>8</v>
      </c>
      <c r="B268" s="308" t="str">
        <f>IF('①見積→契約(出来高報告初回のみ）'!B303="〇","☑","")</f>
        <v/>
      </c>
      <c r="C268" s="408" t="str">
        <f t="shared" si="47"/>
        <v/>
      </c>
      <c r="D268" s="305" t="str">
        <f>IFERROR(IF('①見積→契約(出来高報告初回のみ）'!C297="","",'①見積→契約(出来高報告初回のみ）'!C297),"")</f>
        <v/>
      </c>
      <c r="E268" s="115" t="str">
        <f>IFERROR(IF('①見積→契約(出来高報告初回のみ）'!D297="","",FIXED('①見積→契約(出来高報告初回のみ）'!D297,'①見積→契約(出来高報告初回のみ）'!AG311)),"")</f>
        <v/>
      </c>
      <c r="F268" s="111" t="str">
        <f>IFERROR(IF('①見積→契約(出来高報告初回のみ）'!E297="","",'①見積→契約(出来高報告初回のみ）'!E297),"")</f>
        <v/>
      </c>
      <c r="G268" s="112" t="str">
        <f>IF('①見積→契約(出来高報告初回のみ）'!H297="","",'①見積→契約(出来高報告初回のみ）'!H297)</f>
        <v/>
      </c>
      <c r="H268" s="110" t="str">
        <f t="shared" ref="H268:H331" si="56">IFERROR(IF(K268=TRUE,IF(AND(I268/G268&gt;0,I268/G268&lt;0.001),0.001,ROUNDDOWN(I268/G268,3)),IF(G268="","",IF(AND((G268*L268+M268)/G268&gt;0,(G268*L268+M268)/G268&lt;0.001),0.001,ROUNDDOWN((G268*L268+M268)/G268,3)))),"")</f>
        <v/>
      </c>
      <c r="I268" s="114" t="str">
        <f>IFERROR(IF(K268=TRUE,ROUND(G268*'値引・法定福利費自動計算（非表示予定）'!$D$7+M268,0),IF(G268="","",ROUND(G268*L268+M268,0))),"")</f>
        <v/>
      </c>
      <c r="J268" s="125"/>
      <c r="K268" s="458"/>
      <c r="L268" s="157"/>
      <c r="M268" s="156"/>
      <c r="N268" s="449" t="str">
        <f t="shared" si="48"/>
        <v/>
      </c>
      <c r="O268" s="449" t="str">
        <f>IF($K268=TRUE,'②-1出来高報告書'!$H$42-1%,"")</f>
        <v/>
      </c>
      <c r="P268" s="449" t="str">
        <f>IF($K268=TRUE,'②-1出来高報告書'!$H$42+1%,"")</f>
        <v/>
      </c>
      <c r="Q268" s="460" t="str">
        <f>IF($G268="","",IF($K268=TRUE,
MAX(
MIN(
_xlfn.CEILING.MATH($G268*('②-1出来高報告書'!$H$42-1%),1)-ROUND($G268*'値引・法定福利費自動計算（非表示予定）'!$D$7,0),
_xlfn.CEILING.MATH($G268*('②-1出来高報告書'!$H$42+1%+0.1%),1)-1-ROUND($G268*'値引・法定福利費自動計算（非表示予定）'!$D$7,0)
),
MIN(0,$G268)-ROUND($G268*'値引・法定福利費自動計算（非表示予定）'!$D$7,0),
-99999
),
MAX(
MIN(0,$G268)-ROUND($G268*$L268,0),
-99999
)
))</f>
        <v/>
      </c>
      <c r="R268" s="460" t="str">
        <f>IF($G268="","",IF($K268=TRUE,
MIN(
MAX(
_xlfn.CEILING.MATH($G268*('②-1出来高報告書'!$H$42-1%),1)-ROUND($G268*'値引・法定福利費自動計算（非表示予定）'!$D$7,0),
_xlfn.CEILING.MATH($G268*('②-1出来高報告書'!$H$42+1%+0.1%),1)-1-ROUND($G268*'値引・法定福利費自動計算（非表示予定）'!$D$7,0)
),
MAX(0,$G268)-ROUND($G268*'値引・法定福利費自動計算（非表示予定）'!$D$7,0),
99999
),
MIN(
MAX(0,$G268)-ROUND($G268*$L268,0),
99999
)
))</f>
        <v/>
      </c>
      <c r="S268" s="462" t="str">
        <f t="shared" si="49"/>
        <v>OK</v>
      </c>
      <c r="T268" s="435" t="str">
        <f t="shared" si="50"/>
        <v>OK</v>
      </c>
      <c r="U268" s="435" t="str">
        <f>IF($K268=TRUE,IF(ROUND(ABS($H268-'②-1出来高報告書'!$H$42),4)&lt;=1%,"OK","NG"),"OK")</f>
        <v>OK</v>
      </c>
      <c r="V268" s="435" t="str">
        <f t="shared" si="51"/>
        <v>OK</v>
      </c>
      <c r="W268" s="435" t="str">
        <f t="shared" si="52"/>
        <v>OK</v>
      </c>
      <c r="X268" s="435" t="str">
        <f t="shared" si="53"/>
        <v>OK</v>
      </c>
      <c r="Y268" s="435" t="str">
        <f t="shared" si="54"/>
        <v>OK</v>
      </c>
      <c r="Z268" s="435">
        <f t="shared" si="55"/>
        <v>0</v>
      </c>
      <c r="AA268" s="83">
        <f>'①見積→契約(出来高報告初回のみ）'!I297</f>
        <v>0</v>
      </c>
    </row>
    <row r="269" spans="1:27" ht="18" customHeight="1">
      <c r="A269" s="370">
        <f t="shared" si="46"/>
        <v>8</v>
      </c>
      <c r="B269" s="308" t="str">
        <f>IF('①見積→契約(出来高報告初回のみ）'!B304="〇","☑","")</f>
        <v/>
      </c>
      <c r="C269" s="408" t="str">
        <f t="shared" si="47"/>
        <v/>
      </c>
      <c r="D269" s="305" t="str">
        <f>IFERROR(IF('①見積→契約(出来高報告初回のみ）'!C298="","",'①見積→契約(出来高報告初回のみ）'!C298),"")</f>
        <v/>
      </c>
      <c r="E269" s="115" t="str">
        <f>IFERROR(IF('①見積→契約(出来高報告初回のみ）'!D298="","",FIXED('①見積→契約(出来高報告初回のみ）'!D298,'①見積→契約(出来高報告初回のみ）'!AG312)),"")</f>
        <v/>
      </c>
      <c r="F269" s="111" t="str">
        <f>IFERROR(IF('①見積→契約(出来高報告初回のみ）'!E298="","",'①見積→契約(出来高報告初回のみ）'!E298),"")</f>
        <v/>
      </c>
      <c r="G269" s="112" t="str">
        <f>IF('①見積→契約(出来高報告初回のみ）'!H298="","",'①見積→契約(出来高報告初回のみ）'!H298)</f>
        <v/>
      </c>
      <c r="H269" s="110" t="str">
        <f t="shared" si="56"/>
        <v/>
      </c>
      <c r="I269" s="114" t="str">
        <f>IFERROR(IF(K269=TRUE,ROUND(G269*'値引・法定福利費自動計算（非表示予定）'!$D$7+M269,0),IF(G269="","",ROUND(G269*L269+M269,0))),"")</f>
        <v/>
      </c>
      <c r="J269" s="125"/>
      <c r="K269" s="458"/>
      <c r="L269" s="157"/>
      <c r="M269" s="156"/>
      <c r="N269" s="449" t="str">
        <f t="shared" si="48"/>
        <v/>
      </c>
      <c r="O269" s="449" t="str">
        <f>IF($K269=TRUE,'②-1出来高報告書'!$H$42-1%,"")</f>
        <v/>
      </c>
      <c r="P269" s="449" t="str">
        <f>IF($K269=TRUE,'②-1出来高報告書'!$H$42+1%,"")</f>
        <v/>
      </c>
      <c r="Q269" s="460" t="str">
        <f>IF($G269="","",IF($K269=TRUE,
MAX(
MIN(
_xlfn.CEILING.MATH($G269*('②-1出来高報告書'!$H$42-1%),1)-ROUND($G269*'値引・法定福利費自動計算（非表示予定）'!$D$7,0),
_xlfn.CEILING.MATH($G269*('②-1出来高報告書'!$H$42+1%+0.1%),1)-1-ROUND($G269*'値引・法定福利費自動計算（非表示予定）'!$D$7,0)
),
MIN(0,$G269)-ROUND($G269*'値引・法定福利費自動計算（非表示予定）'!$D$7,0),
-99999
),
MAX(
MIN(0,$G269)-ROUND($G269*$L269,0),
-99999
)
))</f>
        <v/>
      </c>
      <c r="R269" s="460" t="str">
        <f>IF($G269="","",IF($K269=TRUE,
MIN(
MAX(
_xlfn.CEILING.MATH($G269*('②-1出来高報告書'!$H$42-1%),1)-ROUND($G269*'値引・法定福利費自動計算（非表示予定）'!$D$7,0),
_xlfn.CEILING.MATH($G269*('②-1出来高報告書'!$H$42+1%+0.1%),1)-1-ROUND($G269*'値引・法定福利費自動計算（非表示予定）'!$D$7,0)
),
MAX(0,$G269)-ROUND($G269*'値引・法定福利費自動計算（非表示予定）'!$D$7,0),
99999
),
MIN(
MAX(0,$G269)-ROUND($G269*$L269,0),
99999
)
))</f>
        <v/>
      </c>
      <c r="S269" s="462" t="str">
        <f t="shared" si="49"/>
        <v>OK</v>
      </c>
      <c r="T269" s="435" t="str">
        <f t="shared" si="50"/>
        <v>OK</v>
      </c>
      <c r="U269" s="435" t="str">
        <f>IF($K269=TRUE,IF(ROUND(ABS($H269-'②-1出来高報告書'!$H$42),4)&lt;=1%,"OK","NG"),"OK")</f>
        <v>OK</v>
      </c>
      <c r="V269" s="435" t="str">
        <f t="shared" si="51"/>
        <v>OK</v>
      </c>
      <c r="W269" s="435" t="str">
        <f t="shared" si="52"/>
        <v>OK</v>
      </c>
      <c r="X269" s="435" t="str">
        <f t="shared" si="53"/>
        <v>OK</v>
      </c>
      <c r="Y269" s="435" t="str">
        <f t="shared" si="54"/>
        <v>OK</v>
      </c>
      <c r="Z269" s="435">
        <f t="shared" si="55"/>
        <v>0</v>
      </c>
      <c r="AA269" s="83">
        <f>'①見積→契約(出来高報告初回のみ）'!I298</f>
        <v>0</v>
      </c>
    </row>
    <row r="270" spans="1:27" ht="18" customHeight="1">
      <c r="A270" s="370">
        <f t="shared" si="46"/>
        <v>8</v>
      </c>
      <c r="B270" s="308" t="str">
        <f>IF('①見積→契約(出来高報告初回のみ）'!B305="〇","☑","")</f>
        <v/>
      </c>
      <c r="C270" s="408" t="str">
        <f t="shared" si="47"/>
        <v/>
      </c>
      <c r="D270" s="305" t="str">
        <f>IFERROR(IF('①見積→契約(出来高報告初回のみ）'!C299="","",'①見積→契約(出来高報告初回のみ）'!C299),"")</f>
        <v/>
      </c>
      <c r="E270" s="115" t="str">
        <f>IFERROR(IF('①見積→契約(出来高報告初回のみ）'!D299="","",FIXED('①見積→契約(出来高報告初回のみ）'!D299,'①見積→契約(出来高報告初回のみ）'!AG313)),"")</f>
        <v/>
      </c>
      <c r="F270" s="111" t="str">
        <f>IFERROR(IF('①見積→契約(出来高報告初回のみ）'!E299="","",'①見積→契約(出来高報告初回のみ）'!E299),"")</f>
        <v/>
      </c>
      <c r="G270" s="112" t="str">
        <f>IF('①見積→契約(出来高報告初回のみ）'!H299="","",'①見積→契約(出来高報告初回のみ）'!H299)</f>
        <v/>
      </c>
      <c r="H270" s="110" t="str">
        <f t="shared" si="56"/>
        <v/>
      </c>
      <c r="I270" s="114" t="str">
        <f>IFERROR(IF(K270=TRUE,ROUND(G270*'値引・法定福利費自動計算（非表示予定）'!$D$7+M270,0),IF(G270="","",ROUND(G270*L270+M270,0))),"")</f>
        <v/>
      </c>
      <c r="J270" s="125"/>
      <c r="K270" s="458"/>
      <c r="L270" s="157"/>
      <c r="M270" s="156"/>
      <c r="N270" s="449" t="str">
        <f t="shared" si="48"/>
        <v/>
      </c>
      <c r="O270" s="449" t="str">
        <f>IF($K270=TRUE,'②-1出来高報告書'!$H$42-1%,"")</f>
        <v/>
      </c>
      <c r="P270" s="449" t="str">
        <f>IF($K270=TRUE,'②-1出来高報告書'!$H$42+1%,"")</f>
        <v/>
      </c>
      <c r="Q270" s="460" t="str">
        <f>IF($G270="","",IF($K270=TRUE,
MAX(
MIN(
_xlfn.CEILING.MATH($G270*('②-1出来高報告書'!$H$42-1%),1)-ROUND($G270*'値引・法定福利費自動計算（非表示予定）'!$D$7,0),
_xlfn.CEILING.MATH($G270*('②-1出来高報告書'!$H$42+1%+0.1%),1)-1-ROUND($G270*'値引・法定福利費自動計算（非表示予定）'!$D$7,0)
),
MIN(0,$G270)-ROUND($G270*'値引・法定福利費自動計算（非表示予定）'!$D$7,0),
-99999
),
MAX(
MIN(0,$G270)-ROUND($G270*$L270,0),
-99999
)
))</f>
        <v/>
      </c>
      <c r="R270" s="460" t="str">
        <f>IF($G270="","",IF($K270=TRUE,
MIN(
MAX(
_xlfn.CEILING.MATH($G270*('②-1出来高報告書'!$H$42-1%),1)-ROUND($G270*'値引・法定福利費自動計算（非表示予定）'!$D$7,0),
_xlfn.CEILING.MATH($G270*('②-1出来高報告書'!$H$42+1%+0.1%),1)-1-ROUND($G270*'値引・法定福利費自動計算（非表示予定）'!$D$7,0)
),
MAX(0,$G270)-ROUND($G270*'値引・法定福利費自動計算（非表示予定）'!$D$7,0),
99999
),
MIN(
MAX(0,$G270)-ROUND($G270*$L270,0),
99999
)
))</f>
        <v/>
      </c>
      <c r="S270" s="462" t="str">
        <f t="shared" si="49"/>
        <v>OK</v>
      </c>
      <c r="T270" s="435" t="str">
        <f t="shared" si="50"/>
        <v>OK</v>
      </c>
      <c r="U270" s="435" t="str">
        <f>IF($K270=TRUE,IF(ROUND(ABS($H270-'②-1出来高報告書'!$H$42),4)&lt;=1%,"OK","NG"),"OK")</f>
        <v>OK</v>
      </c>
      <c r="V270" s="435" t="str">
        <f t="shared" si="51"/>
        <v>OK</v>
      </c>
      <c r="W270" s="435" t="str">
        <f t="shared" si="52"/>
        <v>OK</v>
      </c>
      <c r="X270" s="435" t="str">
        <f t="shared" si="53"/>
        <v>OK</v>
      </c>
      <c r="Y270" s="435" t="str">
        <f t="shared" si="54"/>
        <v>OK</v>
      </c>
      <c r="Z270" s="435">
        <f t="shared" si="55"/>
        <v>0</v>
      </c>
      <c r="AA270" s="83">
        <f>'①見積→契約(出来高報告初回のみ）'!I299</f>
        <v>0</v>
      </c>
    </row>
    <row r="271" spans="1:27" ht="18" customHeight="1">
      <c r="A271" s="370">
        <f t="shared" si="46"/>
        <v>8</v>
      </c>
      <c r="B271" s="308" t="str">
        <f>IF('①見積→契約(出来高報告初回のみ）'!B306="〇","☑","")</f>
        <v/>
      </c>
      <c r="C271" s="408" t="str">
        <f t="shared" si="47"/>
        <v/>
      </c>
      <c r="D271" s="305" t="str">
        <f>IFERROR(IF('①見積→契約(出来高報告初回のみ）'!C300="","",'①見積→契約(出来高報告初回のみ）'!C300),"")</f>
        <v/>
      </c>
      <c r="E271" s="115" t="str">
        <f>IFERROR(IF('①見積→契約(出来高報告初回のみ）'!D300="","",FIXED('①見積→契約(出来高報告初回のみ）'!D300,'①見積→契約(出来高報告初回のみ）'!AG314)),"")</f>
        <v/>
      </c>
      <c r="F271" s="111" t="str">
        <f>IFERROR(IF('①見積→契約(出来高報告初回のみ）'!E300="","",'①見積→契約(出来高報告初回のみ）'!E300),"")</f>
        <v/>
      </c>
      <c r="G271" s="112" t="str">
        <f>IF('①見積→契約(出来高報告初回のみ）'!H300="","",'①見積→契約(出来高報告初回のみ）'!H300)</f>
        <v/>
      </c>
      <c r="H271" s="110" t="str">
        <f t="shared" si="56"/>
        <v/>
      </c>
      <c r="I271" s="114" t="str">
        <f>IFERROR(IF(K271=TRUE,ROUND(G271*'値引・法定福利費自動計算（非表示予定）'!$D$7+M271,0),IF(G271="","",ROUND(G271*L271+M271,0))),"")</f>
        <v/>
      </c>
      <c r="J271" s="125"/>
      <c r="K271" s="458"/>
      <c r="L271" s="157"/>
      <c r="M271" s="156"/>
      <c r="N271" s="449" t="str">
        <f t="shared" si="48"/>
        <v/>
      </c>
      <c r="O271" s="449" t="str">
        <f>IF($K271=TRUE,'②-1出来高報告書'!$H$42-1%,"")</f>
        <v/>
      </c>
      <c r="P271" s="449" t="str">
        <f>IF($K271=TRUE,'②-1出来高報告書'!$H$42+1%,"")</f>
        <v/>
      </c>
      <c r="Q271" s="460" t="str">
        <f>IF($G271="","",IF($K271=TRUE,
MAX(
MIN(
_xlfn.CEILING.MATH($G271*('②-1出来高報告書'!$H$42-1%),1)-ROUND($G271*'値引・法定福利費自動計算（非表示予定）'!$D$7,0),
_xlfn.CEILING.MATH($G271*('②-1出来高報告書'!$H$42+1%+0.1%),1)-1-ROUND($G271*'値引・法定福利費自動計算（非表示予定）'!$D$7,0)
),
MIN(0,$G271)-ROUND($G271*'値引・法定福利費自動計算（非表示予定）'!$D$7,0),
-99999
),
MAX(
MIN(0,$G271)-ROUND($G271*$L271,0),
-99999
)
))</f>
        <v/>
      </c>
      <c r="R271" s="460" t="str">
        <f>IF($G271="","",IF($K271=TRUE,
MIN(
MAX(
_xlfn.CEILING.MATH($G271*('②-1出来高報告書'!$H$42-1%),1)-ROUND($G271*'値引・法定福利費自動計算（非表示予定）'!$D$7,0),
_xlfn.CEILING.MATH($G271*('②-1出来高報告書'!$H$42+1%+0.1%),1)-1-ROUND($G271*'値引・法定福利費自動計算（非表示予定）'!$D$7,0)
),
MAX(0,$G271)-ROUND($G271*'値引・法定福利費自動計算（非表示予定）'!$D$7,0),
99999
),
MIN(
MAX(0,$G271)-ROUND($G271*$L271,0),
99999
)
))</f>
        <v/>
      </c>
      <c r="S271" s="462" t="str">
        <f t="shared" si="49"/>
        <v>OK</v>
      </c>
      <c r="T271" s="435" t="str">
        <f t="shared" si="50"/>
        <v>OK</v>
      </c>
      <c r="U271" s="435" t="str">
        <f>IF($K271=TRUE,IF(ROUND(ABS($H271-'②-1出来高報告書'!$H$42),4)&lt;=1%,"OK","NG"),"OK")</f>
        <v>OK</v>
      </c>
      <c r="V271" s="435" t="str">
        <f t="shared" si="51"/>
        <v>OK</v>
      </c>
      <c r="W271" s="435" t="str">
        <f t="shared" si="52"/>
        <v>OK</v>
      </c>
      <c r="X271" s="435" t="str">
        <f t="shared" si="53"/>
        <v>OK</v>
      </c>
      <c r="Y271" s="435" t="str">
        <f t="shared" si="54"/>
        <v>OK</v>
      </c>
      <c r="Z271" s="435">
        <f t="shared" si="55"/>
        <v>0</v>
      </c>
      <c r="AA271" s="83">
        <f>'①見積→契約(出来高報告初回のみ）'!I300</f>
        <v>0</v>
      </c>
    </row>
    <row r="272" spans="1:27" ht="18" customHeight="1">
      <c r="A272" s="370">
        <f t="shared" si="46"/>
        <v>8</v>
      </c>
      <c r="B272" s="308" t="str">
        <f>IF('①見積→契約(出来高報告初回のみ）'!B307="〇","☑","")</f>
        <v/>
      </c>
      <c r="C272" s="408" t="str">
        <f t="shared" si="47"/>
        <v/>
      </c>
      <c r="D272" s="305" t="str">
        <f>IFERROR(IF('①見積→契約(出来高報告初回のみ）'!C301="","",'①見積→契約(出来高報告初回のみ）'!C301),"")</f>
        <v/>
      </c>
      <c r="E272" s="115" t="str">
        <f>IFERROR(IF('①見積→契約(出来高報告初回のみ）'!D301="","",FIXED('①見積→契約(出来高報告初回のみ）'!D301,'①見積→契約(出来高報告初回のみ）'!AG315)),"")</f>
        <v/>
      </c>
      <c r="F272" s="111" t="str">
        <f>IFERROR(IF('①見積→契約(出来高報告初回のみ）'!E301="","",'①見積→契約(出来高報告初回のみ）'!E301),"")</f>
        <v/>
      </c>
      <c r="G272" s="112" t="str">
        <f>IF('①見積→契約(出来高報告初回のみ）'!H301="","",'①見積→契約(出来高報告初回のみ）'!H301)</f>
        <v/>
      </c>
      <c r="H272" s="110" t="str">
        <f t="shared" si="56"/>
        <v/>
      </c>
      <c r="I272" s="114" t="str">
        <f>IFERROR(IF(K272=TRUE,ROUND(G272*'値引・法定福利費自動計算（非表示予定）'!$D$7+M272,0),IF(G272="","",ROUND(G272*L272+M272,0))),"")</f>
        <v/>
      </c>
      <c r="J272" s="125"/>
      <c r="K272" s="458"/>
      <c r="L272" s="157"/>
      <c r="M272" s="156"/>
      <c r="N272" s="449" t="str">
        <f t="shared" si="48"/>
        <v/>
      </c>
      <c r="O272" s="449" t="str">
        <f>IF($K272=TRUE,'②-1出来高報告書'!$H$42-1%,"")</f>
        <v/>
      </c>
      <c r="P272" s="449" t="str">
        <f>IF($K272=TRUE,'②-1出来高報告書'!$H$42+1%,"")</f>
        <v/>
      </c>
      <c r="Q272" s="460" t="str">
        <f>IF($G272="","",IF($K272=TRUE,
MAX(
MIN(
_xlfn.CEILING.MATH($G272*('②-1出来高報告書'!$H$42-1%),1)-ROUND($G272*'値引・法定福利費自動計算（非表示予定）'!$D$7,0),
_xlfn.CEILING.MATH($G272*('②-1出来高報告書'!$H$42+1%+0.1%),1)-1-ROUND($G272*'値引・法定福利費自動計算（非表示予定）'!$D$7,0)
),
MIN(0,$G272)-ROUND($G272*'値引・法定福利費自動計算（非表示予定）'!$D$7,0),
-99999
),
MAX(
MIN(0,$G272)-ROUND($G272*$L272,0),
-99999
)
))</f>
        <v/>
      </c>
      <c r="R272" s="460" t="str">
        <f>IF($G272="","",IF($K272=TRUE,
MIN(
MAX(
_xlfn.CEILING.MATH($G272*('②-1出来高報告書'!$H$42-1%),1)-ROUND($G272*'値引・法定福利費自動計算（非表示予定）'!$D$7,0),
_xlfn.CEILING.MATH($G272*('②-1出来高報告書'!$H$42+1%+0.1%),1)-1-ROUND($G272*'値引・法定福利費自動計算（非表示予定）'!$D$7,0)
),
MAX(0,$G272)-ROUND($G272*'値引・法定福利費自動計算（非表示予定）'!$D$7,0),
99999
),
MIN(
MAX(0,$G272)-ROUND($G272*$L272,0),
99999
)
))</f>
        <v/>
      </c>
      <c r="S272" s="462" t="str">
        <f t="shared" si="49"/>
        <v>OK</v>
      </c>
      <c r="T272" s="435" t="str">
        <f t="shared" si="50"/>
        <v>OK</v>
      </c>
      <c r="U272" s="435" t="str">
        <f>IF($K272=TRUE,IF(ROUND(ABS($H272-'②-1出来高報告書'!$H$42),4)&lt;=1%,"OK","NG"),"OK")</f>
        <v>OK</v>
      </c>
      <c r="V272" s="435" t="str">
        <f t="shared" si="51"/>
        <v>OK</v>
      </c>
      <c r="W272" s="435" t="str">
        <f t="shared" si="52"/>
        <v>OK</v>
      </c>
      <c r="X272" s="435" t="str">
        <f t="shared" si="53"/>
        <v>OK</v>
      </c>
      <c r="Y272" s="435" t="str">
        <f t="shared" si="54"/>
        <v>OK</v>
      </c>
      <c r="Z272" s="435">
        <f t="shared" si="55"/>
        <v>0</v>
      </c>
      <c r="AA272" s="83">
        <f>'①見積→契約(出来高報告初回のみ）'!I301</f>
        <v>0</v>
      </c>
    </row>
    <row r="273" spans="1:27" ht="18" customHeight="1">
      <c r="A273" s="370">
        <f t="shared" si="46"/>
        <v>8</v>
      </c>
      <c r="B273" s="308" t="str">
        <f>IF('①見積→契約(出来高報告初回のみ）'!B308="〇","☑","")</f>
        <v/>
      </c>
      <c r="C273" s="408" t="str">
        <f t="shared" si="47"/>
        <v/>
      </c>
      <c r="D273" s="305" t="str">
        <f>IFERROR(IF('①見積→契約(出来高報告初回のみ）'!C302="","",'①見積→契約(出来高報告初回のみ）'!C302),"")</f>
        <v/>
      </c>
      <c r="E273" s="115" t="str">
        <f>IFERROR(IF('①見積→契約(出来高報告初回のみ）'!D302="","",FIXED('①見積→契約(出来高報告初回のみ）'!D302,'①見積→契約(出来高報告初回のみ）'!AG316)),"")</f>
        <v/>
      </c>
      <c r="F273" s="111" t="str">
        <f>IFERROR(IF('①見積→契約(出来高報告初回のみ）'!E302="","",'①見積→契約(出来高報告初回のみ）'!E302),"")</f>
        <v/>
      </c>
      <c r="G273" s="112" t="str">
        <f>IF('①見積→契約(出来高報告初回のみ）'!H302="","",'①見積→契約(出来高報告初回のみ）'!H302)</f>
        <v/>
      </c>
      <c r="H273" s="110" t="str">
        <f t="shared" si="56"/>
        <v/>
      </c>
      <c r="I273" s="114" t="str">
        <f>IFERROR(IF(K273=TRUE,ROUND(G273*'値引・法定福利費自動計算（非表示予定）'!$D$7+M273,0),IF(G273="","",ROUND(G273*L273+M273,0))),"")</f>
        <v/>
      </c>
      <c r="J273" s="125"/>
      <c r="K273" s="458"/>
      <c r="L273" s="157"/>
      <c r="M273" s="156"/>
      <c r="N273" s="449" t="str">
        <f t="shared" si="48"/>
        <v/>
      </c>
      <c r="O273" s="449" t="str">
        <f>IF($K273=TRUE,'②-1出来高報告書'!$H$42-1%,"")</f>
        <v/>
      </c>
      <c r="P273" s="449" t="str">
        <f>IF($K273=TRUE,'②-1出来高報告書'!$H$42+1%,"")</f>
        <v/>
      </c>
      <c r="Q273" s="460" t="str">
        <f>IF($G273="","",IF($K273=TRUE,
MAX(
MIN(
_xlfn.CEILING.MATH($G273*('②-1出来高報告書'!$H$42-1%),1)-ROUND($G273*'値引・法定福利費自動計算（非表示予定）'!$D$7,0),
_xlfn.CEILING.MATH($G273*('②-1出来高報告書'!$H$42+1%+0.1%),1)-1-ROUND($G273*'値引・法定福利費自動計算（非表示予定）'!$D$7,0)
),
MIN(0,$G273)-ROUND($G273*'値引・法定福利費自動計算（非表示予定）'!$D$7,0),
-99999
),
MAX(
MIN(0,$G273)-ROUND($G273*$L273,0),
-99999
)
))</f>
        <v/>
      </c>
      <c r="R273" s="460" t="str">
        <f>IF($G273="","",IF($K273=TRUE,
MIN(
MAX(
_xlfn.CEILING.MATH($G273*('②-1出来高報告書'!$H$42-1%),1)-ROUND($G273*'値引・法定福利費自動計算（非表示予定）'!$D$7,0),
_xlfn.CEILING.MATH($G273*('②-1出来高報告書'!$H$42+1%+0.1%),1)-1-ROUND($G273*'値引・法定福利費自動計算（非表示予定）'!$D$7,0)
),
MAX(0,$G273)-ROUND($G273*'値引・法定福利費自動計算（非表示予定）'!$D$7,0),
99999
),
MIN(
MAX(0,$G273)-ROUND($G273*$L273,0),
99999
)
))</f>
        <v/>
      </c>
      <c r="S273" s="462" t="str">
        <f t="shared" si="49"/>
        <v>OK</v>
      </c>
      <c r="T273" s="435" t="str">
        <f t="shared" si="50"/>
        <v>OK</v>
      </c>
      <c r="U273" s="435" t="str">
        <f>IF($K273=TRUE,IF(ROUND(ABS($H273-'②-1出来高報告書'!$H$42),4)&lt;=1%,"OK","NG"),"OK")</f>
        <v>OK</v>
      </c>
      <c r="V273" s="435" t="str">
        <f t="shared" si="51"/>
        <v>OK</v>
      </c>
      <c r="W273" s="435" t="str">
        <f t="shared" si="52"/>
        <v>OK</v>
      </c>
      <c r="X273" s="435" t="str">
        <f t="shared" si="53"/>
        <v>OK</v>
      </c>
      <c r="Y273" s="435" t="str">
        <f t="shared" si="54"/>
        <v>OK</v>
      </c>
      <c r="Z273" s="435">
        <f t="shared" si="55"/>
        <v>0</v>
      </c>
      <c r="AA273" s="83">
        <f>'①見積→契約(出来高報告初回のみ）'!I302</f>
        <v>0</v>
      </c>
    </row>
    <row r="274" spans="1:27" ht="18" customHeight="1">
      <c r="A274" s="370">
        <f t="shared" si="46"/>
        <v>8</v>
      </c>
      <c r="B274" s="308" t="str">
        <f>IF('①見積→契約(出来高報告初回のみ）'!B309="〇","☑","")</f>
        <v/>
      </c>
      <c r="C274" s="408" t="str">
        <f t="shared" si="47"/>
        <v/>
      </c>
      <c r="D274" s="305" t="str">
        <f>IFERROR(IF('①見積→契約(出来高報告初回のみ）'!C303="","",'①見積→契約(出来高報告初回のみ）'!C303),"")</f>
        <v/>
      </c>
      <c r="E274" s="115" t="str">
        <f>IFERROR(IF('①見積→契約(出来高報告初回のみ）'!D303="","",FIXED('①見積→契約(出来高報告初回のみ）'!D303,'①見積→契約(出来高報告初回のみ）'!AG317)),"")</f>
        <v/>
      </c>
      <c r="F274" s="111" t="str">
        <f>IFERROR(IF('①見積→契約(出来高報告初回のみ）'!E303="","",'①見積→契約(出来高報告初回のみ）'!E303),"")</f>
        <v/>
      </c>
      <c r="G274" s="112" t="str">
        <f>IF('①見積→契約(出来高報告初回のみ）'!H303="","",'①見積→契約(出来高報告初回のみ）'!H303)</f>
        <v/>
      </c>
      <c r="H274" s="110" t="str">
        <f t="shared" si="56"/>
        <v/>
      </c>
      <c r="I274" s="114" t="str">
        <f>IFERROR(IF(K274=TRUE,ROUND(G274*'値引・法定福利費自動計算（非表示予定）'!$D$7+M274,0),IF(G274="","",ROUND(G274*L274+M274,0))),"")</f>
        <v/>
      </c>
      <c r="J274" s="125"/>
      <c r="K274" s="458"/>
      <c r="L274" s="157"/>
      <c r="M274" s="156"/>
      <c r="N274" s="449" t="str">
        <f t="shared" si="48"/>
        <v/>
      </c>
      <c r="O274" s="449" t="str">
        <f>IF($K274=TRUE,'②-1出来高報告書'!$H$42-1%,"")</f>
        <v/>
      </c>
      <c r="P274" s="449" t="str">
        <f>IF($K274=TRUE,'②-1出来高報告書'!$H$42+1%,"")</f>
        <v/>
      </c>
      <c r="Q274" s="460" t="str">
        <f>IF($G274="","",IF($K274=TRUE,
MAX(
MIN(
_xlfn.CEILING.MATH($G274*('②-1出来高報告書'!$H$42-1%),1)-ROUND($G274*'値引・法定福利費自動計算（非表示予定）'!$D$7,0),
_xlfn.CEILING.MATH($G274*('②-1出来高報告書'!$H$42+1%+0.1%),1)-1-ROUND($G274*'値引・法定福利費自動計算（非表示予定）'!$D$7,0)
),
MIN(0,$G274)-ROUND($G274*'値引・法定福利費自動計算（非表示予定）'!$D$7,0),
-99999
),
MAX(
MIN(0,$G274)-ROUND($G274*$L274,0),
-99999
)
))</f>
        <v/>
      </c>
      <c r="R274" s="460" t="str">
        <f>IF($G274="","",IF($K274=TRUE,
MIN(
MAX(
_xlfn.CEILING.MATH($G274*('②-1出来高報告書'!$H$42-1%),1)-ROUND($G274*'値引・法定福利費自動計算（非表示予定）'!$D$7,0),
_xlfn.CEILING.MATH($G274*('②-1出来高報告書'!$H$42+1%+0.1%),1)-1-ROUND($G274*'値引・法定福利費自動計算（非表示予定）'!$D$7,0)
),
MAX(0,$G274)-ROUND($G274*'値引・法定福利費自動計算（非表示予定）'!$D$7,0),
99999
),
MIN(
MAX(0,$G274)-ROUND($G274*$L274,0),
99999
)
))</f>
        <v/>
      </c>
      <c r="S274" s="462" t="str">
        <f t="shared" si="49"/>
        <v>OK</v>
      </c>
      <c r="T274" s="435" t="str">
        <f t="shared" si="50"/>
        <v>OK</v>
      </c>
      <c r="U274" s="435" t="str">
        <f>IF($K274=TRUE,IF(ROUND(ABS($H274-'②-1出来高報告書'!$H$42),4)&lt;=1%,"OK","NG"),"OK")</f>
        <v>OK</v>
      </c>
      <c r="V274" s="435" t="str">
        <f t="shared" si="51"/>
        <v>OK</v>
      </c>
      <c r="W274" s="435" t="str">
        <f t="shared" si="52"/>
        <v>OK</v>
      </c>
      <c r="X274" s="435" t="str">
        <f t="shared" si="53"/>
        <v>OK</v>
      </c>
      <c r="Y274" s="435" t="str">
        <f t="shared" si="54"/>
        <v>OK</v>
      </c>
      <c r="Z274" s="435">
        <f t="shared" si="55"/>
        <v>0</v>
      </c>
      <c r="AA274" s="83">
        <f>'①見積→契約(出来高報告初回のみ）'!I303</f>
        <v>0</v>
      </c>
    </row>
    <row r="275" spans="1:27" ht="18" customHeight="1">
      <c r="A275" s="370">
        <f t="shared" si="46"/>
        <v>8</v>
      </c>
      <c r="B275" s="308" t="str">
        <f>IF('①見積→契約(出来高報告初回のみ）'!B310="〇","☑","")</f>
        <v/>
      </c>
      <c r="C275" s="408" t="str">
        <f t="shared" si="47"/>
        <v/>
      </c>
      <c r="D275" s="305" t="str">
        <f>IFERROR(IF('①見積→契約(出来高報告初回のみ）'!C304="","",'①見積→契約(出来高報告初回のみ）'!C304),"")</f>
        <v/>
      </c>
      <c r="E275" s="115" t="str">
        <f>IFERROR(IF('①見積→契約(出来高報告初回のみ）'!D304="","",FIXED('①見積→契約(出来高報告初回のみ）'!D304,'①見積→契約(出来高報告初回のみ）'!AG318)),"")</f>
        <v/>
      </c>
      <c r="F275" s="111" t="str">
        <f>IFERROR(IF('①見積→契約(出来高報告初回のみ）'!E304="","",'①見積→契約(出来高報告初回のみ）'!E304),"")</f>
        <v/>
      </c>
      <c r="G275" s="112" t="str">
        <f>IF('①見積→契約(出来高報告初回のみ）'!H304="","",'①見積→契約(出来高報告初回のみ）'!H304)</f>
        <v/>
      </c>
      <c r="H275" s="110" t="str">
        <f t="shared" si="56"/>
        <v/>
      </c>
      <c r="I275" s="114" t="str">
        <f>IFERROR(IF(K275=TRUE,ROUND(G275*'値引・法定福利費自動計算（非表示予定）'!$D$7+M275,0),IF(G275="","",ROUND(G275*L275+M275,0))),"")</f>
        <v/>
      </c>
      <c r="J275" s="125"/>
      <c r="K275" s="458" t="b">
        <v>0</v>
      </c>
      <c r="L275" s="157"/>
      <c r="M275" s="156"/>
      <c r="N275" s="449" t="str">
        <f t="shared" si="48"/>
        <v/>
      </c>
      <c r="O275" s="449" t="str">
        <f>IF($K275=TRUE,'②-1出来高報告書'!$H$42-1%,"")</f>
        <v/>
      </c>
      <c r="P275" s="449" t="str">
        <f>IF($K275=TRUE,'②-1出来高報告書'!$H$42+1%,"")</f>
        <v/>
      </c>
      <c r="Q275" s="460" t="str">
        <f>IF($G275="","",IF($K275=TRUE,
MAX(
MIN(
_xlfn.CEILING.MATH($G275*('②-1出来高報告書'!$H$42-1%),1)-ROUND($G275*'値引・法定福利費自動計算（非表示予定）'!$D$7,0),
_xlfn.CEILING.MATH($G275*('②-1出来高報告書'!$H$42+1%+0.1%),1)-1-ROUND($G275*'値引・法定福利費自動計算（非表示予定）'!$D$7,0)
),
MIN(0,$G275)-ROUND($G275*'値引・法定福利費自動計算（非表示予定）'!$D$7,0),
-99999
),
MAX(
MIN(0,$G275)-ROUND($G275*$L275,0),
-99999
)
))</f>
        <v/>
      </c>
      <c r="R275" s="460" t="str">
        <f>IF($G275="","",IF($K275=TRUE,
MIN(
MAX(
_xlfn.CEILING.MATH($G275*('②-1出来高報告書'!$H$42-1%),1)-ROUND($G275*'値引・法定福利費自動計算（非表示予定）'!$D$7,0),
_xlfn.CEILING.MATH($G275*('②-1出来高報告書'!$H$42+1%+0.1%),1)-1-ROUND($G275*'値引・法定福利費自動計算（非表示予定）'!$D$7,0)
),
MAX(0,$G275)-ROUND($G275*'値引・法定福利費自動計算（非表示予定）'!$D$7,0),
99999
),
MIN(
MAX(0,$G275)-ROUND($G275*$L275,0),
99999
)
))</f>
        <v/>
      </c>
      <c r="S275" s="462" t="str">
        <f t="shared" si="49"/>
        <v>OK</v>
      </c>
      <c r="T275" s="435" t="str">
        <f t="shared" si="50"/>
        <v>OK</v>
      </c>
      <c r="U275" s="435" t="str">
        <f>IF($K275=TRUE,IF(ROUND(ABS($H275-'②-1出来高報告書'!$H$42),4)&lt;=1%,"OK","NG"),"OK")</f>
        <v>OK</v>
      </c>
      <c r="V275" s="435" t="str">
        <f t="shared" si="51"/>
        <v>OK</v>
      </c>
      <c r="W275" s="435" t="str">
        <f t="shared" si="52"/>
        <v>OK</v>
      </c>
      <c r="X275" s="435" t="str">
        <f t="shared" si="53"/>
        <v>OK</v>
      </c>
      <c r="Y275" s="435" t="str">
        <f t="shared" si="54"/>
        <v>OK</v>
      </c>
      <c r="Z275" s="435">
        <f t="shared" si="55"/>
        <v>0</v>
      </c>
      <c r="AA275" s="83">
        <f>'①見積→契約(出来高報告初回のみ）'!I304</f>
        <v>0</v>
      </c>
    </row>
    <row r="276" spans="1:27" ht="18" customHeight="1">
      <c r="A276" s="370">
        <f t="shared" si="46"/>
        <v>8</v>
      </c>
      <c r="B276" s="308" t="str">
        <f>IF('①見積→契約(出来高報告初回のみ）'!B311="〇","☑","")</f>
        <v/>
      </c>
      <c r="C276" s="408" t="str">
        <f t="shared" si="47"/>
        <v/>
      </c>
      <c r="D276" s="305" t="str">
        <f>IFERROR(IF('①見積→契約(出来高報告初回のみ）'!C305="","",'①見積→契約(出来高報告初回のみ）'!C305),"")</f>
        <v/>
      </c>
      <c r="E276" s="115" t="str">
        <f>IFERROR(IF('①見積→契約(出来高報告初回のみ）'!D305="","",FIXED('①見積→契約(出来高報告初回のみ）'!D305,'①見積→契約(出来高報告初回のみ）'!AG319)),"")</f>
        <v/>
      </c>
      <c r="F276" s="111" t="str">
        <f>IFERROR(IF('①見積→契約(出来高報告初回のみ）'!E305="","",'①見積→契約(出来高報告初回のみ）'!E305),"")</f>
        <v/>
      </c>
      <c r="G276" s="112" t="str">
        <f>IF('①見積→契約(出来高報告初回のみ）'!H305="","",'①見積→契約(出来高報告初回のみ）'!H305)</f>
        <v/>
      </c>
      <c r="H276" s="110" t="str">
        <f t="shared" si="56"/>
        <v/>
      </c>
      <c r="I276" s="114" t="str">
        <f>IFERROR(IF(K276=TRUE,ROUND(G276*'値引・法定福利費自動計算（非表示予定）'!$D$7+M276,0),IF(G276="","",ROUND(G276*L276+M276,0))),"")</f>
        <v/>
      </c>
      <c r="J276" s="125"/>
      <c r="K276" s="458" t="b">
        <v>0</v>
      </c>
      <c r="L276" s="157"/>
      <c r="M276" s="156"/>
      <c r="N276" s="449" t="str">
        <f t="shared" si="48"/>
        <v/>
      </c>
      <c r="O276" s="449" t="str">
        <f>IF($K276=TRUE,'②-1出来高報告書'!$H$42-1%,"")</f>
        <v/>
      </c>
      <c r="P276" s="449" t="str">
        <f>IF($K276=TRUE,'②-1出来高報告書'!$H$42+1%,"")</f>
        <v/>
      </c>
      <c r="Q276" s="460" t="str">
        <f>IF($G276="","",IF($K276=TRUE,
MAX(
MIN(
_xlfn.CEILING.MATH($G276*('②-1出来高報告書'!$H$42-1%),1)-ROUND($G276*'値引・法定福利費自動計算（非表示予定）'!$D$7,0),
_xlfn.CEILING.MATH($G276*('②-1出来高報告書'!$H$42+1%+0.1%),1)-1-ROUND($G276*'値引・法定福利費自動計算（非表示予定）'!$D$7,0)
),
MIN(0,$G276)-ROUND($G276*'値引・法定福利費自動計算（非表示予定）'!$D$7,0),
-99999
),
MAX(
MIN(0,$G276)-ROUND($G276*$L276,0),
-99999
)
))</f>
        <v/>
      </c>
      <c r="R276" s="460" t="str">
        <f>IF($G276="","",IF($K276=TRUE,
MIN(
MAX(
_xlfn.CEILING.MATH($G276*('②-1出来高報告書'!$H$42-1%),1)-ROUND($G276*'値引・法定福利費自動計算（非表示予定）'!$D$7,0),
_xlfn.CEILING.MATH($G276*('②-1出来高報告書'!$H$42+1%+0.1%),1)-1-ROUND($G276*'値引・法定福利費自動計算（非表示予定）'!$D$7,0)
),
MAX(0,$G276)-ROUND($G276*'値引・法定福利費自動計算（非表示予定）'!$D$7,0),
99999
),
MIN(
MAX(0,$G276)-ROUND($G276*$L276,0),
99999
)
))</f>
        <v/>
      </c>
      <c r="S276" s="462" t="str">
        <f t="shared" si="49"/>
        <v>OK</v>
      </c>
      <c r="T276" s="435" t="str">
        <f t="shared" si="50"/>
        <v>OK</v>
      </c>
      <c r="U276" s="435" t="str">
        <f>IF($K276=TRUE,IF(ROUND(ABS($H276-'②-1出来高報告書'!$H$42),4)&lt;=1%,"OK","NG"),"OK")</f>
        <v>OK</v>
      </c>
      <c r="V276" s="435" t="str">
        <f t="shared" si="51"/>
        <v>OK</v>
      </c>
      <c r="W276" s="435" t="str">
        <f t="shared" si="52"/>
        <v>OK</v>
      </c>
      <c r="X276" s="435" t="str">
        <f t="shared" si="53"/>
        <v>OK</v>
      </c>
      <c r="Y276" s="435" t="str">
        <f t="shared" si="54"/>
        <v>OK</v>
      </c>
      <c r="Z276" s="435">
        <f t="shared" si="55"/>
        <v>0</v>
      </c>
      <c r="AA276" s="83">
        <f>'①見積→契約(出来高報告初回のみ）'!I305</f>
        <v>0</v>
      </c>
    </row>
    <row r="277" spans="1:27" ht="18" customHeight="1">
      <c r="A277" s="370">
        <f t="shared" si="46"/>
        <v>8</v>
      </c>
      <c r="B277" s="308" t="str">
        <f>IF('①見積→契約(出来高報告初回のみ）'!B312="〇","☑","")</f>
        <v/>
      </c>
      <c r="C277" s="408" t="str">
        <f t="shared" si="47"/>
        <v/>
      </c>
      <c r="D277" s="305" t="str">
        <f>IFERROR(IF('①見積→契約(出来高報告初回のみ）'!C306="","",'①見積→契約(出来高報告初回のみ）'!C306),"")</f>
        <v/>
      </c>
      <c r="E277" s="115" t="str">
        <f>IFERROR(IF('①見積→契約(出来高報告初回のみ）'!D306="","",FIXED('①見積→契約(出来高報告初回のみ）'!D306,'①見積→契約(出来高報告初回のみ）'!AG320)),"")</f>
        <v/>
      </c>
      <c r="F277" s="111" t="str">
        <f>IFERROR(IF('①見積→契約(出来高報告初回のみ）'!E306="","",'①見積→契約(出来高報告初回のみ）'!E306),"")</f>
        <v/>
      </c>
      <c r="G277" s="112" t="str">
        <f>IF('①見積→契約(出来高報告初回のみ）'!H306="","",'①見積→契約(出来高報告初回のみ）'!H306)</f>
        <v/>
      </c>
      <c r="H277" s="110" t="str">
        <f t="shared" si="56"/>
        <v/>
      </c>
      <c r="I277" s="114" t="str">
        <f>IFERROR(IF(K277=TRUE,ROUND(G277*'値引・法定福利費自動計算（非表示予定）'!$D$7+M277,0),IF(G277="","",ROUND(G277*L277+M277,0))),"")</f>
        <v/>
      </c>
      <c r="J277" s="125"/>
      <c r="K277" s="458" t="b">
        <v>0</v>
      </c>
      <c r="L277" s="157"/>
      <c r="M277" s="156"/>
      <c r="N277" s="449" t="str">
        <f t="shared" si="48"/>
        <v/>
      </c>
      <c r="O277" s="449" t="str">
        <f>IF($K277=TRUE,'②-1出来高報告書'!$H$42-1%,"")</f>
        <v/>
      </c>
      <c r="P277" s="449" t="str">
        <f>IF($K277=TRUE,'②-1出来高報告書'!$H$42+1%,"")</f>
        <v/>
      </c>
      <c r="Q277" s="460" t="str">
        <f>IF($G277="","",IF($K277=TRUE,
MAX(
MIN(
_xlfn.CEILING.MATH($G277*('②-1出来高報告書'!$H$42-1%),1)-ROUND($G277*'値引・法定福利費自動計算（非表示予定）'!$D$7,0),
_xlfn.CEILING.MATH($G277*('②-1出来高報告書'!$H$42+1%+0.1%),1)-1-ROUND($G277*'値引・法定福利費自動計算（非表示予定）'!$D$7,0)
),
MIN(0,$G277)-ROUND($G277*'値引・法定福利費自動計算（非表示予定）'!$D$7,0),
-99999
),
MAX(
MIN(0,$G277)-ROUND($G277*$L277,0),
-99999
)
))</f>
        <v/>
      </c>
      <c r="R277" s="460" t="str">
        <f>IF($G277="","",IF($K277=TRUE,
MIN(
MAX(
_xlfn.CEILING.MATH($G277*('②-1出来高報告書'!$H$42-1%),1)-ROUND($G277*'値引・法定福利費自動計算（非表示予定）'!$D$7,0),
_xlfn.CEILING.MATH($G277*('②-1出来高報告書'!$H$42+1%+0.1%),1)-1-ROUND($G277*'値引・法定福利費自動計算（非表示予定）'!$D$7,0)
),
MAX(0,$G277)-ROUND($G277*'値引・法定福利費自動計算（非表示予定）'!$D$7,0),
99999
),
MIN(
MAX(0,$G277)-ROUND($G277*$L277,0),
99999
)
))</f>
        <v/>
      </c>
      <c r="S277" s="462" t="str">
        <f t="shared" si="49"/>
        <v>OK</v>
      </c>
      <c r="T277" s="435" t="str">
        <f t="shared" si="50"/>
        <v>OK</v>
      </c>
      <c r="U277" s="435" t="str">
        <f>IF($K277=TRUE,IF(ROUND(ABS($H277-'②-1出来高報告書'!$H$42),4)&lt;=1%,"OK","NG"),"OK")</f>
        <v>OK</v>
      </c>
      <c r="V277" s="435" t="str">
        <f t="shared" si="51"/>
        <v>OK</v>
      </c>
      <c r="W277" s="435" t="str">
        <f t="shared" si="52"/>
        <v>OK</v>
      </c>
      <c r="X277" s="435" t="str">
        <f t="shared" si="53"/>
        <v>OK</v>
      </c>
      <c r="Y277" s="435" t="str">
        <f t="shared" si="54"/>
        <v>OK</v>
      </c>
      <c r="Z277" s="435">
        <f t="shared" si="55"/>
        <v>0</v>
      </c>
      <c r="AA277" s="83">
        <f>'①見積→契約(出来高報告初回のみ）'!I306</f>
        <v>0</v>
      </c>
    </row>
    <row r="278" spans="1:27" ht="18" customHeight="1">
      <c r="A278" s="370">
        <f t="shared" si="46"/>
        <v>8</v>
      </c>
      <c r="B278" s="308" t="str">
        <f>IF('①見積→契約(出来高報告初回のみ）'!B313="〇","☑","")</f>
        <v/>
      </c>
      <c r="C278" s="408" t="str">
        <f t="shared" si="47"/>
        <v/>
      </c>
      <c r="D278" s="305" t="str">
        <f>IFERROR(IF('①見積→契約(出来高報告初回のみ）'!C307="","",'①見積→契約(出来高報告初回のみ）'!C307),"")</f>
        <v/>
      </c>
      <c r="E278" s="115" t="str">
        <f>IFERROR(IF('①見積→契約(出来高報告初回のみ）'!D307="","",FIXED('①見積→契約(出来高報告初回のみ）'!D307,'①見積→契約(出来高報告初回のみ）'!AG321)),"")</f>
        <v/>
      </c>
      <c r="F278" s="111" t="str">
        <f>IFERROR(IF('①見積→契約(出来高報告初回のみ）'!E307="","",'①見積→契約(出来高報告初回のみ）'!E307),"")</f>
        <v/>
      </c>
      <c r="G278" s="112" t="str">
        <f>IF('①見積→契約(出来高報告初回のみ）'!H307="","",'①見積→契約(出来高報告初回のみ）'!H307)</f>
        <v/>
      </c>
      <c r="H278" s="110" t="str">
        <f t="shared" si="56"/>
        <v/>
      </c>
      <c r="I278" s="114" t="str">
        <f>IFERROR(IF(K278=TRUE,ROUND(G278*'値引・法定福利費自動計算（非表示予定）'!$D$7+M278,0),IF(G278="","",ROUND(G278*L278+M278,0))),"")</f>
        <v/>
      </c>
      <c r="J278" s="125"/>
      <c r="K278" s="458" t="b">
        <v>0</v>
      </c>
      <c r="L278" s="157"/>
      <c r="M278" s="156"/>
      <c r="N278" s="449" t="str">
        <f t="shared" si="48"/>
        <v/>
      </c>
      <c r="O278" s="449" t="str">
        <f>IF($K278=TRUE,'②-1出来高報告書'!$H$42-1%,"")</f>
        <v/>
      </c>
      <c r="P278" s="449" t="str">
        <f>IF($K278=TRUE,'②-1出来高報告書'!$H$42+1%,"")</f>
        <v/>
      </c>
      <c r="Q278" s="460" t="str">
        <f>IF($G278="","",IF($K278=TRUE,
MAX(
MIN(
_xlfn.CEILING.MATH($G278*('②-1出来高報告書'!$H$42-1%),1)-ROUND($G278*'値引・法定福利費自動計算（非表示予定）'!$D$7,0),
_xlfn.CEILING.MATH($G278*('②-1出来高報告書'!$H$42+1%+0.1%),1)-1-ROUND($G278*'値引・法定福利費自動計算（非表示予定）'!$D$7,0)
),
MIN(0,$G278)-ROUND($G278*'値引・法定福利費自動計算（非表示予定）'!$D$7,0),
-99999
),
MAX(
MIN(0,$G278)-ROUND($G278*$L278,0),
-99999
)
))</f>
        <v/>
      </c>
      <c r="R278" s="460" t="str">
        <f>IF($G278="","",IF($K278=TRUE,
MIN(
MAX(
_xlfn.CEILING.MATH($G278*('②-1出来高報告書'!$H$42-1%),1)-ROUND($G278*'値引・法定福利費自動計算（非表示予定）'!$D$7,0),
_xlfn.CEILING.MATH($G278*('②-1出来高報告書'!$H$42+1%+0.1%),1)-1-ROUND($G278*'値引・法定福利費自動計算（非表示予定）'!$D$7,0)
),
MAX(0,$G278)-ROUND($G278*'値引・法定福利費自動計算（非表示予定）'!$D$7,0),
99999
),
MIN(
MAX(0,$G278)-ROUND($G278*$L278,0),
99999
)
))</f>
        <v/>
      </c>
      <c r="S278" s="462" t="str">
        <f t="shared" si="49"/>
        <v>OK</v>
      </c>
      <c r="T278" s="435" t="str">
        <f t="shared" si="50"/>
        <v>OK</v>
      </c>
      <c r="U278" s="435" t="str">
        <f>IF($K278=TRUE,IF(ROUND(ABS($H278-'②-1出来高報告書'!$H$42),4)&lt;=1%,"OK","NG"),"OK")</f>
        <v>OK</v>
      </c>
      <c r="V278" s="435" t="str">
        <f t="shared" si="51"/>
        <v>OK</v>
      </c>
      <c r="W278" s="435" t="str">
        <f t="shared" si="52"/>
        <v>OK</v>
      </c>
      <c r="X278" s="435" t="str">
        <f t="shared" si="53"/>
        <v>OK</v>
      </c>
      <c r="Y278" s="435" t="str">
        <f t="shared" si="54"/>
        <v>OK</v>
      </c>
      <c r="Z278" s="435">
        <f t="shared" si="55"/>
        <v>0</v>
      </c>
      <c r="AA278" s="83">
        <f>'①見積→契約(出来高報告初回のみ）'!I307</f>
        <v>0</v>
      </c>
    </row>
    <row r="279" spans="1:27" ht="18" customHeight="1">
      <c r="A279" s="370">
        <f t="shared" si="46"/>
        <v>8</v>
      </c>
      <c r="B279" s="308" t="str">
        <f>IF('①見積→契約(出来高報告初回のみ）'!B314="〇","☑","")</f>
        <v/>
      </c>
      <c r="C279" s="408" t="str">
        <f t="shared" si="47"/>
        <v/>
      </c>
      <c r="D279" s="305" t="str">
        <f>IFERROR(IF('①見積→契約(出来高報告初回のみ）'!C308="","",'①見積→契約(出来高報告初回のみ）'!C308),"")</f>
        <v/>
      </c>
      <c r="E279" s="115" t="str">
        <f>IFERROR(IF('①見積→契約(出来高報告初回のみ）'!D308="","",FIXED('①見積→契約(出来高報告初回のみ）'!D308,'①見積→契約(出来高報告初回のみ）'!AG322)),"")</f>
        <v/>
      </c>
      <c r="F279" s="111" t="str">
        <f>IFERROR(IF('①見積→契約(出来高報告初回のみ）'!E308="","",'①見積→契約(出来高報告初回のみ）'!E308),"")</f>
        <v/>
      </c>
      <c r="G279" s="112" t="str">
        <f>IF('①見積→契約(出来高報告初回のみ）'!H308="","",'①見積→契約(出来高報告初回のみ）'!H308)</f>
        <v/>
      </c>
      <c r="H279" s="110" t="str">
        <f t="shared" si="56"/>
        <v/>
      </c>
      <c r="I279" s="114" t="str">
        <f>IFERROR(IF(K279=TRUE,ROUND(G279*'値引・法定福利費自動計算（非表示予定）'!$D$7+M279,0),IF(G279="","",ROUND(G279*L279+M279,0))),"")</f>
        <v/>
      </c>
      <c r="J279" s="125"/>
      <c r="K279" s="458" t="b">
        <v>0</v>
      </c>
      <c r="L279" s="157"/>
      <c r="M279" s="156"/>
      <c r="N279" s="449" t="str">
        <f t="shared" si="48"/>
        <v/>
      </c>
      <c r="O279" s="449" t="str">
        <f>IF($K279=TRUE,'②-1出来高報告書'!$H$42-1%,"")</f>
        <v/>
      </c>
      <c r="P279" s="449" t="str">
        <f>IF($K279=TRUE,'②-1出来高報告書'!$H$42+1%,"")</f>
        <v/>
      </c>
      <c r="Q279" s="460" t="str">
        <f>IF($G279="","",IF($K279=TRUE,
MAX(
MIN(
_xlfn.CEILING.MATH($G279*('②-1出来高報告書'!$H$42-1%),1)-ROUND($G279*'値引・法定福利費自動計算（非表示予定）'!$D$7,0),
_xlfn.CEILING.MATH($G279*('②-1出来高報告書'!$H$42+1%+0.1%),1)-1-ROUND($G279*'値引・法定福利費自動計算（非表示予定）'!$D$7,0)
),
MIN(0,$G279)-ROUND($G279*'値引・法定福利費自動計算（非表示予定）'!$D$7,0),
-99999
),
MAX(
MIN(0,$G279)-ROUND($G279*$L279,0),
-99999
)
))</f>
        <v/>
      </c>
      <c r="R279" s="460" t="str">
        <f>IF($G279="","",IF($K279=TRUE,
MIN(
MAX(
_xlfn.CEILING.MATH($G279*('②-1出来高報告書'!$H$42-1%),1)-ROUND($G279*'値引・法定福利費自動計算（非表示予定）'!$D$7,0),
_xlfn.CEILING.MATH($G279*('②-1出来高報告書'!$H$42+1%+0.1%),1)-1-ROUND($G279*'値引・法定福利費自動計算（非表示予定）'!$D$7,0)
),
MAX(0,$G279)-ROUND($G279*'値引・法定福利費自動計算（非表示予定）'!$D$7,0),
99999
),
MIN(
MAX(0,$G279)-ROUND($G279*$L279,0),
99999
)
))</f>
        <v/>
      </c>
      <c r="S279" s="462" t="str">
        <f t="shared" si="49"/>
        <v>OK</v>
      </c>
      <c r="T279" s="435" t="str">
        <f t="shared" si="50"/>
        <v>OK</v>
      </c>
      <c r="U279" s="435" t="str">
        <f>IF($K279=TRUE,IF(ROUND(ABS($H279-'②-1出来高報告書'!$H$42),4)&lt;=1%,"OK","NG"),"OK")</f>
        <v>OK</v>
      </c>
      <c r="V279" s="435" t="str">
        <f t="shared" si="51"/>
        <v>OK</v>
      </c>
      <c r="W279" s="435" t="str">
        <f t="shared" si="52"/>
        <v>OK</v>
      </c>
      <c r="X279" s="435" t="str">
        <f t="shared" si="53"/>
        <v>OK</v>
      </c>
      <c r="Y279" s="435" t="str">
        <f t="shared" si="54"/>
        <v>OK</v>
      </c>
      <c r="Z279" s="435">
        <f t="shared" si="55"/>
        <v>0</v>
      </c>
      <c r="AA279" s="83">
        <f>'①見積→契約(出来高報告初回のみ）'!I308</f>
        <v>0</v>
      </c>
    </row>
    <row r="280" spans="1:27" ht="18" customHeight="1">
      <c r="A280" s="370">
        <f t="shared" si="46"/>
        <v>8</v>
      </c>
      <c r="B280" s="308" t="str">
        <f>IF('①見積→契約(出来高報告初回のみ）'!B315="〇","☑","")</f>
        <v/>
      </c>
      <c r="C280" s="408" t="str">
        <f t="shared" si="47"/>
        <v/>
      </c>
      <c r="D280" s="305" t="str">
        <f>IFERROR(IF('①見積→契約(出来高報告初回のみ）'!C309="","",'①見積→契約(出来高報告初回のみ）'!C309),"")</f>
        <v/>
      </c>
      <c r="E280" s="115" t="str">
        <f>IFERROR(IF('①見積→契約(出来高報告初回のみ）'!D309="","",FIXED('①見積→契約(出来高報告初回のみ）'!D309,'①見積→契約(出来高報告初回のみ）'!AG323)),"")</f>
        <v/>
      </c>
      <c r="F280" s="111" t="str">
        <f>IFERROR(IF('①見積→契約(出来高報告初回のみ）'!E309="","",'①見積→契約(出来高報告初回のみ）'!E309),"")</f>
        <v/>
      </c>
      <c r="G280" s="112" t="str">
        <f>IF('①見積→契約(出来高報告初回のみ）'!H309="","",'①見積→契約(出来高報告初回のみ）'!H309)</f>
        <v/>
      </c>
      <c r="H280" s="110" t="str">
        <f t="shared" si="56"/>
        <v/>
      </c>
      <c r="I280" s="114" t="str">
        <f>IFERROR(IF(K280=TRUE,ROUND(G280*'値引・法定福利費自動計算（非表示予定）'!$D$7+M280,0),IF(G280="","",ROUND(G280*L280+M280,0))),"")</f>
        <v/>
      </c>
      <c r="J280" s="125"/>
      <c r="K280" s="458" t="b">
        <v>0</v>
      </c>
      <c r="L280" s="157"/>
      <c r="M280" s="156"/>
      <c r="N280" s="449" t="str">
        <f t="shared" si="48"/>
        <v/>
      </c>
      <c r="O280" s="449" t="str">
        <f>IF($K280=TRUE,'②-1出来高報告書'!$H$42-1%,"")</f>
        <v/>
      </c>
      <c r="P280" s="449" t="str">
        <f>IF($K280=TRUE,'②-1出来高報告書'!$H$42+1%,"")</f>
        <v/>
      </c>
      <c r="Q280" s="460" t="str">
        <f>IF($G280="","",IF($K280=TRUE,
MAX(
MIN(
_xlfn.CEILING.MATH($G280*('②-1出来高報告書'!$H$42-1%),1)-ROUND($G280*'値引・法定福利費自動計算（非表示予定）'!$D$7,0),
_xlfn.CEILING.MATH($G280*('②-1出来高報告書'!$H$42+1%+0.1%),1)-1-ROUND($G280*'値引・法定福利費自動計算（非表示予定）'!$D$7,0)
),
MIN(0,$G280)-ROUND($G280*'値引・法定福利費自動計算（非表示予定）'!$D$7,0),
-99999
),
MAX(
MIN(0,$G280)-ROUND($G280*$L280,0),
-99999
)
))</f>
        <v/>
      </c>
      <c r="R280" s="460" t="str">
        <f>IF($G280="","",IF($K280=TRUE,
MIN(
MAX(
_xlfn.CEILING.MATH($G280*('②-1出来高報告書'!$H$42-1%),1)-ROUND($G280*'値引・法定福利費自動計算（非表示予定）'!$D$7,0),
_xlfn.CEILING.MATH($G280*('②-1出来高報告書'!$H$42+1%+0.1%),1)-1-ROUND($G280*'値引・法定福利費自動計算（非表示予定）'!$D$7,0)
),
MAX(0,$G280)-ROUND($G280*'値引・法定福利費自動計算（非表示予定）'!$D$7,0),
99999
),
MIN(
MAX(0,$G280)-ROUND($G280*$L280,0),
99999
)
))</f>
        <v/>
      </c>
      <c r="S280" s="462" t="str">
        <f t="shared" si="49"/>
        <v>OK</v>
      </c>
      <c r="T280" s="435" t="str">
        <f t="shared" si="50"/>
        <v>OK</v>
      </c>
      <c r="U280" s="435" t="str">
        <f>IF($K280=TRUE,IF(ROUND(ABS($H280-'②-1出来高報告書'!$H$42),4)&lt;=1%,"OK","NG"),"OK")</f>
        <v>OK</v>
      </c>
      <c r="V280" s="435" t="str">
        <f t="shared" si="51"/>
        <v>OK</v>
      </c>
      <c r="W280" s="435" t="str">
        <f t="shared" si="52"/>
        <v>OK</v>
      </c>
      <c r="X280" s="435" t="str">
        <f t="shared" si="53"/>
        <v>OK</v>
      </c>
      <c r="Y280" s="435" t="str">
        <f t="shared" si="54"/>
        <v>OK</v>
      </c>
      <c r="Z280" s="435">
        <f t="shared" si="55"/>
        <v>0</v>
      </c>
      <c r="AA280" s="83">
        <f>'①見積→契約(出来高報告初回のみ）'!I309</f>
        <v>0</v>
      </c>
    </row>
    <row r="281" spans="1:27" ht="18" customHeight="1">
      <c r="A281" s="370">
        <f t="shared" si="46"/>
        <v>8</v>
      </c>
      <c r="B281" s="308" t="str">
        <f>IF('①見積→契約(出来高報告初回のみ）'!B316="〇","☑","")</f>
        <v/>
      </c>
      <c r="C281" s="408" t="str">
        <f t="shared" si="47"/>
        <v/>
      </c>
      <c r="D281" s="305" t="str">
        <f>IFERROR(IF('①見積→契約(出来高報告初回のみ）'!C310="","",'①見積→契約(出来高報告初回のみ）'!C310),"")</f>
        <v/>
      </c>
      <c r="E281" s="115" t="str">
        <f>IFERROR(IF('①見積→契約(出来高報告初回のみ）'!D310="","",FIXED('①見積→契約(出来高報告初回のみ）'!D310,'①見積→契約(出来高報告初回のみ）'!AG324)),"")</f>
        <v/>
      </c>
      <c r="F281" s="111" t="str">
        <f>IFERROR(IF('①見積→契約(出来高報告初回のみ）'!E310="","",'①見積→契約(出来高報告初回のみ）'!E310),"")</f>
        <v/>
      </c>
      <c r="G281" s="112" t="str">
        <f>IF('①見積→契約(出来高報告初回のみ）'!H310="","",'①見積→契約(出来高報告初回のみ）'!H310)</f>
        <v/>
      </c>
      <c r="H281" s="110" t="str">
        <f t="shared" si="56"/>
        <v/>
      </c>
      <c r="I281" s="114" t="str">
        <f>IFERROR(IF(K281=TRUE,ROUND(G281*'値引・法定福利費自動計算（非表示予定）'!$D$7+M281,0),IF(G281="","",ROUND(G281*L281+M281,0))),"")</f>
        <v/>
      </c>
      <c r="J281" s="125"/>
      <c r="K281" s="458"/>
      <c r="L281" s="157"/>
      <c r="M281" s="156"/>
      <c r="N281" s="449" t="str">
        <f t="shared" si="48"/>
        <v/>
      </c>
      <c r="O281" s="449" t="str">
        <f>IF($K281=TRUE,'②-1出来高報告書'!$H$42-1%,"")</f>
        <v/>
      </c>
      <c r="P281" s="449" t="str">
        <f>IF($K281=TRUE,'②-1出来高報告書'!$H$42+1%,"")</f>
        <v/>
      </c>
      <c r="Q281" s="460" t="str">
        <f>IF($G281="","",IF($K281=TRUE,
MAX(
MIN(
_xlfn.CEILING.MATH($G281*('②-1出来高報告書'!$H$42-1%),1)-ROUND($G281*'値引・法定福利費自動計算（非表示予定）'!$D$7,0),
_xlfn.CEILING.MATH($G281*('②-1出来高報告書'!$H$42+1%+0.1%),1)-1-ROUND($G281*'値引・法定福利費自動計算（非表示予定）'!$D$7,0)
),
MIN(0,$G281)-ROUND($G281*'値引・法定福利費自動計算（非表示予定）'!$D$7,0),
-99999
),
MAX(
MIN(0,$G281)-ROUND($G281*$L281,0),
-99999
)
))</f>
        <v/>
      </c>
      <c r="R281" s="460" t="str">
        <f>IF($G281="","",IF($K281=TRUE,
MIN(
MAX(
_xlfn.CEILING.MATH($G281*('②-1出来高報告書'!$H$42-1%),1)-ROUND($G281*'値引・法定福利費自動計算（非表示予定）'!$D$7,0),
_xlfn.CEILING.MATH($G281*('②-1出来高報告書'!$H$42+1%+0.1%),1)-1-ROUND($G281*'値引・法定福利費自動計算（非表示予定）'!$D$7,0)
),
MAX(0,$G281)-ROUND($G281*'値引・法定福利費自動計算（非表示予定）'!$D$7,0),
99999
),
MIN(
MAX(0,$G281)-ROUND($G281*$L281,0),
99999
)
))</f>
        <v/>
      </c>
      <c r="S281" s="462" t="str">
        <f t="shared" si="49"/>
        <v>OK</v>
      </c>
      <c r="T281" s="435" t="str">
        <f t="shared" si="50"/>
        <v>OK</v>
      </c>
      <c r="U281" s="435" t="str">
        <f>IF($K281=TRUE,IF(ROUND(ABS($H281-'②-1出来高報告書'!$H$42),4)&lt;=1%,"OK","NG"),"OK")</f>
        <v>OK</v>
      </c>
      <c r="V281" s="435" t="str">
        <f t="shared" si="51"/>
        <v>OK</v>
      </c>
      <c r="W281" s="435" t="str">
        <f t="shared" si="52"/>
        <v>OK</v>
      </c>
      <c r="X281" s="435" t="str">
        <f t="shared" si="53"/>
        <v>OK</v>
      </c>
      <c r="Y281" s="435" t="str">
        <f t="shared" si="54"/>
        <v>OK</v>
      </c>
      <c r="Z281" s="435">
        <f t="shared" si="55"/>
        <v>0</v>
      </c>
      <c r="AA281" s="83">
        <f>'①見積→契約(出来高報告初回のみ）'!I310</f>
        <v>0</v>
      </c>
    </row>
    <row r="282" spans="1:27" ht="18" customHeight="1">
      <c r="A282" s="370">
        <f t="shared" si="46"/>
        <v>8</v>
      </c>
      <c r="B282" s="308" t="str">
        <f>IF('①見積→契約(出来高報告初回のみ）'!B317="〇","☑","")</f>
        <v/>
      </c>
      <c r="C282" s="408" t="str">
        <f t="shared" si="47"/>
        <v/>
      </c>
      <c r="D282" s="305" t="str">
        <f>IFERROR(IF('①見積→契約(出来高報告初回のみ）'!C311="","",'①見積→契約(出来高報告初回のみ）'!C311),"")</f>
        <v/>
      </c>
      <c r="E282" s="115" t="str">
        <f>IFERROR(IF('①見積→契約(出来高報告初回のみ）'!D311="","",FIXED('①見積→契約(出来高報告初回のみ）'!D311,'①見積→契約(出来高報告初回のみ）'!AG325)),"")</f>
        <v/>
      </c>
      <c r="F282" s="111" t="str">
        <f>IFERROR(IF('①見積→契約(出来高報告初回のみ）'!E311="","",'①見積→契約(出来高報告初回のみ）'!E311),"")</f>
        <v/>
      </c>
      <c r="G282" s="112" t="str">
        <f>IF('①見積→契約(出来高報告初回のみ）'!H311="","",'①見積→契約(出来高報告初回のみ）'!H311)</f>
        <v/>
      </c>
      <c r="H282" s="110" t="str">
        <f t="shared" si="56"/>
        <v/>
      </c>
      <c r="I282" s="114" t="str">
        <f>IFERROR(IF(K282=TRUE,ROUND(G282*'値引・法定福利費自動計算（非表示予定）'!$D$7+M282,0),IF(G282="","",ROUND(G282*L282+M282,0))),"")</f>
        <v/>
      </c>
      <c r="J282" s="125"/>
      <c r="K282" s="458" t="b">
        <v>0</v>
      </c>
      <c r="L282" s="157"/>
      <c r="M282" s="156"/>
      <c r="N282" s="449" t="str">
        <f t="shared" si="48"/>
        <v/>
      </c>
      <c r="O282" s="449" t="str">
        <f>IF($K282=TRUE,'②-1出来高報告書'!$H$42-1%,"")</f>
        <v/>
      </c>
      <c r="P282" s="449" t="str">
        <f>IF($K282=TRUE,'②-1出来高報告書'!$H$42+1%,"")</f>
        <v/>
      </c>
      <c r="Q282" s="460" t="str">
        <f>IF($G282="","",IF($K282=TRUE,
MAX(
MIN(
_xlfn.CEILING.MATH($G282*('②-1出来高報告書'!$H$42-1%),1)-ROUND($G282*'値引・法定福利費自動計算（非表示予定）'!$D$7,0),
_xlfn.CEILING.MATH($G282*('②-1出来高報告書'!$H$42+1%+0.1%),1)-1-ROUND($G282*'値引・法定福利費自動計算（非表示予定）'!$D$7,0)
),
MIN(0,$G282)-ROUND($G282*'値引・法定福利費自動計算（非表示予定）'!$D$7,0),
-99999
),
MAX(
MIN(0,$G282)-ROUND($G282*$L282,0),
-99999
)
))</f>
        <v/>
      </c>
      <c r="R282" s="460" t="str">
        <f>IF($G282="","",IF($K282=TRUE,
MIN(
MAX(
_xlfn.CEILING.MATH($G282*('②-1出来高報告書'!$H$42-1%),1)-ROUND($G282*'値引・法定福利費自動計算（非表示予定）'!$D$7,0),
_xlfn.CEILING.MATH($G282*('②-1出来高報告書'!$H$42+1%+0.1%),1)-1-ROUND($G282*'値引・法定福利費自動計算（非表示予定）'!$D$7,0)
),
MAX(0,$G282)-ROUND($G282*'値引・法定福利費自動計算（非表示予定）'!$D$7,0),
99999
),
MIN(
MAX(0,$G282)-ROUND($G282*$L282,0),
99999
)
))</f>
        <v/>
      </c>
      <c r="S282" s="462" t="str">
        <f t="shared" si="49"/>
        <v>OK</v>
      </c>
      <c r="T282" s="435" t="str">
        <f t="shared" si="50"/>
        <v>OK</v>
      </c>
      <c r="U282" s="435" t="str">
        <f>IF($K282=TRUE,IF(ROUND(ABS($H282-'②-1出来高報告書'!$H$42),4)&lt;=1%,"OK","NG"),"OK")</f>
        <v>OK</v>
      </c>
      <c r="V282" s="435" t="str">
        <f t="shared" si="51"/>
        <v>OK</v>
      </c>
      <c r="W282" s="435" t="str">
        <f t="shared" si="52"/>
        <v>OK</v>
      </c>
      <c r="X282" s="435" t="str">
        <f t="shared" si="53"/>
        <v>OK</v>
      </c>
      <c r="Y282" s="435" t="str">
        <f t="shared" si="54"/>
        <v>OK</v>
      </c>
      <c r="Z282" s="435">
        <f t="shared" si="55"/>
        <v>0</v>
      </c>
      <c r="AA282" s="83">
        <f>'①見積→契約(出来高報告初回のみ）'!I311</f>
        <v>0</v>
      </c>
    </row>
    <row r="283" spans="1:27" ht="18" customHeight="1">
      <c r="A283" s="370">
        <f t="shared" si="46"/>
        <v>8</v>
      </c>
      <c r="B283" s="308" t="str">
        <f>IF('①見積→契約(出来高報告初回のみ）'!B318="〇","☑","")</f>
        <v/>
      </c>
      <c r="C283" s="408" t="str">
        <f t="shared" si="47"/>
        <v/>
      </c>
      <c r="D283" s="305" t="str">
        <f>IFERROR(IF('①見積→契約(出来高報告初回のみ）'!C312="","",'①見積→契約(出来高報告初回のみ）'!C312),"")</f>
        <v/>
      </c>
      <c r="E283" s="115" t="str">
        <f>IFERROR(IF('①見積→契約(出来高報告初回のみ）'!D312="","",FIXED('①見積→契約(出来高報告初回のみ）'!D312,'①見積→契約(出来高報告初回のみ）'!AG326)),"")</f>
        <v/>
      </c>
      <c r="F283" s="111" t="str">
        <f>IFERROR(IF('①見積→契約(出来高報告初回のみ）'!E312="","",'①見積→契約(出来高報告初回のみ）'!E312),"")</f>
        <v/>
      </c>
      <c r="G283" s="112" t="str">
        <f>IF('①見積→契約(出来高報告初回のみ）'!H312="","",'①見積→契約(出来高報告初回のみ）'!H312)</f>
        <v/>
      </c>
      <c r="H283" s="110" t="str">
        <f t="shared" si="56"/>
        <v/>
      </c>
      <c r="I283" s="114" t="str">
        <f>IFERROR(IF(K283=TRUE,ROUND(G283*'値引・法定福利費自動計算（非表示予定）'!$D$7+M283,0),IF(G283="","",ROUND(G283*L283+M283,0))),"")</f>
        <v/>
      </c>
      <c r="J283" s="125"/>
      <c r="K283" s="458" t="b">
        <v>0</v>
      </c>
      <c r="L283" s="157"/>
      <c r="M283" s="156"/>
      <c r="N283" s="449" t="str">
        <f t="shared" si="48"/>
        <v/>
      </c>
      <c r="O283" s="449" t="str">
        <f>IF($K283=TRUE,'②-1出来高報告書'!$H$42-1%,"")</f>
        <v/>
      </c>
      <c r="P283" s="449" t="str">
        <f>IF($K283=TRUE,'②-1出来高報告書'!$H$42+1%,"")</f>
        <v/>
      </c>
      <c r="Q283" s="460" t="str">
        <f>IF($G283="","",IF($K283=TRUE,
MAX(
MIN(
_xlfn.CEILING.MATH($G283*('②-1出来高報告書'!$H$42-1%),1)-ROUND($G283*'値引・法定福利費自動計算（非表示予定）'!$D$7,0),
_xlfn.CEILING.MATH($G283*('②-1出来高報告書'!$H$42+1%+0.1%),1)-1-ROUND($G283*'値引・法定福利費自動計算（非表示予定）'!$D$7,0)
),
MIN(0,$G283)-ROUND($G283*'値引・法定福利費自動計算（非表示予定）'!$D$7,0),
-99999
),
MAX(
MIN(0,$G283)-ROUND($G283*$L283,0),
-99999
)
))</f>
        <v/>
      </c>
      <c r="R283" s="460" t="str">
        <f>IF($G283="","",IF($K283=TRUE,
MIN(
MAX(
_xlfn.CEILING.MATH($G283*('②-1出来高報告書'!$H$42-1%),1)-ROUND($G283*'値引・法定福利費自動計算（非表示予定）'!$D$7,0),
_xlfn.CEILING.MATH($G283*('②-1出来高報告書'!$H$42+1%+0.1%),1)-1-ROUND($G283*'値引・法定福利費自動計算（非表示予定）'!$D$7,0)
),
MAX(0,$G283)-ROUND($G283*'値引・法定福利費自動計算（非表示予定）'!$D$7,0),
99999
),
MIN(
MAX(0,$G283)-ROUND($G283*$L283,0),
99999
)
))</f>
        <v/>
      </c>
      <c r="S283" s="462" t="str">
        <f t="shared" si="49"/>
        <v>OK</v>
      </c>
      <c r="T283" s="435" t="str">
        <f t="shared" si="50"/>
        <v>OK</v>
      </c>
      <c r="U283" s="435" t="str">
        <f>IF($K283=TRUE,IF(ROUND(ABS($H283-'②-1出来高報告書'!$H$42),4)&lt;=1%,"OK","NG"),"OK")</f>
        <v>OK</v>
      </c>
      <c r="V283" s="435" t="str">
        <f t="shared" si="51"/>
        <v>OK</v>
      </c>
      <c r="W283" s="435" t="str">
        <f t="shared" si="52"/>
        <v>OK</v>
      </c>
      <c r="X283" s="435" t="str">
        <f t="shared" si="53"/>
        <v>OK</v>
      </c>
      <c r="Y283" s="435" t="str">
        <f t="shared" si="54"/>
        <v>OK</v>
      </c>
      <c r="Z283" s="435">
        <f t="shared" si="55"/>
        <v>0</v>
      </c>
      <c r="AA283" s="83">
        <f>'①見積→契約(出来高報告初回のみ）'!I312</f>
        <v>0</v>
      </c>
    </row>
    <row r="284" spans="1:27" ht="18" customHeight="1">
      <c r="A284" s="370" t="s">
        <v>198</v>
      </c>
      <c r="B284" s="792" t="str">
        <f>IF(G284=0,"","小計（"&amp;Sheet3!D10&amp;"ページ/"&amp;Sheet3!E10&amp;"ページ）")</f>
        <v/>
      </c>
      <c r="C284" s="793"/>
      <c r="D284" s="793"/>
      <c r="E284" s="793"/>
      <c r="F284" s="793"/>
      <c r="G284" s="139">
        <f>SUM(G245:G283)</f>
        <v>0</v>
      </c>
      <c r="H284" s="140"/>
      <c r="I284" s="141">
        <f>SUM(I245:I283)</f>
        <v>0</v>
      </c>
      <c r="J284" s="125"/>
      <c r="K284" s="458"/>
      <c r="L284" s="157"/>
      <c r="M284" s="156"/>
      <c r="N284" s="449"/>
      <c r="O284" s="449"/>
      <c r="P284" s="449"/>
      <c r="Q284" s="460"/>
      <c r="R284" s="460"/>
      <c r="S284" s="462"/>
      <c r="T284" s="435"/>
      <c r="U284" s="435"/>
      <c r="V284" s="435"/>
      <c r="W284" s="435"/>
      <c r="X284" s="435"/>
      <c r="Y284" s="435"/>
      <c r="Z284" s="435"/>
      <c r="AA284" s="83"/>
    </row>
    <row r="285" spans="1:27" ht="18" customHeight="1">
      <c r="A285" s="370">
        <f t="shared" si="46"/>
        <v>9</v>
      </c>
      <c r="B285" s="308" t="str">
        <f>IF('①見積→契約(出来高報告初回のみ）'!B320="〇","☑","")</f>
        <v/>
      </c>
      <c r="C285" s="163" t="str">
        <f>IF(G285="","",IF(K285=FALSE,"","☑"))</f>
        <v/>
      </c>
      <c r="D285" s="305" t="str">
        <f>IFERROR(IF('①見積→契約(出来高報告初回のみ）'!C313="","",'①見積→契約(出来高報告初回のみ）'!C313),"")</f>
        <v/>
      </c>
      <c r="E285" s="115" t="str">
        <f>IFERROR(IF('①見積→契約(出来高報告初回のみ）'!D313="","",FIXED('①見積→契約(出来高報告初回のみ）'!D313,'①見積→契約(出来高報告初回のみ）'!AG327)),"")</f>
        <v/>
      </c>
      <c r="F285" s="111" t="str">
        <f>IFERROR(IF('①見積→契約(出来高報告初回のみ）'!E313="","",'①見積→契約(出来高報告初回のみ）'!E313),"")</f>
        <v/>
      </c>
      <c r="G285" s="112" t="str">
        <f>IF('①見積→契約(出来高報告初回のみ）'!H313="","",'①見積→契約(出来高報告初回のみ）'!H313)</f>
        <v/>
      </c>
      <c r="H285" s="110" t="str">
        <f t="shared" si="56"/>
        <v/>
      </c>
      <c r="I285" s="114" t="str">
        <f>IFERROR(IF(K285=TRUE,ROUND(G285*'値引・法定福利費自動計算（非表示予定）'!$D$7+M285,0),IF(G285="","",ROUND(G285*L285+M285,0))),"")</f>
        <v/>
      </c>
      <c r="J285" s="125"/>
      <c r="K285" s="458"/>
      <c r="L285" s="157"/>
      <c r="M285" s="156"/>
      <c r="N285" s="449" t="str">
        <f t="shared" si="48"/>
        <v/>
      </c>
      <c r="O285" s="449" t="str">
        <f>IF($K285=TRUE,'②-1出来高報告書'!$H$42-1%,"")</f>
        <v/>
      </c>
      <c r="P285" s="449" t="str">
        <f>IF($K285=TRUE,'②-1出来高報告書'!$H$42+1%,"")</f>
        <v/>
      </c>
      <c r="Q285" s="460" t="str">
        <f>IF($G285="","",IF($K285=TRUE,
MAX(
MIN(
_xlfn.CEILING.MATH($G285*('②-1出来高報告書'!$H$42-1%),1)-ROUND($G285*'値引・法定福利費自動計算（非表示予定）'!$D$7,0),
_xlfn.CEILING.MATH($G285*('②-1出来高報告書'!$H$42+1%+0.1%),1)-1-ROUND($G285*'値引・法定福利費自動計算（非表示予定）'!$D$7,0)
),
MIN(0,$G285)-ROUND($G285*'値引・法定福利費自動計算（非表示予定）'!$D$7,0),
-99999
),
MAX(
MIN(0,$G285)-ROUND($G285*$L285,0),
-99999
)
))</f>
        <v/>
      </c>
      <c r="R285" s="460" t="str">
        <f>IF($G285="","",IF($K285=TRUE,
MIN(
MAX(
_xlfn.CEILING.MATH($G285*('②-1出来高報告書'!$H$42-1%),1)-ROUND($G285*'値引・法定福利費自動計算（非表示予定）'!$D$7,0),
_xlfn.CEILING.MATH($G285*('②-1出来高報告書'!$H$42+1%+0.1%),1)-1-ROUND($G285*'値引・法定福利費自動計算（非表示予定）'!$D$7,0)
),
MAX(0,$G285)-ROUND($G285*'値引・法定福利費自動計算（非表示予定）'!$D$7,0),
99999
),
MIN(
MAX(0,$G285)-ROUND($G285*$L285,0),
99999
)
))</f>
        <v/>
      </c>
      <c r="S285" s="462" t="str">
        <f t="shared" si="49"/>
        <v>OK</v>
      </c>
      <c r="T285" s="435" t="str">
        <f t="shared" si="50"/>
        <v>OK</v>
      </c>
      <c r="U285" s="435" t="str">
        <f>IF($K285=TRUE,IF(ROUND(ABS($H285-'②-1出来高報告書'!$H$42),4)&lt;=1%,"OK","NG"),"OK")</f>
        <v>OK</v>
      </c>
      <c r="V285" s="435" t="str">
        <f t="shared" si="51"/>
        <v>OK</v>
      </c>
      <c r="W285" s="435" t="str">
        <f t="shared" si="52"/>
        <v>OK</v>
      </c>
      <c r="X285" s="435" t="str">
        <f t="shared" si="53"/>
        <v>OK</v>
      </c>
      <c r="Y285" s="435" t="str">
        <f t="shared" si="54"/>
        <v>OK</v>
      </c>
      <c r="Z285" s="435">
        <f t="shared" si="55"/>
        <v>0</v>
      </c>
      <c r="AA285" s="83">
        <f>'①見積→契約(出来高報告初回のみ）'!I313</f>
        <v>0</v>
      </c>
    </row>
    <row r="286" spans="1:27" ht="18" customHeight="1">
      <c r="A286" s="370">
        <f t="shared" si="46"/>
        <v>9</v>
      </c>
      <c r="B286" s="308" t="str">
        <f>IF('①見積→契約(出来高報告初回のみ）'!B321="〇","☑","")</f>
        <v/>
      </c>
      <c r="C286" s="163" t="str">
        <f t="shared" ref="C286:C323" si="57">IF(G286="","",IF(K286=FALSE,"","☑"))</f>
        <v/>
      </c>
      <c r="D286" s="305" t="str">
        <f>IFERROR(IF('①見積→契約(出来高報告初回のみ）'!C314="","",'①見積→契約(出来高報告初回のみ）'!C314),"")</f>
        <v/>
      </c>
      <c r="E286" s="115" t="str">
        <f>IFERROR(IF('①見積→契約(出来高報告初回のみ）'!D314="","",FIXED('①見積→契約(出来高報告初回のみ）'!D314,'①見積→契約(出来高報告初回のみ）'!AG328)),"")</f>
        <v/>
      </c>
      <c r="F286" s="111" t="str">
        <f>IFERROR(IF('①見積→契約(出来高報告初回のみ）'!E314="","",'①見積→契約(出来高報告初回のみ）'!E314),"")</f>
        <v/>
      </c>
      <c r="G286" s="112" t="str">
        <f>IF('①見積→契約(出来高報告初回のみ）'!H314="","",'①見積→契約(出来高報告初回のみ）'!H314)</f>
        <v/>
      </c>
      <c r="H286" s="110" t="str">
        <f t="shared" si="56"/>
        <v/>
      </c>
      <c r="I286" s="114" t="str">
        <f>IFERROR(IF(K286=TRUE,ROUND(G286*'値引・法定福利費自動計算（非表示予定）'!$D$7+M286,0),IF(G286="","",ROUND(G286*L286+M286,0))),"")</f>
        <v/>
      </c>
      <c r="J286" s="125"/>
      <c r="K286" s="458"/>
      <c r="L286" s="157"/>
      <c r="M286" s="156"/>
      <c r="N286" s="449" t="str">
        <f t="shared" si="48"/>
        <v/>
      </c>
      <c r="O286" s="449" t="str">
        <f>IF($K286=TRUE,'②-1出来高報告書'!$H$42-1%,"")</f>
        <v/>
      </c>
      <c r="P286" s="449" t="str">
        <f>IF($K286=TRUE,'②-1出来高報告書'!$H$42+1%,"")</f>
        <v/>
      </c>
      <c r="Q286" s="460" t="str">
        <f>IF($G286="","",IF($K286=TRUE,
MAX(
MIN(
_xlfn.CEILING.MATH($G286*('②-1出来高報告書'!$H$42-1%),1)-ROUND($G286*'値引・法定福利費自動計算（非表示予定）'!$D$7,0),
_xlfn.CEILING.MATH($G286*('②-1出来高報告書'!$H$42+1%+0.1%),1)-1-ROUND($G286*'値引・法定福利費自動計算（非表示予定）'!$D$7,0)
),
MIN(0,$G286)-ROUND($G286*'値引・法定福利費自動計算（非表示予定）'!$D$7,0),
-99999
),
MAX(
MIN(0,$G286)-ROUND($G286*$L286,0),
-99999
)
))</f>
        <v/>
      </c>
      <c r="R286" s="460" t="str">
        <f>IF($G286="","",IF($K286=TRUE,
MIN(
MAX(
_xlfn.CEILING.MATH($G286*('②-1出来高報告書'!$H$42-1%),1)-ROUND($G286*'値引・法定福利費自動計算（非表示予定）'!$D$7,0),
_xlfn.CEILING.MATH($G286*('②-1出来高報告書'!$H$42+1%+0.1%),1)-1-ROUND($G286*'値引・法定福利費自動計算（非表示予定）'!$D$7,0)
),
MAX(0,$G286)-ROUND($G286*'値引・法定福利費自動計算（非表示予定）'!$D$7,0),
99999
),
MIN(
MAX(0,$G286)-ROUND($G286*$L286,0),
99999
)
))</f>
        <v/>
      </c>
      <c r="S286" s="462" t="str">
        <f t="shared" si="49"/>
        <v>OK</v>
      </c>
      <c r="T286" s="435" t="str">
        <f t="shared" si="50"/>
        <v>OK</v>
      </c>
      <c r="U286" s="435" t="str">
        <f>IF($K286=TRUE,IF(ROUND(ABS($H286-'②-1出来高報告書'!$H$42),4)&lt;=1%,"OK","NG"),"OK")</f>
        <v>OK</v>
      </c>
      <c r="V286" s="435" t="str">
        <f t="shared" si="51"/>
        <v>OK</v>
      </c>
      <c r="W286" s="435" t="str">
        <f t="shared" si="52"/>
        <v>OK</v>
      </c>
      <c r="X286" s="435" t="str">
        <f t="shared" si="53"/>
        <v>OK</v>
      </c>
      <c r="Y286" s="435" t="str">
        <f t="shared" si="54"/>
        <v>OK</v>
      </c>
      <c r="Z286" s="435">
        <f t="shared" si="55"/>
        <v>0</v>
      </c>
      <c r="AA286" s="83">
        <f>'①見積→契約(出来高報告初回のみ）'!I314</f>
        <v>0</v>
      </c>
    </row>
    <row r="287" spans="1:27" ht="18" customHeight="1">
      <c r="A287" s="370">
        <f t="shared" si="46"/>
        <v>9</v>
      </c>
      <c r="B287" s="308" t="str">
        <f>IF('①見積→契約(出来高報告初回のみ）'!B322="〇","☑","")</f>
        <v/>
      </c>
      <c r="C287" s="163" t="str">
        <f t="shared" si="57"/>
        <v/>
      </c>
      <c r="D287" s="305" t="str">
        <f>IFERROR(IF('①見積→契約(出来高報告初回のみ）'!C315="","",'①見積→契約(出来高報告初回のみ）'!C315),"")</f>
        <v/>
      </c>
      <c r="E287" s="115" t="str">
        <f>IFERROR(IF('①見積→契約(出来高報告初回のみ）'!D315="","",FIXED('①見積→契約(出来高報告初回のみ）'!D315,'①見積→契約(出来高報告初回のみ）'!AG329)),"")</f>
        <v/>
      </c>
      <c r="F287" s="111" t="str">
        <f>IFERROR(IF('①見積→契約(出来高報告初回のみ）'!E315="","",'①見積→契約(出来高報告初回のみ）'!E315),"")</f>
        <v/>
      </c>
      <c r="G287" s="112" t="str">
        <f>IF('①見積→契約(出来高報告初回のみ）'!H315="","",'①見積→契約(出来高報告初回のみ）'!H315)</f>
        <v/>
      </c>
      <c r="H287" s="110" t="str">
        <f t="shared" si="56"/>
        <v/>
      </c>
      <c r="I287" s="114" t="str">
        <f>IFERROR(IF(K287=TRUE,ROUND(G287*'値引・法定福利費自動計算（非表示予定）'!$D$7+M287,0),IF(G287="","",ROUND(G287*L287+M287,0))),"")</f>
        <v/>
      </c>
      <c r="J287" s="125"/>
      <c r="K287" s="458"/>
      <c r="L287" s="157"/>
      <c r="M287" s="156"/>
      <c r="N287" s="449" t="str">
        <f t="shared" si="48"/>
        <v/>
      </c>
      <c r="O287" s="449" t="str">
        <f>IF($K287=TRUE,'②-1出来高報告書'!$H$42-1%,"")</f>
        <v/>
      </c>
      <c r="P287" s="449" t="str">
        <f>IF($K287=TRUE,'②-1出来高報告書'!$H$42+1%,"")</f>
        <v/>
      </c>
      <c r="Q287" s="460" t="str">
        <f>IF($G287="","",IF($K287=TRUE,
MAX(
MIN(
_xlfn.CEILING.MATH($G287*('②-1出来高報告書'!$H$42-1%),1)-ROUND($G287*'値引・法定福利費自動計算（非表示予定）'!$D$7,0),
_xlfn.CEILING.MATH($G287*('②-1出来高報告書'!$H$42+1%+0.1%),1)-1-ROUND($G287*'値引・法定福利費自動計算（非表示予定）'!$D$7,0)
),
MIN(0,$G287)-ROUND($G287*'値引・法定福利費自動計算（非表示予定）'!$D$7,0),
-99999
),
MAX(
MIN(0,$G287)-ROUND($G287*$L287,0),
-99999
)
))</f>
        <v/>
      </c>
      <c r="R287" s="460" t="str">
        <f>IF($G287="","",IF($K287=TRUE,
MIN(
MAX(
_xlfn.CEILING.MATH($G287*('②-1出来高報告書'!$H$42-1%),1)-ROUND($G287*'値引・法定福利費自動計算（非表示予定）'!$D$7,0),
_xlfn.CEILING.MATH($G287*('②-1出来高報告書'!$H$42+1%+0.1%),1)-1-ROUND($G287*'値引・法定福利費自動計算（非表示予定）'!$D$7,0)
),
MAX(0,$G287)-ROUND($G287*'値引・法定福利費自動計算（非表示予定）'!$D$7,0),
99999
),
MIN(
MAX(0,$G287)-ROUND($G287*$L287,0),
99999
)
))</f>
        <v/>
      </c>
      <c r="S287" s="462" t="str">
        <f t="shared" si="49"/>
        <v>OK</v>
      </c>
      <c r="T287" s="435" t="str">
        <f t="shared" si="50"/>
        <v>OK</v>
      </c>
      <c r="U287" s="435" t="str">
        <f>IF($K287=TRUE,IF(ROUND(ABS($H287-'②-1出来高報告書'!$H$42),4)&lt;=1%,"OK","NG"),"OK")</f>
        <v>OK</v>
      </c>
      <c r="V287" s="435" t="str">
        <f t="shared" si="51"/>
        <v>OK</v>
      </c>
      <c r="W287" s="435" t="str">
        <f t="shared" si="52"/>
        <v>OK</v>
      </c>
      <c r="X287" s="435" t="str">
        <f t="shared" si="53"/>
        <v>OK</v>
      </c>
      <c r="Y287" s="435" t="str">
        <f t="shared" si="54"/>
        <v>OK</v>
      </c>
      <c r="Z287" s="435">
        <f t="shared" si="55"/>
        <v>0</v>
      </c>
      <c r="AA287" s="83">
        <f>'①見積→契約(出来高報告初回のみ）'!I315</f>
        <v>0</v>
      </c>
    </row>
    <row r="288" spans="1:27" ht="18" customHeight="1">
      <c r="A288" s="370">
        <f t="shared" si="46"/>
        <v>9</v>
      </c>
      <c r="B288" s="308" t="str">
        <f>IF('①見積→契約(出来高報告初回のみ）'!B323="〇","☑","")</f>
        <v/>
      </c>
      <c r="C288" s="163" t="str">
        <f t="shared" si="57"/>
        <v/>
      </c>
      <c r="D288" s="305" t="str">
        <f>IFERROR(IF('①見積→契約(出来高報告初回のみ）'!C316="","",'①見積→契約(出来高報告初回のみ）'!C316),"")</f>
        <v/>
      </c>
      <c r="E288" s="115" t="str">
        <f>IFERROR(IF('①見積→契約(出来高報告初回のみ）'!D316="","",FIXED('①見積→契約(出来高報告初回のみ）'!D316,'①見積→契約(出来高報告初回のみ）'!AG330)),"")</f>
        <v/>
      </c>
      <c r="F288" s="111" t="str">
        <f>IFERROR(IF('①見積→契約(出来高報告初回のみ）'!E316="","",'①見積→契約(出来高報告初回のみ）'!E316),"")</f>
        <v/>
      </c>
      <c r="G288" s="112" t="str">
        <f>IF('①見積→契約(出来高報告初回のみ）'!H316="","",'①見積→契約(出来高報告初回のみ）'!H316)</f>
        <v/>
      </c>
      <c r="H288" s="110" t="str">
        <f t="shared" si="56"/>
        <v/>
      </c>
      <c r="I288" s="114" t="str">
        <f>IFERROR(IF(K288=TRUE,ROUND(G288*'値引・法定福利費自動計算（非表示予定）'!$D$7+M288,0),IF(G288="","",ROUND(G288*L288+M288,0))),"")</f>
        <v/>
      </c>
      <c r="J288" s="125"/>
      <c r="K288" s="458"/>
      <c r="L288" s="157"/>
      <c r="M288" s="156"/>
      <c r="N288" s="449" t="str">
        <f t="shared" si="48"/>
        <v/>
      </c>
      <c r="O288" s="449" t="str">
        <f>IF($K288=TRUE,'②-1出来高報告書'!$H$42-1%,"")</f>
        <v/>
      </c>
      <c r="P288" s="449" t="str">
        <f>IF($K288=TRUE,'②-1出来高報告書'!$H$42+1%,"")</f>
        <v/>
      </c>
      <c r="Q288" s="460" t="str">
        <f>IF($G288="","",IF($K288=TRUE,
MAX(
MIN(
_xlfn.CEILING.MATH($G288*('②-1出来高報告書'!$H$42-1%),1)-ROUND($G288*'値引・法定福利費自動計算（非表示予定）'!$D$7,0),
_xlfn.CEILING.MATH($G288*('②-1出来高報告書'!$H$42+1%+0.1%),1)-1-ROUND($G288*'値引・法定福利費自動計算（非表示予定）'!$D$7,0)
),
MIN(0,$G288)-ROUND($G288*'値引・法定福利費自動計算（非表示予定）'!$D$7,0),
-99999
),
MAX(
MIN(0,$G288)-ROUND($G288*$L288,0),
-99999
)
))</f>
        <v/>
      </c>
      <c r="R288" s="460" t="str">
        <f>IF($G288="","",IF($K288=TRUE,
MIN(
MAX(
_xlfn.CEILING.MATH($G288*('②-1出来高報告書'!$H$42-1%),1)-ROUND($G288*'値引・法定福利費自動計算（非表示予定）'!$D$7,0),
_xlfn.CEILING.MATH($G288*('②-1出来高報告書'!$H$42+1%+0.1%),1)-1-ROUND($G288*'値引・法定福利費自動計算（非表示予定）'!$D$7,0)
),
MAX(0,$G288)-ROUND($G288*'値引・法定福利費自動計算（非表示予定）'!$D$7,0),
99999
),
MIN(
MAX(0,$G288)-ROUND($G288*$L288,0),
99999
)
))</f>
        <v/>
      </c>
      <c r="S288" s="462" t="str">
        <f t="shared" si="49"/>
        <v>OK</v>
      </c>
      <c r="T288" s="435" t="str">
        <f t="shared" si="50"/>
        <v>OK</v>
      </c>
      <c r="U288" s="435" t="str">
        <f>IF($K288=TRUE,IF(ROUND(ABS($H288-'②-1出来高報告書'!$H$42),4)&lt;=1%,"OK","NG"),"OK")</f>
        <v>OK</v>
      </c>
      <c r="V288" s="435" t="str">
        <f t="shared" si="51"/>
        <v>OK</v>
      </c>
      <c r="W288" s="435" t="str">
        <f t="shared" si="52"/>
        <v>OK</v>
      </c>
      <c r="X288" s="435" t="str">
        <f t="shared" si="53"/>
        <v>OK</v>
      </c>
      <c r="Y288" s="435" t="str">
        <f t="shared" si="54"/>
        <v>OK</v>
      </c>
      <c r="Z288" s="435">
        <f t="shared" si="55"/>
        <v>0</v>
      </c>
      <c r="AA288" s="83">
        <f>'①見積→契約(出来高報告初回のみ）'!I316</f>
        <v>0</v>
      </c>
    </row>
    <row r="289" spans="1:27" ht="18" customHeight="1">
      <c r="A289" s="370">
        <f t="shared" si="46"/>
        <v>9</v>
      </c>
      <c r="B289" s="308" t="str">
        <f>IF('①見積→契約(出来高報告初回のみ）'!B324="〇","☑","")</f>
        <v/>
      </c>
      <c r="C289" s="163" t="str">
        <f t="shared" si="57"/>
        <v/>
      </c>
      <c r="D289" s="305" t="str">
        <f>IFERROR(IF('①見積→契約(出来高報告初回のみ）'!C317="","",'①見積→契約(出来高報告初回のみ）'!C317),"")</f>
        <v/>
      </c>
      <c r="E289" s="115" t="str">
        <f>IFERROR(IF('①見積→契約(出来高報告初回のみ）'!D317="","",FIXED('①見積→契約(出来高報告初回のみ）'!D317,'①見積→契約(出来高報告初回のみ）'!AG331)),"")</f>
        <v/>
      </c>
      <c r="F289" s="111" t="str">
        <f>IFERROR(IF('①見積→契約(出来高報告初回のみ）'!E317="","",'①見積→契約(出来高報告初回のみ）'!E317),"")</f>
        <v/>
      </c>
      <c r="G289" s="112" t="str">
        <f>IF('①見積→契約(出来高報告初回のみ）'!H317="","",'①見積→契約(出来高報告初回のみ）'!H317)</f>
        <v/>
      </c>
      <c r="H289" s="110" t="str">
        <f t="shared" si="56"/>
        <v/>
      </c>
      <c r="I289" s="114" t="str">
        <f>IFERROR(IF(K289=TRUE,ROUND(G289*'値引・法定福利費自動計算（非表示予定）'!$D$7+M289,0),IF(G289="","",ROUND(G289*L289+M289,0))),"")</f>
        <v/>
      </c>
      <c r="J289" s="125"/>
      <c r="K289" s="458" t="b">
        <v>0</v>
      </c>
      <c r="L289" s="157"/>
      <c r="M289" s="156"/>
      <c r="N289" s="449" t="str">
        <f t="shared" si="48"/>
        <v/>
      </c>
      <c r="O289" s="449" t="str">
        <f>IF($K289=TRUE,'②-1出来高報告書'!$H$42-1%,"")</f>
        <v/>
      </c>
      <c r="P289" s="449" t="str">
        <f>IF($K289=TRUE,'②-1出来高報告書'!$H$42+1%,"")</f>
        <v/>
      </c>
      <c r="Q289" s="460" t="str">
        <f>IF($G289="","",IF($K289=TRUE,
MAX(
MIN(
_xlfn.CEILING.MATH($G289*('②-1出来高報告書'!$H$42-1%),1)-ROUND($G289*'値引・法定福利費自動計算（非表示予定）'!$D$7,0),
_xlfn.CEILING.MATH($G289*('②-1出来高報告書'!$H$42+1%+0.1%),1)-1-ROUND($G289*'値引・法定福利費自動計算（非表示予定）'!$D$7,0)
),
MIN(0,$G289)-ROUND($G289*'値引・法定福利費自動計算（非表示予定）'!$D$7,0),
-99999
),
MAX(
MIN(0,$G289)-ROUND($G289*$L289,0),
-99999
)
))</f>
        <v/>
      </c>
      <c r="R289" s="460" t="str">
        <f>IF($G289="","",IF($K289=TRUE,
MIN(
MAX(
_xlfn.CEILING.MATH($G289*('②-1出来高報告書'!$H$42-1%),1)-ROUND($G289*'値引・法定福利費自動計算（非表示予定）'!$D$7,0),
_xlfn.CEILING.MATH($G289*('②-1出来高報告書'!$H$42+1%+0.1%),1)-1-ROUND($G289*'値引・法定福利費自動計算（非表示予定）'!$D$7,0)
),
MAX(0,$G289)-ROUND($G289*'値引・法定福利費自動計算（非表示予定）'!$D$7,0),
99999
),
MIN(
MAX(0,$G289)-ROUND($G289*$L289,0),
99999
)
))</f>
        <v/>
      </c>
      <c r="S289" s="462" t="str">
        <f t="shared" si="49"/>
        <v>OK</v>
      </c>
      <c r="T289" s="435" t="str">
        <f t="shared" si="50"/>
        <v>OK</v>
      </c>
      <c r="U289" s="435" t="str">
        <f>IF($K289=TRUE,IF(ROUND(ABS($H289-'②-1出来高報告書'!$H$42),4)&lt;=1%,"OK","NG"),"OK")</f>
        <v>OK</v>
      </c>
      <c r="V289" s="435" t="str">
        <f t="shared" si="51"/>
        <v>OK</v>
      </c>
      <c r="W289" s="435" t="str">
        <f t="shared" si="52"/>
        <v>OK</v>
      </c>
      <c r="X289" s="435" t="str">
        <f t="shared" si="53"/>
        <v>OK</v>
      </c>
      <c r="Y289" s="435" t="str">
        <f t="shared" si="54"/>
        <v>OK</v>
      </c>
      <c r="Z289" s="435">
        <f t="shared" si="55"/>
        <v>0</v>
      </c>
      <c r="AA289" s="83">
        <f>'①見積→契約(出来高報告初回のみ）'!I317</f>
        <v>0</v>
      </c>
    </row>
    <row r="290" spans="1:27" ht="18" customHeight="1">
      <c r="A290" s="370">
        <f t="shared" si="46"/>
        <v>9</v>
      </c>
      <c r="B290" s="308" t="str">
        <f>IF('①見積→契約(出来高報告初回のみ）'!B325="〇","☑","")</f>
        <v/>
      </c>
      <c r="C290" s="163" t="str">
        <f t="shared" si="57"/>
        <v/>
      </c>
      <c r="D290" s="305" t="str">
        <f>IFERROR(IF('①見積→契約(出来高報告初回のみ）'!C318="","",'①見積→契約(出来高報告初回のみ）'!C318),"")</f>
        <v/>
      </c>
      <c r="E290" s="115" t="str">
        <f>IFERROR(IF('①見積→契約(出来高報告初回のみ）'!D318="","",FIXED('①見積→契約(出来高報告初回のみ）'!D318,'①見積→契約(出来高報告初回のみ）'!AG332)),"")</f>
        <v/>
      </c>
      <c r="F290" s="111" t="str">
        <f>IFERROR(IF('①見積→契約(出来高報告初回のみ）'!E318="","",'①見積→契約(出来高報告初回のみ）'!E318),"")</f>
        <v/>
      </c>
      <c r="G290" s="112" t="str">
        <f>IF('①見積→契約(出来高報告初回のみ）'!H318="","",'①見積→契約(出来高報告初回のみ）'!H318)</f>
        <v/>
      </c>
      <c r="H290" s="110" t="str">
        <f t="shared" si="56"/>
        <v/>
      </c>
      <c r="I290" s="114" t="str">
        <f>IFERROR(IF(K290=TRUE,ROUND(G290*'値引・法定福利費自動計算（非表示予定）'!$D$7+M290,0),IF(G290="","",ROUND(G290*L290+M290,0))),"")</f>
        <v/>
      </c>
      <c r="J290" s="125"/>
      <c r="K290" s="458" t="b">
        <v>0</v>
      </c>
      <c r="L290" s="157"/>
      <c r="M290" s="156"/>
      <c r="N290" s="449" t="str">
        <f t="shared" si="48"/>
        <v/>
      </c>
      <c r="O290" s="449" t="str">
        <f>IF($K290=TRUE,'②-1出来高報告書'!$H$42-1%,"")</f>
        <v/>
      </c>
      <c r="P290" s="449" t="str">
        <f>IF($K290=TRUE,'②-1出来高報告書'!$H$42+1%,"")</f>
        <v/>
      </c>
      <c r="Q290" s="460" t="str">
        <f>IF($G290="","",IF($K290=TRUE,
MAX(
MIN(
_xlfn.CEILING.MATH($G290*('②-1出来高報告書'!$H$42-1%),1)-ROUND($G290*'値引・法定福利費自動計算（非表示予定）'!$D$7,0),
_xlfn.CEILING.MATH($G290*('②-1出来高報告書'!$H$42+1%+0.1%),1)-1-ROUND($G290*'値引・法定福利費自動計算（非表示予定）'!$D$7,0)
),
MIN(0,$G290)-ROUND($G290*'値引・法定福利費自動計算（非表示予定）'!$D$7,0),
-99999
),
MAX(
MIN(0,$G290)-ROUND($G290*$L290,0),
-99999
)
))</f>
        <v/>
      </c>
      <c r="R290" s="460" t="str">
        <f>IF($G290="","",IF($K290=TRUE,
MIN(
MAX(
_xlfn.CEILING.MATH($G290*('②-1出来高報告書'!$H$42-1%),1)-ROUND($G290*'値引・法定福利費自動計算（非表示予定）'!$D$7,0),
_xlfn.CEILING.MATH($G290*('②-1出来高報告書'!$H$42+1%+0.1%),1)-1-ROUND($G290*'値引・法定福利費自動計算（非表示予定）'!$D$7,0)
),
MAX(0,$G290)-ROUND($G290*'値引・法定福利費自動計算（非表示予定）'!$D$7,0),
99999
),
MIN(
MAX(0,$G290)-ROUND($G290*$L290,0),
99999
)
))</f>
        <v/>
      </c>
      <c r="S290" s="462" t="str">
        <f t="shared" si="49"/>
        <v>OK</v>
      </c>
      <c r="T290" s="435" t="str">
        <f t="shared" si="50"/>
        <v>OK</v>
      </c>
      <c r="U290" s="435" t="str">
        <f>IF($K290=TRUE,IF(ROUND(ABS($H290-'②-1出来高報告書'!$H$42),4)&lt;=1%,"OK","NG"),"OK")</f>
        <v>OK</v>
      </c>
      <c r="V290" s="435" t="str">
        <f t="shared" si="51"/>
        <v>OK</v>
      </c>
      <c r="W290" s="435" t="str">
        <f t="shared" si="52"/>
        <v>OK</v>
      </c>
      <c r="X290" s="435" t="str">
        <f t="shared" si="53"/>
        <v>OK</v>
      </c>
      <c r="Y290" s="435" t="str">
        <f t="shared" si="54"/>
        <v>OK</v>
      </c>
      <c r="Z290" s="435">
        <f t="shared" si="55"/>
        <v>0</v>
      </c>
      <c r="AA290" s="83">
        <f>'①見積→契約(出来高報告初回のみ）'!I318</f>
        <v>0</v>
      </c>
    </row>
    <row r="291" spans="1:27" ht="18" customHeight="1">
      <c r="A291" s="370">
        <f t="shared" si="46"/>
        <v>9</v>
      </c>
      <c r="B291" s="308" t="str">
        <f>IF('①見積→契約(出来高報告初回のみ）'!B326="〇","☑","")</f>
        <v/>
      </c>
      <c r="C291" s="163" t="str">
        <f t="shared" si="57"/>
        <v/>
      </c>
      <c r="D291" s="305" t="str">
        <f>IFERROR(IF('①見積→契約(出来高報告初回のみ）'!C319="","",'①見積→契約(出来高報告初回のみ）'!C319),"")</f>
        <v/>
      </c>
      <c r="E291" s="115" t="str">
        <f>IFERROR(IF('①見積→契約(出来高報告初回のみ）'!D319="","",FIXED('①見積→契約(出来高報告初回のみ）'!D319,'①見積→契約(出来高報告初回のみ）'!AG333)),"")</f>
        <v/>
      </c>
      <c r="F291" s="111" t="str">
        <f>IFERROR(IF('①見積→契約(出来高報告初回のみ）'!E319="","",'①見積→契約(出来高報告初回のみ）'!E319),"")</f>
        <v/>
      </c>
      <c r="G291" s="112" t="str">
        <f>IF('①見積→契約(出来高報告初回のみ）'!H319="","",'①見積→契約(出来高報告初回のみ）'!H319)</f>
        <v/>
      </c>
      <c r="H291" s="110" t="str">
        <f t="shared" si="56"/>
        <v/>
      </c>
      <c r="I291" s="114" t="str">
        <f>IFERROR(IF(K291=TRUE,ROUND(G291*'値引・法定福利費自動計算（非表示予定）'!$D$7+M291,0),IF(G291="","",ROUND(G291*L291+M291,0))),"")</f>
        <v/>
      </c>
      <c r="J291" s="125"/>
      <c r="K291" s="458"/>
      <c r="L291" s="157"/>
      <c r="M291" s="156"/>
      <c r="N291" s="449" t="str">
        <f t="shared" si="48"/>
        <v/>
      </c>
      <c r="O291" s="449" t="str">
        <f>IF($K291=TRUE,'②-1出来高報告書'!$H$42-1%,"")</f>
        <v/>
      </c>
      <c r="P291" s="449" t="str">
        <f>IF($K291=TRUE,'②-1出来高報告書'!$H$42+1%,"")</f>
        <v/>
      </c>
      <c r="Q291" s="460" t="str">
        <f>IF($G291="","",IF($K291=TRUE,
MAX(
MIN(
_xlfn.CEILING.MATH($G291*('②-1出来高報告書'!$H$42-1%),1)-ROUND($G291*'値引・法定福利費自動計算（非表示予定）'!$D$7,0),
_xlfn.CEILING.MATH($G291*('②-1出来高報告書'!$H$42+1%+0.1%),1)-1-ROUND($G291*'値引・法定福利費自動計算（非表示予定）'!$D$7,0)
),
MIN(0,$G291)-ROUND($G291*'値引・法定福利費自動計算（非表示予定）'!$D$7,0),
-99999
),
MAX(
MIN(0,$G291)-ROUND($G291*$L291,0),
-99999
)
))</f>
        <v/>
      </c>
      <c r="R291" s="460" t="str">
        <f>IF($G291="","",IF($K291=TRUE,
MIN(
MAX(
_xlfn.CEILING.MATH($G291*('②-1出来高報告書'!$H$42-1%),1)-ROUND($G291*'値引・法定福利費自動計算（非表示予定）'!$D$7,0),
_xlfn.CEILING.MATH($G291*('②-1出来高報告書'!$H$42+1%+0.1%),1)-1-ROUND($G291*'値引・法定福利費自動計算（非表示予定）'!$D$7,0)
),
MAX(0,$G291)-ROUND($G291*'値引・法定福利費自動計算（非表示予定）'!$D$7,0),
99999
),
MIN(
MAX(0,$G291)-ROUND($G291*$L291,0),
99999
)
))</f>
        <v/>
      </c>
      <c r="S291" s="462" t="str">
        <f t="shared" si="49"/>
        <v>OK</v>
      </c>
      <c r="T291" s="435" t="str">
        <f t="shared" si="50"/>
        <v>OK</v>
      </c>
      <c r="U291" s="435" t="str">
        <f>IF($K291=TRUE,IF(ROUND(ABS($H291-'②-1出来高報告書'!$H$42),4)&lt;=1%,"OK","NG"),"OK")</f>
        <v>OK</v>
      </c>
      <c r="V291" s="435" t="str">
        <f t="shared" si="51"/>
        <v>OK</v>
      </c>
      <c r="W291" s="435" t="str">
        <f t="shared" si="52"/>
        <v>OK</v>
      </c>
      <c r="X291" s="435" t="str">
        <f t="shared" si="53"/>
        <v>OK</v>
      </c>
      <c r="Y291" s="435" t="str">
        <f t="shared" si="54"/>
        <v>OK</v>
      </c>
      <c r="Z291" s="435">
        <f t="shared" si="55"/>
        <v>0</v>
      </c>
      <c r="AA291" s="83">
        <f>'①見積→契約(出来高報告初回のみ）'!I319</f>
        <v>0</v>
      </c>
    </row>
    <row r="292" spans="1:27" ht="18" customHeight="1">
      <c r="A292" s="370">
        <f t="shared" si="46"/>
        <v>9</v>
      </c>
      <c r="B292" s="308" t="str">
        <f>IF('①見積→契約(出来高報告初回のみ）'!B327="〇","☑","")</f>
        <v/>
      </c>
      <c r="C292" s="163" t="str">
        <f t="shared" si="57"/>
        <v/>
      </c>
      <c r="D292" s="305" t="str">
        <f>IFERROR(IF('①見積→契約(出来高報告初回のみ）'!C320="","",'①見積→契約(出来高報告初回のみ）'!C320),"")</f>
        <v/>
      </c>
      <c r="E292" s="115" t="str">
        <f>IFERROR(IF('①見積→契約(出来高報告初回のみ）'!D320="","",FIXED('①見積→契約(出来高報告初回のみ）'!D320,'①見積→契約(出来高報告初回のみ）'!AG334)),"")</f>
        <v/>
      </c>
      <c r="F292" s="111" t="str">
        <f>IFERROR(IF('①見積→契約(出来高報告初回のみ）'!E320="","",'①見積→契約(出来高報告初回のみ）'!E320),"")</f>
        <v/>
      </c>
      <c r="G292" s="112" t="str">
        <f>IF('①見積→契約(出来高報告初回のみ）'!H320="","",'①見積→契約(出来高報告初回のみ）'!H320)</f>
        <v/>
      </c>
      <c r="H292" s="110" t="str">
        <f t="shared" si="56"/>
        <v/>
      </c>
      <c r="I292" s="114" t="str">
        <f>IFERROR(IF(K292=TRUE,ROUND(G292*'値引・法定福利費自動計算（非表示予定）'!$D$7+M292,0),IF(G292="","",ROUND(G292*L292+M292,0))),"")</f>
        <v/>
      </c>
      <c r="J292" s="125"/>
      <c r="K292" s="458"/>
      <c r="L292" s="157"/>
      <c r="M292" s="156"/>
      <c r="N292" s="449" t="str">
        <f t="shared" si="48"/>
        <v/>
      </c>
      <c r="O292" s="449" t="str">
        <f>IF($K292=TRUE,'②-1出来高報告書'!$H$42-1%,"")</f>
        <v/>
      </c>
      <c r="P292" s="449" t="str">
        <f>IF($K292=TRUE,'②-1出来高報告書'!$H$42+1%,"")</f>
        <v/>
      </c>
      <c r="Q292" s="460" t="str">
        <f>IF($G292="","",IF($K292=TRUE,
MAX(
MIN(
_xlfn.CEILING.MATH($G292*('②-1出来高報告書'!$H$42-1%),1)-ROUND($G292*'値引・法定福利費自動計算（非表示予定）'!$D$7,0),
_xlfn.CEILING.MATH($G292*('②-1出来高報告書'!$H$42+1%+0.1%),1)-1-ROUND($G292*'値引・法定福利費自動計算（非表示予定）'!$D$7,0)
),
MIN(0,$G292)-ROUND($G292*'値引・法定福利費自動計算（非表示予定）'!$D$7,0),
-99999
),
MAX(
MIN(0,$G292)-ROUND($G292*$L292,0),
-99999
)
))</f>
        <v/>
      </c>
      <c r="R292" s="460" t="str">
        <f>IF($G292="","",IF($K292=TRUE,
MIN(
MAX(
_xlfn.CEILING.MATH($G292*('②-1出来高報告書'!$H$42-1%),1)-ROUND($G292*'値引・法定福利費自動計算（非表示予定）'!$D$7,0),
_xlfn.CEILING.MATH($G292*('②-1出来高報告書'!$H$42+1%+0.1%),1)-1-ROUND($G292*'値引・法定福利費自動計算（非表示予定）'!$D$7,0)
),
MAX(0,$G292)-ROUND($G292*'値引・法定福利費自動計算（非表示予定）'!$D$7,0),
99999
),
MIN(
MAX(0,$G292)-ROUND($G292*$L292,0),
99999
)
))</f>
        <v/>
      </c>
      <c r="S292" s="462" t="str">
        <f t="shared" si="49"/>
        <v>OK</v>
      </c>
      <c r="T292" s="435" t="str">
        <f t="shared" si="50"/>
        <v>OK</v>
      </c>
      <c r="U292" s="435" t="str">
        <f>IF($K292=TRUE,IF(ROUND(ABS($H292-'②-1出来高報告書'!$H$42),4)&lt;=1%,"OK","NG"),"OK")</f>
        <v>OK</v>
      </c>
      <c r="V292" s="435" t="str">
        <f t="shared" si="51"/>
        <v>OK</v>
      </c>
      <c r="W292" s="435" t="str">
        <f t="shared" si="52"/>
        <v>OK</v>
      </c>
      <c r="X292" s="435" t="str">
        <f t="shared" si="53"/>
        <v>OK</v>
      </c>
      <c r="Y292" s="435" t="str">
        <f t="shared" si="54"/>
        <v>OK</v>
      </c>
      <c r="Z292" s="435">
        <f t="shared" si="55"/>
        <v>0</v>
      </c>
      <c r="AA292" s="83">
        <f>'①見積→契約(出来高報告初回のみ）'!I320</f>
        <v>0</v>
      </c>
    </row>
    <row r="293" spans="1:27" ht="18" customHeight="1">
      <c r="A293" s="370">
        <f t="shared" si="46"/>
        <v>9</v>
      </c>
      <c r="B293" s="308" t="str">
        <f>IF('①見積→契約(出来高報告初回のみ）'!B328="〇","☑","")</f>
        <v/>
      </c>
      <c r="C293" s="163" t="str">
        <f t="shared" si="57"/>
        <v/>
      </c>
      <c r="D293" s="305" t="str">
        <f>IFERROR(IF('①見積→契約(出来高報告初回のみ）'!C321="","",'①見積→契約(出来高報告初回のみ）'!C321),"")</f>
        <v/>
      </c>
      <c r="E293" s="115" t="str">
        <f>IFERROR(IF('①見積→契約(出来高報告初回のみ）'!D321="","",FIXED('①見積→契約(出来高報告初回のみ）'!D321,'①見積→契約(出来高報告初回のみ）'!AG335)),"")</f>
        <v/>
      </c>
      <c r="F293" s="111" t="str">
        <f>IFERROR(IF('①見積→契約(出来高報告初回のみ）'!E321="","",'①見積→契約(出来高報告初回のみ）'!E321),"")</f>
        <v/>
      </c>
      <c r="G293" s="112" t="str">
        <f>IF('①見積→契約(出来高報告初回のみ）'!H321="","",'①見積→契約(出来高報告初回のみ）'!H321)</f>
        <v/>
      </c>
      <c r="H293" s="110" t="str">
        <f t="shared" si="56"/>
        <v/>
      </c>
      <c r="I293" s="114" t="str">
        <f>IFERROR(IF(K293=TRUE,ROUND(G293*'値引・法定福利費自動計算（非表示予定）'!$D$7+M293,0),IF(G293="","",ROUND(G293*L293+M293,0))),"")</f>
        <v/>
      </c>
      <c r="J293" s="125"/>
      <c r="K293" s="458"/>
      <c r="L293" s="157"/>
      <c r="M293" s="156"/>
      <c r="N293" s="449" t="str">
        <f t="shared" si="48"/>
        <v/>
      </c>
      <c r="O293" s="449" t="str">
        <f>IF($K293=TRUE,'②-1出来高報告書'!$H$42-1%,"")</f>
        <v/>
      </c>
      <c r="P293" s="449" t="str">
        <f>IF($K293=TRUE,'②-1出来高報告書'!$H$42+1%,"")</f>
        <v/>
      </c>
      <c r="Q293" s="460" t="str">
        <f>IF($G293="","",IF($K293=TRUE,
MAX(
MIN(
_xlfn.CEILING.MATH($G293*('②-1出来高報告書'!$H$42-1%),1)-ROUND($G293*'値引・法定福利費自動計算（非表示予定）'!$D$7,0),
_xlfn.CEILING.MATH($G293*('②-1出来高報告書'!$H$42+1%+0.1%),1)-1-ROUND($G293*'値引・法定福利費自動計算（非表示予定）'!$D$7,0)
),
MIN(0,$G293)-ROUND($G293*'値引・法定福利費自動計算（非表示予定）'!$D$7,0),
-99999
),
MAX(
MIN(0,$G293)-ROUND($G293*$L293,0),
-99999
)
))</f>
        <v/>
      </c>
      <c r="R293" s="460" t="str">
        <f>IF($G293="","",IF($K293=TRUE,
MIN(
MAX(
_xlfn.CEILING.MATH($G293*('②-1出来高報告書'!$H$42-1%),1)-ROUND($G293*'値引・法定福利費自動計算（非表示予定）'!$D$7,0),
_xlfn.CEILING.MATH($G293*('②-1出来高報告書'!$H$42+1%+0.1%),1)-1-ROUND($G293*'値引・法定福利費自動計算（非表示予定）'!$D$7,0)
),
MAX(0,$G293)-ROUND($G293*'値引・法定福利費自動計算（非表示予定）'!$D$7,0),
99999
),
MIN(
MAX(0,$G293)-ROUND($G293*$L293,0),
99999
)
))</f>
        <v/>
      </c>
      <c r="S293" s="462" t="str">
        <f t="shared" si="49"/>
        <v>OK</v>
      </c>
      <c r="T293" s="435" t="str">
        <f t="shared" si="50"/>
        <v>OK</v>
      </c>
      <c r="U293" s="435" t="str">
        <f>IF($K293=TRUE,IF(ROUND(ABS($H293-'②-1出来高報告書'!$H$42),4)&lt;=1%,"OK","NG"),"OK")</f>
        <v>OK</v>
      </c>
      <c r="V293" s="435" t="str">
        <f t="shared" si="51"/>
        <v>OK</v>
      </c>
      <c r="W293" s="435" t="str">
        <f t="shared" si="52"/>
        <v>OK</v>
      </c>
      <c r="X293" s="435" t="str">
        <f t="shared" si="53"/>
        <v>OK</v>
      </c>
      <c r="Y293" s="435" t="str">
        <f t="shared" si="54"/>
        <v>OK</v>
      </c>
      <c r="Z293" s="435">
        <f t="shared" si="55"/>
        <v>0</v>
      </c>
      <c r="AA293" s="83">
        <f>'①見積→契約(出来高報告初回のみ）'!I321</f>
        <v>0</v>
      </c>
    </row>
    <row r="294" spans="1:27" ht="18" customHeight="1">
      <c r="A294" s="370">
        <f t="shared" si="46"/>
        <v>9</v>
      </c>
      <c r="B294" s="308" t="str">
        <f>IF('①見積→契約(出来高報告初回のみ）'!B329="〇","☑","")</f>
        <v/>
      </c>
      <c r="C294" s="163" t="str">
        <f t="shared" si="57"/>
        <v/>
      </c>
      <c r="D294" s="305" t="str">
        <f>IFERROR(IF('①見積→契約(出来高報告初回のみ）'!C322="","",'①見積→契約(出来高報告初回のみ）'!C322),"")</f>
        <v/>
      </c>
      <c r="E294" s="115" t="str">
        <f>IFERROR(IF('①見積→契約(出来高報告初回のみ）'!D322="","",FIXED('①見積→契約(出来高報告初回のみ）'!D322,'①見積→契約(出来高報告初回のみ）'!AG336)),"")</f>
        <v/>
      </c>
      <c r="F294" s="111" t="str">
        <f>IFERROR(IF('①見積→契約(出来高報告初回のみ）'!E322="","",'①見積→契約(出来高報告初回のみ）'!E322),"")</f>
        <v/>
      </c>
      <c r="G294" s="112" t="str">
        <f>IF('①見積→契約(出来高報告初回のみ）'!H322="","",'①見積→契約(出来高報告初回のみ）'!H322)</f>
        <v/>
      </c>
      <c r="H294" s="110" t="str">
        <f t="shared" si="56"/>
        <v/>
      </c>
      <c r="I294" s="114" t="str">
        <f>IFERROR(IF(K294=TRUE,ROUND(G294*'値引・法定福利費自動計算（非表示予定）'!$D$7+M294,0),IF(G294="","",ROUND(G294*L294+M294,0))),"")</f>
        <v/>
      </c>
      <c r="J294" s="125"/>
      <c r="K294" s="458"/>
      <c r="L294" s="157"/>
      <c r="M294" s="156"/>
      <c r="N294" s="449" t="str">
        <f t="shared" si="48"/>
        <v/>
      </c>
      <c r="O294" s="449" t="str">
        <f>IF($K294=TRUE,'②-1出来高報告書'!$H$42-1%,"")</f>
        <v/>
      </c>
      <c r="P294" s="449" t="str">
        <f>IF($K294=TRUE,'②-1出来高報告書'!$H$42+1%,"")</f>
        <v/>
      </c>
      <c r="Q294" s="460" t="str">
        <f>IF($G294="","",IF($K294=TRUE,
MAX(
MIN(
_xlfn.CEILING.MATH($G294*('②-1出来高報告書'!$H$42-1%),1)-ROUND($G294*'値引・法定福利費自動計算（非表示予定）'!$D$7,0),
_xlfn.CEILING.MATH($G294*('②-1出来高報告書'!$H$42+1%+0.1%),1)-1-ROUND($G294*'値引・法定福利費自動計算（非表示予定）'!$D$7,0)
),
MIN(0,$G294)-ROUND($G294*'値引・法定福利費自動計算（非表示予定）'!$D$7,0),
-99999
),
MAX(
MIN(0,$G294)-ROUND($G294*$L294,0),
-99999
)
))</f>
        <v/>
      </c>
      <c r="R294" s="460" t="str">
        <f>IF($G294="","",IF($K294=TRUE,
MIN(
MAX(
_xlfn.CEILING.MATH($G294*('②-1出来高報告書'!$H$42-1%),1)-ROUND($G294*'値引・法定福利費自動計算（非表示予定）'!$D$7,0),
_xlfn.CEILING.MATH($G294*('②-1出来高報告書'!$H$42+1%+0.1%),1)-1-ROUND($G294*'値引・法定福利費自動計算（非表示予定）'!$D$7,0)
),
MAX(0,$G294)-ROUND($G294*'値引・法定福利費自動計算（非表示予定）'!$D$7,0),
99999
),
MIN(
MAX(0,$G294)-ROUND($G294*$L294,0),
99999
)
))</f>
        <v/>
      </c>
      <c r="S294" s="462" t="str">
        <f t="shared" si="49"/>
        <v>OK</v>
      </c>
      <c r="T294" s="435" t="str">
        <f t="shared" si="50"/>
        <v>OK</v>
      </c>
      <c r="U294" s="435" t="str">
        <f>IF($K294=TRUE,IF(ROUND(ABS($H294-'②-1出来高報告書'!$H$42),4)&lt;=1%,"OK","NG"),"OK")</f>
        <v>OK</v>
      </c>
      <c r="V294" s="435" t="str">
        <f t="shared" si="51"/>
        <v>OK</v>
      </c>
      <c r="W294" s="435" t="str">
        <f t="shared" si="52"/>
        <v>OK</v>
      </c>
      <c r="X294" s="435" t="str">
        <f t="shared" si="53"/>
        <v>OK</v>
      </c>
      <c r="Y294" s="435" t="str">
        <f t="shared" si="54"/>
        <v>OK</v>
      </c>
      <c r="Z294" s="435">
        <f t="shared" si="55"/>
        <v>0</v>
      </c>
      <c r="AA294" s="83">
        <f>'①見積→契約(出来高報告初回のみ）'!I322</f>
        <v>0</v>
      </c>
    </row>
    <row r="295" spans="1:27" ht="18" customHeight="1">
      <c r="A295" s="370">
        <f t="shared" si="46"/>
        <v>9</v>
      </c>
      <c r="B295" s="308" t="str">
        <f>IF('①見積→契約(出来高報告初回のみ）'!B330="〇","☑","")</f>
        <v/>
      </c>
      <c r="C295" s="163" t="str">
        <f t="shared" si="57"/>
        <v/>
      </c>
      <c r="D295" s="305" t="str">
        <f>IFERROR(IF('①見積→契約(出来高報告初回のみ）'!C323="","",'①見積→契約(出来高報告初回のみ）'!C323),"")</f>
        <v/>
      </c>
      <c r="E295" s="115" t="str">
        <f>IFERROR(IF('①見積→契約(出来高報告初回のみ）'!D323="","",FIXED('①見積→契約(出来高報告初回のみ）'!D323,'①見積→契約(出来高報告初回のみ）'!AG337)),"")</f>
        <v/>
      </c>
      <c r="F295" s="111" t="str">
        <f>IFERROR(IF('①見積→契約(出来高報告初回のみ）'!E323="","",'①見積→契約(出来高報告初回のみ）'!E323),"")</f>
        <v/>
      </c>
      <c r="G295" s="112" t="str">
        <f>IF('①見積→契約(出来高報告初回のみ）'!H323="","",'①見積→契約(出来高報告初回のみ）'!H323)</f>
        <v/>
      </c>
      <c r="H295" s="110" t="str">
        <f t="shared" si="56"/>
        <v/>
      </c>
      <c r="I295" s="114" t="str">
        <f>IFERROR(IF(K295=TRUE,ROUND(G295*'値引・法定福利費自動計算（非表示予定）'!$D$7+M295,0),IF(G295="","",ROUND(G295*L295+M295,0))),"")</f>
        <v/>
      </c>
      <c r="J295" s="125"/>
      <c r="K295" s="458"/>
      <c r="L295" s="157"/>
      <c r="M295" s="156"/>
      <c r="N295" s="449" t="str">
        <f t="shared" si="48"/>
        <v/>
      </c>
      <c r="O295" s="449" t="str">
        <f>IF($K295=TRUE,'②-1出来高報告書'!$H$42-1%,"")</f>
        <v/>
      </c>
      <c r="P295" s="449" t="str">
        <f>IF($K295=TRUE,'②-1出来高報告書'!$H$42+1%,"")</f>
        <v/>
      </c>
      <c r="Q295" s="460" t="str">
        <f>IF($G295="","",IF($K295=TRUE,
MAX(
MIN(
_xlfn.CEILING.MATH($G295*('②-1出来高報告書'!$H$42-1%),1)-ROUND($G295*'値引・法定福利費自動計算（非表示予定）'!$D$7,0),
_xlfn.CEILING.MATH($G295*('②-1出来高報告書'!$H$42+1%+0.1%),1)-1-ROUND($G295*'値引・法定福利費自動計算（非表示予定）'!$D$7,0)
),
MIN(0,$G295)-ROUND($G295*'値引・法定福利費自動計算（非表示予定）'!$D$7,0),
-99999
),
MAX(
MIN(0,$G295)-ROUND($G295*$L295,0),
-99999
)
))</f>
        <v/>
      </c>
      <c r="R295" s="460" t="str">
        <f>IF($G295="","",IF($K295=TRUE,
MIN(
MAX(
_xlfn.CEILING.MATH($G295*('②-1出来高報告書'!$H$42-1%),1)-ROUND($G295*'値引・法定福利費自動計算（非表示予定）'!$D$7,0),
_xlfn.CEILING.MATH($G295*('②-1出来高報告書'!$H$42+1%+0.1%),1)-1-ROUND($G295*'値引・法定福利費自動計算（非表示予定）'!$D$7,0)
),
MAX(0,$G295)-ROUND($G295*'値引・法定福利費自動計算（非表示予定）'!$D$7,0),
99999
),
MIN(
MAX(0,$G295)-ROUND($G295*$L295,0),
99999
)
))</f>
        <v/>
      </c>
      <c r="S295" s="462" t="str">
        <f t="shared" si="49"/>
        <v>OK</v>
      </c>
      <c r="T295" s="435" t="str">
        <f t="shared" si="50"/>
        <v>OK</v>
      </c>
      <c r="U295" s="435" t="str">
        <f>IF($K295=TRUE,IF(ROUND(ABS($H295-'②-1出来高報告書'!$H$42),4)&lt;=1%,"OK","NG"),"OK")</f>
        <v>OK</v>
      </c>
      <c r="V295" s="435" t="str">
        <f t="shared" si="51"/>
        <v>OK</v>
      </c>
      <c r="W295" s="435" t="str">
        <f t="shared" si="52"/>
        <v>OK</v>
      </c>
      <c r="X295" s="435" t="str">
        <f t="shared" si="53"/>
        <v>OK</v>
      </c>
      <c r="Y295" s="435" t="str">
        <f t="shared" si="54"/>
        <v>OK</v>
      </c>
      <c r="Z295" s="435">
        <f t="shared" si="55"/>
        <v>0</v>
      </c>
      <c r="AA295" s="83">
        <f>'①見積→契約(出来高報告初回のみ）'!I323</f>
        <v>0</v>
      </c>
    </row>
    <row r="296" spans="1:27" ht="18" customHeight="1">
      <c r="A296" s="370">
        <f t="shared" si="46"/>
        <v>9</v>
      </c>
      <c r="B296" s="308" t="str">
        <f>IF('①見積→契約(出来高報告初回のみ）'!B331="〇","☑","")</f>
        <v/>
      </c>
      <c r="C296" s="163" t="str">
        <f t="shared" si="57"/>
        <v/>
      </c>
      <c r="D296" s="305" t="str">
        <f>IFERROR(IF('①見積→契約(出来高報告初回のみ）'!C324="","",'①見積→契約(出来高報告初回のみ）'!C324),"")</f>
        <v/>
      </c>
      <c r="E296" s="115" t="str">
        <f>IFERROR(IF('①見積→契約(出来高報告初回のみ）'!D324="","",FIXED('①見積→契約(出来高報告初回のみ）'!D324,'①見積→契約(出来高報告初回のみ）'!AG338)),"")</f>
        <v/>
      </c>
      <c r="F296" s="111" t="str">
        <f>IFERROR(IF('①見積→契約(出来高報告初回のみ）'!E324="","",'①見積→契約(出来高報告初回のみ）'!E324),"")</f>
        <v/>
      </c>
      <c r="G296" s="112" t="str">
        <f>IF('①見積→契約(出来高報告初回のみ）'!H324="","",'①見積→契約(出来高報告初回のみ）'!H324)</f>
        <v/>
      </c>
      <c r="H296" s="110" t="str">
        <f t="shared" si="56"/>
        <v/>
      </c>
      <c r="I296" s="114" t="str">
        <f>IFERROR(IF(K296=TRUE,ROUND(G296*'値引・法定福利費自動計算（非表示予定）'!$D$7+M296,0),IF(G296="","",ROUND(G296*L296+M296,0))),"")</f>
        <v/>
      </c>
      <c r="J296" s="125"/>
      <c r="K296" s="458"/>
      <c r="L296" s="157"/>
      <c r="M296" s="156"/>
      <c r="N296" s="449" t="str">
        <f t="shared" si="48"/>
        <v/>
      </c>
      <c r="O296" s="449" t="str">
        <f>IF($K296=TRUE,'②-1出来高報告書'!$H$42-1%,"")</f>
        <v/>
      </c>
      <c r="P296" s="449" t="str">
        <f>IF($K296=TRUE,'②-1出来高報告書'!$H$42+1%,"")</f>
        <v/>
      </c>
      <c r="Q296" s="460" t="str">
        <f>IF($G296="","",IF($K296=TRUE,
MAX(
MIN(
_xlfn.CEILING.MATH($G296*('②-1出来高報告書'!$H$42-1%),1)-ROUND($G296*'値引・法定福利費自動計算（非表示予定）'!$D$7,0),
_xlfn.CEILING.MATH($G296*('②-1出来高報告書'!$H$42+1%+0.1%),1)-1-ROUND($G296*'値引・法定福利費自動計算（非表示予定）'!$D$7,0)
),
MIN(0,$G296)-ROUND($G296*'値引・法定福利費自動計算（非表示予定）'!$D$7,0),
-99999
),
MAX(
MIN(0,$G296)-ROUND($G296*$L296,0),
-99999
)
))</f>
        <v/>
      </c>
      <c r="R296" s="460" t="str">
        <f>IF($G296="","",IF($K296=TRUE,
MIN(
MAX(
_xlfn.CEILING.MATH($G296*('②-1出来高報告書'!$H$42-1%),1)-ROUND($G296*'値引・法定福利費自動計算（非表示予定）'!$D$7,0),
_xlfn.CEILING.MATH($G296*('②-1出来高報告書'!$H$42+1%+0.1%),1)-1-ROUND($G296*'値引・法定福利費自動計算（非表示予定）'!$D$7,0)
),
MAX(0,$G296)-ROUND($G296*'値引・法定福利費自動計算（非表示予定）'!$D$7,0),
99999
),
MIN(
MAX(0,$G296)-ROUND($G296*$L296,0),
99999
)
))</f>
        <v/>
      </c>
      <c r="S296" s="462" t="str">
        <f t="shared" si="49"/>
        <v>OK</v>
      </c>
      <c r="T296" s="435" t="str">
        <f t="shared" si="50"/>
        <v>OK</v>
      </c>
      <c r="U296" s="435" t="str">
        <f>IF($K296=TRUE,IF(ROUND(ABS($H296-'②-1出来高報告書'!$H$42),4)&lt;=1%,"OK","NG"),"OK")</f>
        <v>OK</v>
      </c>
      <c r="V296" s="435" t="str">
        <f t="shared" si="51"/>
        <v>OK</v>
      </c>
      <c r="W296" s="435" t="str">
        <f t="shared" si="52"/>
        <v>OK</v>
      </c>
      <c r="X296" s="435" t="str">
        <f t="shared" si="53"/>
        <v>OK</v>
      </c>
      <c r="Y296" s="435" t="str">
        <f t="shared" si="54"/>
        <v>OK</v>
      </c>
      <c r="Z296" s="435">
        <f t="shared" si="55"/>
        <v>0</v>
      </c>
      <c r="AA296" s="83">
        <f>'①見積→契約(出来高報告初回のみ）'!I324</f>
        <v>0</v>
      </c>
    </row>
    <row r="297" spans="1:27" ht="18" customHeight="1">
      <c r="A297" s="370">
        <f t="shared" si="46"/>
        <v>9</v>
      </c>
      <c r="B297" s="308" t="str">
        <f>IF('①見積→契約(出来高報告初回のみ）'!B332="〇","☑","")</f>
        <v/>
      </c>
      <c r="C297" s="163" t="str">
        <f t="shared" si="57"/>
        <v/>
      </c>
      <c r="D297" s="305" t="str">
        <f>IFERROR(IF('①見積→契約(出来高報告初回のみ）'!C325="","",'①見積→契約(出来高報告初回のみ）'!C325),"")</f>
        <v/>
      </c>
      <c r="E297" s="115" t="str">
        <f>IFERROR(IF('①見積→契約(出来高報告初回のみ）'!D325="","",FIXED('①見積→契約(出来高報告初回のみ）'!D325,'①見積→契約(出来高報告初回のみ）'!AG339)),"")</f>
        <v/>
      </c>
      <c r="F297" s="111" t="str">
        <f>IFERROR(IF('①見積→契約(出来高報告初回のみ）'!E325="","",'①見積→契約(出来高報告初回のみ）'!E325),"")</f>
        <v/>
      </c>
      <c r="G297" s="112" t="str">
        <f>IF('①見積→契約(出来高報告初回のみ）'!H325="","",'①見積→契約(出来高報告初回のみ）'!H325)</f>
        <v/>
      </c>
      <c r="H297" s="110" t="str">
        <f t="shared" si="56"/>
        <v/>
      </c>
      <c r="I297" s="114" t="str">
        <f>IFERROR(IF(K297=TRUE,ROUND(G297*'値引・法定福利費自動計算（非表示予定）'!$D$7+M297,0),IF(G297="","",ROUND(G297*L297+M297,0))),"")</f>
        <v/>
      </c>
      <c r="J297" s="125"/>
      <c r="K297" s="458"/>
      <c r="L297" s="157"/>
      <c r="M297" s="156"/>
      <c r="N297" s="449" t="str">
        <f t="shared" si="48"/>
        <v/>
      </c>
      <c r="O297" s="449" t="str">
        <f>IF($K297=TRUE,'②-1出来高報告書'!$H$42-1%,"")</f>
        <v/>
      </c>
      <c r="P297" s="449" t="str">
        <f>IF($K297=TRUE,'②-1出来高報告書'!$H$42+1%,"")</f>
        <v/>
      </c>
      <c r="Q297" s="460" t="str">
        <f>IF($G297="","",IF($K297=TRUE,
MAX(
MIN(
_xlfn.CEILING.MATH($G297*('②-1出来高報告書'!$H$42-1%),1)-ROUND($G297*'値引・法定福利費自動計算（非表示予定）'!$D$7,0),
_xlfn.CEILING.MATH($G297*('②-1出来高報告書'!$H$42+1%+0.1%),1)-1-ROUND($G297*'値引・法定福利費自動計算（非表示予定）'!$D$7,0)
),
MIN(0,$G297)-ROUND($G297*'値引・法定福利費自動計算（非表示予定）'!$D$7,0),
-99999
),
MAX(
MIN(0,$G297)-ROUND($G297*$L297,0),
-99999
)
))</f>
        <v/>
      </c>
      <c r="R297" s="460" t="str">
        <f>IF($G297="","",IF($K297=TRUE,
MIN(
MAX(
_xlfn.CEILING.MATH($G297*('②-1出来高報告書'!$H$42-1%),1)-ROUND($G297*'値引・法定福利費自動計算（非表示予定）'!$D$7,0),
_xlfn.CEILING.MATH($G297*('②-1出来高報告書'!$H$42+1%+0.1%),1)-1-ROUND($G297*'値引・法定福利費自動計算（非表示予定）'!$D$7,0)
),
MAX(0,$G297)-ROUND($G297*'値引・法定福利費自動計算（非表示予定）'!$D$7,0),
99999
),
MIN(
MAX(0,$G297)-ROUND($G297*$L297,0),
99999
)
))</f>
        <v/>
      </c>
      <c r="S297" s="462" t="str">
        <f t="shared" si="49"/>
        <v>OK</v>
      </c>
      <c r="T297" s="435" t="str">
        <f t="shared" si="50"/>
        <v>OK</v>
      </c>
      <c r="U297" s="435" t="str">
        <f>IF($K297=TRUE,IF(ROUND(ABS($H297-'②-1出来高報告書'!$H$42),4)&lt;=1%,"OK","NG"),"OK")</f>
        <v>OK</v>
      </c>
      <c r="V297" s="435" t="str">
        <f t="shared" si="51"/>
        <v>OK</v>
      </c>
      <c r="W297" s="435" t="str">
        <f t="shared" si="52"/>
        <v>OK</v>
      </c>
      <c r="X297" s="435" t="str">
        <f t="shared" si="53"/>
        <v>OK</v>
      </c>
      <c r="Y297" s="435" t="str">
        <f t="shared" si="54"/>
        <v>OK</v>
      </c>
      <c r="Z297" s="435">
        <f t="shared" si="55"/>
        <v>0</v>
      </c>
      <c r="AA297" s="83">
        <f>'①見積→契約(出来高報告初回のみ）'!I325</f>
        <v>0</v>
      </c>
    </row>
    <row r="298" spans="1:27" ht="18" customHeight="1">
      <c r="A298" s="370">
        <f t="shared" si="46"/>
        <v>9</v>
      </c>
      <c r="B298" s="308" t="str">
        <f>IF('①見積→契約(出来高報告初回のみ）'!B333="〇","☑","")</f>
        <v/>
      </c>
      <c r="C298" s="163" t="str">
        <f t="shared" si="57"/>
        <v/>
      </c>
      <c r="D298" s="305" t="str">
        <f>IFERROR(IF('①見積→契約(出来高報告初回のみ）'!C326="","",'①見積→契約(出来高報告初回のみ）'!C326),"")</f>
        <v/>
      </c>
      <c r="E298" s="115" t="str">
        <f>IFERROR(IF('①見積→契約(出来高報告初回のみ）'!D326="","",FIXED('①見積→契約(出来高報告初回のみ）'!D326,'①見積→契約(出来高報告初回のみ）'!AG340)),"")</f>
        <v/>
      </c>
      <c r="F298" s="111" t="str">
        <f>IFERROR(IF('①見積→契約(出来高報告初回のみ）'!E326="","",'①見積→契約(出来高報告初回のみ）'!E326),"")</f>
        <v/>
      </c>
      <c r="G298" s="112" t="str">
        <f>IF('①見積→契約(出来高報告初回のみ）'!H326="","",'①見積→契約(出来高報告初回のみ）'!H326)</f>
        <v/>
      </c>
      <c r="H298" s="110" t="str">
        <f t="shared" si="56"/>
        <v/>
      </c>
      <c r="I298" s="114" t="str">
        <f>IFERROR(IF(K298=TRUE,ROUND(G298*'値引・法定福利費自動計算（非表示予定）'!$D$7+M298,0),IF(G298="","",ROUND(G298*L298+M298,0))),"")</f>
        <v/>
      </c>
      <c r="J298" s="125"/>
      <c r="K298" s="458"/>
      <c r="L298" s="157"/>
      <c r="M298" s="156"/>
      <c r="N298" s="449" t="str">
        <f t="shared" si="48"/>
        <v/>
      </c>
      <c r="O298" s="449" t="str">
        <f>IF($K298=TRUE,'②-1出来高報告書'!$H$42-1%,"")</f>
        <v/>
      </c>
      <c r="P298" s="449" t="str">
        <f>IF($K298=TRUE,'②-1出来高報告書'!$H$42+1%,"")</f>
        <v/>
      </c>
      <c r="Q298" s="460" t="str">
        <f>IF($G298="","",IF($K298=TRUE,
MAX(
MIN(
_xlfn.CEILING.MATH($G298*('②-1出来高報告書'!$H$42-1%),1)-ROUND($G298*'値引・法定福利費自動計算（非表示予定）'!$D$7,0),
_xlfn.CEILING.MATH($G298*('②-1出来高報告書'!$H$42+1%+0.1%),1)-1-ROUND($G298*'値引・法定福利費自動計算（非表示予定）'!$D$7,0)
),
MIN(0,$G298)-ROUND($G298*'値引・法定福利費自動計算（非表示予定）'!$D$7,0),
-99999
),
MAX(
MIN(0,$G298)-ROUND($G298*$L298,0),
-99999
)
))</f>
        <v/>
      </c>
      <c r="R298" s="460" t="str">
        <f>IF($G298="","",IF($K298=TRUE,
MIN(
MAX(
_xlfn.CEILING.MATH($G298*('②-1出来高報告書'!$H$42-1%),1)-ROUND($G298*'値引・法定福利費自動計算（非表示予定）'!$D$7,0),
_xlfn.CEILING.MATH($G298*('②-1出来高報告書'!$H$42+1%+0.1%),1)-1-ROUND($G298*'値引・法定福利費自動計算（非表示予定）'!$D$7,0)
),
MAX(0,$G298)-ROUND($G298*'値引・法定福利費自動計算（非表示予定）'!$D$7,0),
99999
),
MIN(
MAX(0,$G298)-ROUND($G298*$L298,0),
99999
)
))</f>
        <v/>
      </c>
      <c r="S298" s="462" t="str">
        <f t="shared" si="49"/>
        <v>OK</v>
      </c>
      <c r="T298" s="435" t="str">
        <f t="shared" si="50"/>
        <v>OK</v>
      </c>
      <c r="U298" s="435" t="str">
        <f>IF($K298=TRUE,IF(ROUND(ABS($H298-'②-1出来高報告書'!$H$42),4)&lt;=1%,"OK","NG"),"OK")</f>
        <v>OK</v>
      </c>
      <c r="V298" s="435" t="str">
        <f t="shared" si="51"/>
        <v>OK</v>
      </c>
      <c r="W298" s="435" t="str">
        <f t="shared" si="52"/>
        <v>OK</v>
      </c>
      <c r="X298" s="435" t="str">
        <f t="shared" si="53"/>
        <v>OK</v>
      </c>
      <c r="Y298" s="435" t="str">
        <f t="shared" si="54"/>
        <v>OK</v>
      </c>
      <c r="Z298" s="435">
        <f t="shared" si="55"/>
        <v>0</v>
      </c>
      <c r="AA298" s="83">
        <f>'①見積→契約(出来高報告初回のみ）'!I326</f>
        <v>0</v>
      </c>
    </row>
    <row r="299" spans="1:27" ht="18" customHeight="1">
      <c r="A299" s="370">
        <f t="shared" si="46"/>
        <v>9</v>
      </c>
      <c r="B299" s="308" t="str">
        <f>IF('①見積→契約(出来高報告初回のみ）'!B334="〇","☑","")</f>
        <v/>
      </c>
      <c r="C299" s="163" t="str">
        <f t="shared" si="57"/>
        <v/>
      </c>
      <c r="D299" s="305" t="str">
        <f>IFERROR(IF('①見積→契約(出来高報告初回のみ）'!C327="","",'①見積→契約(出来高報告初回のみ）'!C327),"")</f>
        <v/>
      </c>
      <c r="E299" s="115" t="str">
        <f>IFERROR(IF('①見積→契約(出来高報告初回のみ）'!D327="","",FIXED('①見積→契約(出来高報告初回のみ）'!D327,'①見積→契約(出来高報告初回のみ）'!AG341)),"")</f>
        <v/>
      </c>
      <c r="F299" s="111" t="str">
        <f>IFERROR(IF('①見積→契約(出来高報告初回のみ）'!E327="","",'①見積→契約(出来高報告初回のみ）'!E327),"")</f>
        <v/>
      </c>
      <c r="G299" s="112" t="str">
        <f>IF('①見積→契約(出来高報告初回のみ）'!H327="","",'①見積→契約(出来高報告初回のみ）'!H327)</f>
        <v/>
      </c>
      <c r="H299" s="110" t="str">
        <f t="shared" si="56"/>
        <v/>
      </c>
      <c r="I299" s="114" t="str">
        <f>IFERROR(IF(K299=TRUE,ROUND(G299*'値引・法定福利費自動計算（非表示予定）'!$D$7+M299,0),IF(G299="","",ROUND(G299*L299+M299,0))),"")</f>
        <v/>
      </c>
      <c r="J299" s="125"/>
      <c r="K299" s="458"/>
      <c r="L299" s="157"/>
      <c r="M299" s="156"/>
      <c r="N299" s="449" t="str">
        <f t="shared" si="48"/>
        <v/>
      </c>
      <c r="O299" s="449" t="str">
        <f>IF($K299=TRUE,'②-1出来高報告書'!$H$42-1%,"")</f>
        <v/>
      </c>
      <c r="P299" s="449" t="str">
        <f>IF($K299=TRUE,'②-1出来高報告書'!$H$42+1%,"")</f>
        <v/>
      </c>
      <c r="Q299" s="460" t="str">
        <f>IF($G299="","",IF($K299=TRUE,
MAX(
MIN(
_xlfn.CEILING.MATH($G299*('②-1出来高報告書'!$H$42-1%),1)-ROUND($G299*'値引・法定福利費自動計算（非表示予定）'!$D$7,0),
_xlfn.CEILING.MATH($G299*('②-1出来高報告書'!$H$42+1%+0.1%),1)-1-ROUND($G299*'値引・法定福利費自動計算（非表示予定）'!$D$7,0)
),
MIN(0,$G299)-ROUND($G299*'値引・法定福利費自動計算（非表示予定）'!$D$7,0),
-99999
),
MAX(
MIN(0,$G299)-ROUND($G299*$L299,0),
-99999
)
))</f>
        <v/>
      </c>
      <c r="R299" s="460" t="str">
        <f>IF($G299="","",IF($K299=TRUE,
MIN(
MAX(
_xlfn.CEILING.MATH($G299*('②-1出来高報告書'!$H$42-1%),1)-ROUND($G299*'値引・法定福利費自動計算（非表示予定）'!$D$7,0),
_xlfn.CEILING.MATH($G299*('②-1出来高報告書'!$H$42+1%+0.1%),1)-1-ROUND($G299*'値引・法定福利費自動計算（非表示予定）'!$D$7,0)
),
MAX(0,$G299)-ROUND($G299*'値引・法定福利費自動計算（非表示予定）'!$D$7,0),
99999
),
MIN(
MAX(0,$G299)-ROUND($G299*$L299,0),
99999
)
))</f>
        <v/>
      </c>
      <c r="S299" s="462" t="str">
        <f t="shared" si="49"/>
        <v>OK</v>
      </c>
      <c r="T299" s="435" t="str">
        <f t="shared" si="50"/>
        <v>OK</v>
      </c>
      <c r="U299" s="435" t="str">
        <f>IF($K299=TRUE,IF(ROUND(ABS($H299-'②-1出来高報告書'!$H$42),4)&lt;=1%,"OK","NG"),"OK")</f>
        <v>OK</v>
      </c>
      <c r="V299" s="435" t="str">
        <f t="shared" si="51"/>
        <v>OK</v>
      </c>
      <c r="W299" s="435" t="str">
        <f t="shared" si="52"/>
        <v>OK</v>
      </c>
      <c r="X299" s="435" t="str">
        <f t="shared" si="53"/>
        <v>OK</v>
      </c>
      <c r="Y299" s="435" t="str">
        <f t="shared" si="54"/>
        <v>OK</v>
      </c>
      <c r="Z299" s="435">
        <f t="shared" si="55"/>
        <v>0</v>
      </c>
      <c r="AA299" s="83">
        <f>'①見積→契約(出来高報告初回のみ）'!I327</f>
        <v>0</v>
      </c>
    </row>
    <row r="300" spans="1:27" ht="18" customHeight="1">
      <c r="A300" s="370">
        <f t="shared" si="46"/>
        <v>9</v>
      </c>
      <c r="B300" s="308" t="str">
        <f>IF('①見積→契約(出来高報告初回のみ）'!B335="〇","☑","")</f>
        <v/>
      </c>
      <c r="C300" s="163" t="str">
        <f t="shared" si="57"/>
        <v/>
      </c>
      <c r="D300" s="305" t="str">
        <f>IFERROR(IF('①見積→契約(出来高報告初回のみ）'!C328="","",'①見積→契約(出来高報告初回のみ）'!C328),"")</f>
        <v/>
      </c>
      <c r="E300" s="115" t="str">
        <f>IFERROR(IF('①見積→契約(出来高報告初回のみ）'!D328="","",FIXED('①見積→契約(出来高報告初回のみ）'!D328,'①見積→契約(出来高報告初回のみ）'!AG342)),"")</f>
        <v/>
      </c>
      <c r="F300" s="111" t="str">
        <f>IFERROR(IF('①見積→契約(出来高報告初回のみ）'!E328="","",'①見積→契約(出来高報告初回のみ）'!E328),"")</f>
        <v/>
      </c>
      <c r="G300" s="112" t="str">
        <f>IF('①見積→契約(出来高報告初回のみ）'!H328="","",'①見積→契約(出来高報告初回のみ）'!H328)</f>
        <v/>
      </c>
      <c r="H300" s="110" t="str">
        <f t="shared" si="56"/>
        <v/>
      </c>
      <c r="I300" s="114" t="str">
        <f>IFERROR(IF(K300=TRUE,ROUND(G300*'値引・法定福利費自動計算（非表示予定）'!$D$7+M300,0),IF(G300="","",ROUND(G300*L300+M300,0))),"")</f>
        <v/>
      </c>
      <c r="J300" s="125"/>
      <c r="K300" s="458"/>
      <c r="L300" s="157"/>
      <c r="M300" s="156"/>
      <c r="N300" s="449" t="str">
        <f t="shared" si="48"/>
        <v/>
      </c>
      <c r="O300" s="449" t="str">
        <f>IF($K300=TRUE,'②-1出来高報告書'!$H$42-1%,"")</f>
        <v/>
      </c>
      <c r="P300" s="449" t="str">
        <f>IF($K300=TRUE,'②-1出来高報告書'!$H$42+1%,"")</f>
        <v/>
      </c>
      <c r="Q300" s="460" t="str">
        <f>IF($G300="","",IF($K300=TRUE,
MAX(
MIN(
_xlfn.CEILING.MATH($G300*('②-1出来高報告書'!$H$42-1%),1)-ROUND($G300*'値引・法定福利費自動計算（非表示予定）'!$D$7,0),
_xlfn.CEILING.MATH($G300*('②-1出来高報告書'!$H$42+1%+0.1%),1)-1-ROUND($G300*'値引・法定福利費自動計算（非表示予定）'!$D$7,0)
),
MIN(0,$G300)-ROUND($G300*'値引・法定福利費自動計算（非表示予定）'!$D$7,0),
-99999
),
MAX(
MIN(0,$G300)-ROUND($G300*$L300,0),
-99999
)
))</f>
        <v/>
      </c>
      <c r="R300" s="460" t="str">
        <f>IF($G300="","",IF($K300=TRUE,
MIN(
MAX(
_xlfn.CEILING.MATH($G300*('②-1出来高報告書'!$H$42-1%),1)-ROUND($G300*'値引・法定福利費自動計算（非表示予定）'!$D$7,0),
_xlfn.CEILING.MATH($G300*('②-1出来高報告書'!$H$42+1%+0.1%),1)-1-ROUND($G300*'値引・法定福利費自動計算（非表示予定）'!$D$7,0)
),
MAX(0,$G300)-ROUND($G300*'値引・法定福利費自動計算（非表示予定）'!$D$7,0),
99999
),
MIN(
MAX(0,$G300)-ROUND($G300*$L300,0),
99999
)
))</f>
        <v/>
      </c>
      <c r="S300" s="462" t="str">
        <f t="shared" si="49"/>
        <v>OK</v>
      </c>
      <c r="T300" s="435" t="str">
        <f t="shared" si="50"/>
        <v>OK</v>
      </c>
      <c r="U300" s="435" t="str">
        <f>IF($K300=TRUE,IF(ROUND(ABS($H300-'②-1出来高報告書'!$H$42),4)&lt;=1%,"OK","NG"),"OK")</f>
        <v>OK</v>
      </c>
      <c r="V300" s="435" t="str">
        <f t="shared" si="51"/>
        <v>OK</v>
      </c>
      <c r="W300" s="435" t="str">
        <f t="shared" si="52"/>
        <v>OK</v>
      </c>
      <c r="X300" s="435" t="str">
        <f t="shared" si="53"/>
        <v>OK</v>
      </c>
      <c r="Y300" s="435" t="str">
        <f t="shared" si="54"/>
        <v>OK</v>
      </c>
      <c r="Z300" s="435">
        <f t="shared" si="55"/>
        <v>0</v>
      </c>
      <c r="AA300" s="83">
        <f>'①見積→契約(出来高報告初回のみ）'!I328</f>
        <v>0</v>
      </c>
    </row>
    <row r="301" spans="1:27" ht="18" customHeight="1">
      <c r="A301" s="370">
        <f t="shared" si="46"/>
        <v>9</v>
      </c>
      <c r="B301" s="308" t="str">
        <f>IF('①見積→契約(出来高報告初回のみ）'!B336="〇","☑","")</f>
        <v/>
      </c>
      <c r="C301" s="163" t="str">
        <f t="shared" si="57"/>
        <v/>
      </c>
      <c r="D301" s="305" t="str">
        <f>IFERROR(IF('①見積→契約(出来高報告初回のみ）'!C329="","",'①見積→契約(出来高報告初回のみ）'!C329),"")</f>
        <v/>
      </c>
      <c r="E301" s="115" t="str">
        <f>IFERROR(IF('①見積→契約(出来高報告初回のみ）'!D329="","",FIXED('①見積→契約(出来高報告初回のみ）'!D329,'①見積→契約(出来高報告初回のみ）'!AG343)),"")</f>
        <v/>
      </c>
      <c r="F301" s="111" t="str">
        <f>IFERROR(IF('①見積→契約(出来高報告初回のみ）'!E329="","",'①見積→契約(出来高報告初回のみ）'!E329),"")</f>
        <v/>
      </c>
      <c r="G301" s="112" t="str">
        <f>IF('①見積→契約(出来高報告初回のみ）'!H329="","",'①見積→契約(出来高報告初回のみ）'!H329)</f>
        <v/>
      </c>
      <c r="H301" s="110" t="str">
        <f t="shared" si="56"/>
        <v/>
      </c>
      <c r="I301" s="114" t="str">
        <f>IFERROR(IF(K301=TRUE,ROUND(G301*'値引・法定福利費自動計算（非表示予定）'!$D$7+M301,0),IF(G301="","",ROUND(G301*L301+M301,0))),"")</f>
        <v/>
      </c>
      <c r="J301" s="125"/>
      <c r="K301" s="458"/>
      <c r="L301" s="157"/>
      <c r="M301" s="156"/>
      <c r="N301" s="449" t="str">
        <f t="shared" si="48"/>
        <v/>
      </c>
      <c r="O301" s="449" t="str">
        <f>IF($K301=TRUE,'②-1出来高報告書'!$H$42-1%,"")</f>
        <v/>
      </c>
      <c r="P301" s="449" t="str">
        <f>IF($K301=TRUE,'②-1出来高報告書'!$H$42+1%,"")</f>
        <v/>
      </c>
      <c r="Q301" s="460" t="str">
        <f>IF($G301="","",IF($K301=TRUE,
MAX(
MIN(
_xlfn.CEILING.MATH($G301*('②-1出来高報告書'!$H$42-1%),1)-ROUND($G301*'値引・法定福利費自動計算（非表示予定）'!$D$7,0),
_xlfn.CEILING.MATH($G301*('②-1出来高報告書'!$H$42+1%+0.1%),1)-1-ROUND($G301*'値引・法定福利費自動計算（非表示予定）'!$D$7,0)
),
MIN(0,$G301)-ROUND($G301*'値引・法定福利費自動計算（非表示予定）'!$D$7,0),
-99999
),
MAX(
MIN(0,$G301)-ROUND($G301*$L301,0),
-99999
)
))</f>
        <v/>
      </c>
      <c r="R301" s="460" t="str">
        <f>IF($G301="","",IF($K301=TRUE,
MIN(
MAX(
_xlfn.CEILING.MATH($G301*('②-1出来高報告書'!$H$42-1%),1)-ROUND($G301*'値引・法定福利費自動計算（非表示予定）'!$D$7,0),
_xlfn.CEILING.MATH($G301*('②-1出来高報告書'!$H$42+1%+0.1%),1)-1-ROUND($G301*'値引・法定福利費自動計算（非表示予定）'!$D$7,0)
),
MAX(0,$G301)-ROUND($G301*'値引・法定福利費自動計算（非表示予定）'!$D$7,0),
99999
),
MIN(
MAX(0,$G301)-ROUND($G301*$L301,0),
99999
)
))</f>
        <v/>
      </c>
      <c r="S301" s="462" t="str">
        <f t="shared" si="49"/>
        <v>OK</v>
      </c>
      <c r="T301" s="435" t="str">
        <f t="shared" si="50"/>
        <v>OK</v>
      </c>
      <c r="U301" s="435" t="str">
        <f>IF($K301=TRUE,IF(ROUND(ABS($H301-'②-1出来高報告書'!$H$42),4)&lt;=1%,"OK","NG"),"OK")</f>
        <v>OK</v>
      </c>
      <c r="V301" s="435" t="str">
        <f t="shared" si="51"/>
        <v>OK</v>
      </c>
      <c r="W301" s="435" t="str">
        <f t="shared" si="52"/>
        <v>OK</v>
      </c>
      <c r="X301" s="435" t="str">
        <f t="shared" si="53"/>
        <v>OK</v>
      </c>
      <c r="Y301" s="435" t="str">
        <f t="shared" si="54"/>
        <v>OK</v>
      </c>
      <c r="Z301" s="435">
        <f t="shared" si="55"/>
        <v>0</v>
      </c>
      <c r="AA301" s="83">
        <f>'①見積→契約(出来高報告初回のみ）'!I329</f>
        <v>0</v>
      </c>
    </row>
    <row r="302" spans="1:27" ht="18" customHeight="1">
      <c r="A302" s="370">
        <f t="shared" ref="A302:A365" si="58">A262+1</f>
        <v>9</v>
      </c>
      <c r="B302" s="308" t="str">
        <f>IF('①見積→契約(出来高報告初回のみ）'!B337="〇","☑","")</f>
        <v/>
      </c>
      <c r="C302" s="163" t="str">
        <f t="shared" si="57"/>
        <v/>
      </c>
      <c r="D302" s="305" t="str">
        <f>IFERROR(IF('①見積→契約(出来高報告初回のみ）'!C330="","",'①見積→契約(出来高報告初回のみ）'!C330),"")</f>
        <v/>
      </c>
      <c r="E302" s="115" t="str">
        <f>IFERROR(IF('①見積→契約(出来高報告初回のみ）'!D330="","",FIXED('①見積→契約(出来高報告初回のみ）'!D330,'①見積→契約(出来高報告初回のみ）'!AG344)),"")</f>
        <v/>
      </c>
      <c r="F302" s="111" t="str">
        <f>IFERROR(IF('①見積→契約(出来高報告初回のみ）'!E330="","",'①見積→契約(出来高報告初回のみ）'!E330),"")</f>
        <v/>
      </c>
      <c r="G302" s="112" t="str">
        <f>IF('①見積→契約(出来高報告初回のみ）'!H330="","",'①見積→契約(出来高報告初回のみ）'!H330)</f>
        <v/>
      </c>
      <c r="H302" s="110" t="str">
        <f t="shared" si="56"/>
        <v/>
      </c>
      <c r="I302" s="114" t="str">
        <f>IFERROR(IF(K302=TRUE,ROUND(G302*'値引・法定福利費自動計算（非表示予定）'!$D$7+M302,0),IF(G302="","",ROUND(G302*L302+M302,0))),"")</f>
        <v/>
      </c>
      <c r="J302" s="125"/>
      <c r="K302" s="458"/>
      <c r="L302" s="157"/>
      <c r="M302" s="156"/>
      <c r="N302" s="449" t="str">
        <f t="shared" si="48"/>
        <v/>
      </c>
      <c r="O302" s="449" t="str">
        <f>IF($K302=TRUE,'②-1出来高報告書'!$H$42-1%,"")</f>
        <v/>
      </c>
      <c r="P302" s="449" t="str">
        <f>IF($K302=TRUE,'②-1出来高報告書'!$H$42+1%,"")</f>
        <v/>
      </c>
      <c r="Q302" s="460" t="str">
        <f>IF($G302="","",IF($K302=TRUE,
MAX(
MIN(
_xlfn.CEILING.MATH($G302*('②-1出来高報告書'!$H$42-1%),1)-ROUND($G302*'値引・法定福利費自動計算（非表示予定）'!$D$7,0),
_xlfn.CEILING.MATH($G302*('②-1出来高報告書'!$H$42+1%+0.1%),1)-1-ROUND($G302*'値引・法定福利費自動計算（非表示予定）'!$D$7,0)
),
MIN(0,$G302)-ROUND($G302*'値引・法定福利費自動計算（非表示予定）'!$D$7,0),
-99999
),
MAX(
MIN(0,$G302)-ROUND($G302*$L302,0),
-99999
)
))</f>
        <v/>
      </c>
      <c r="R302" s="460" t="str">
        <f>IF($G302="","",IF($K302=TRUE,
MIN(
MAX(
_xlfn.CEILING.MATH($G302*('②-1出来高報告書'!$H$42-1%),1)-ROUND($G302*'値引・法定福利費自動計算（非表示予定）'!$D$7,0),
_xlfn.CEILING.MATH($G302*('②-1出来高報告書'!$H$42+1%+0.1%),1)-1-ROUND($G302*'値引・法定福利費自動計算（非表示予定）'!$D$7,0)
),
MAX(0,$G302)-ROUND($G302*'値引・法定福利費自動計算（非表示予定）'!$D$7,0),
99999
),
MIN(
MAX(0,$G302)-ROUND($G302*$L302,0),
99999
)
))</f>
        <v/>
      </c>
      <c r="S302" s="462" t="str">
        <f t="shared" si="49"/>
        <v>OK</v>
      </c>
      <c r="T302" s="435" t="str">
        <f t="shared" si="50"/>
        <v>OK</v>
      </c>
      <c r="U302" s="435" t="str">
        <f>IF($K302=TRUE,IF(ROUND(ABS($H302-'②-1出来高報告書'!$H$42),4)&lt;=1%,"OK","NG"),"OK")</f>
        <v>OK</v>
      </c>
      <c r="V302" s="435" t="str">
        <f t="shared" si="51"/>
        <v>OK</v>
      </c>
      <c r="W302" s="435" t="str">
        <f t="shared" si="52"/>
        <v>OK</v>
      </c>
      <c r="X302" s="435" t="str">
        <f t="shared" si="53"/>
        <v>OK</v>
      </c>
      <c r="Y302" s="435" t="str">
        <f t="shared" si="54"/>
        <v>OK</v>
      </c>
      <c r="Z302" s="435">
        <f t="shared" si="55"/>
        <v>0</v>
      </c>
      <c r="AA302" s="83">
        <f>'①見積→契約(出来高報告初回のみ）'!I330</f>
        <v>0</v>
      </c>
    </row>
    <row r="303" spans="1:27" ht="18" customHeight="1">
      <c r="A303" s="370">
        <f t="shared" si="58"/>
        <v>9</v>
      </c>
      <c r="B303" s="308" t="str">
        <f>IF('①見積→契約(出来高報告初回のみ）'!B338="〇","☑","")</f>
        <v/>
      </c>
      <c r="C303" s="163" t="str">
        <f t="shared" si="57"/>
        <v/>
      </c>
      <c r="D303" s="305" t="str">
        <f>IFERROR(IF('①見積→契約(出来高報告初回のみ）'!C331="","",'①見積→契約(出来高報告初回のみ）'!C331),"")</f>
        <v/>
      </c>
      <c r="E303" s="115" t="str">
        <f>IFERROR(IF('①見積→契約(出来高報告初回のみ）'!D331="","",FIXED('①見積→契約(出来高報告初回のみ）'!D331,'①見積→契約(出来高報告初回のみ）'!AG345)),"")</f>
        <v/>
      </c>
      <c r="F303" s="111" t="str">
        <f>IFERROR(IF('①見積→契約(出来高報告初回のみ）'!E331="","",'①見積→契約(出来高報告初回のみ）'!E331),"")</f>
        <v/>
      </c>
      <c r="G303" s="112" t="str">
        <f>IF('①見積→契約(出来高報告初回のみ）'!H331="","",'①見積→契約(出来高報告初回のみ）'!H331)</f>
        <v/>
      </c>
      <c r="H303" s="110" t="str">
        <f t="shared" si="56"/>
        <v/>
      </c>
      <c r="I303" s="114" t="str">
        <f>IFERROR(IF(K303=TRUE,ROUND(G303*'値引・法定福利費自動計算（非表示予定）'!$D$7+M303,0),IF(G303="","",ROUND(G303*L303+M303,0))),"")</f>
        <v/>
      </c>
      <c r="J303" s="125"/>
      <c r="K303" s="458"/>
      <c r="L303" s="157"/>
      <c r="M303" s="156"/>
      <c r="N303" s="449" t="str">
        <f t="shared" si="48"/>
        <v/>
      </c>
      <c r="O303" s="449" t="str">
        <f>IF($K303=TRUE,'②-1出来高報告書'!$H$42-1%,"")</f>
        <v/>
      </c>
      <c r="P303" s="449" t="str">
        <f>IF($K303=TRUE,'②-1出来高報告書'!$H$42+1%,"")</f>
        <v/>
      </c>
      <c r="Q303" s="460" t="str">
        <f>IF($G303="","",IF($K303=TRUE,
MAX(
MIN(
_xlfn.CEILING.MATH($G303*('②-1出来高報告書'!$H$42-1%),1)-ROUND($G303*'値引・法定福利費自動計算（非表示予定）'!$D$7,0),
_xlfn.CEILING.MATH($G303*('②-1出来高報告書'!$H$42+1%+0.1%),1)-1-ROUND($G303*'値引・法定福利費自動計算（非表示予定）'!$D$7,0)
),
MIN(0,$G303)-ROUND($G303*'値引・法定福利費自動計算（非表示予定）'!$D$7,0),
-99999
),
MAX(
MIN(0,$G303)-ROUND($G303*$L303,0),
-99999
)
))</f>
        <v/>
      </c>
      <c r="R303" s="460" t="str">
        <f>IF($G303="","",IF($K303=TRUE,
MIN(
MAX(
_xlfn.CEILING.MATH($G303*('②-1出来高報告書'!$H$42-1%),1)-ROUND($G303*'値引・法定福利費自動計算（非表示予定）'!$D$7,0),
_xlfn.CEILING.MATH($G303*('②-1出来高報告書'!$H$42+1%+0.1%),1)-1-ROUND($G303*'値引・法定福利費自動計算（非表示予定）'!$D$7,0)
),
MAX(0,$G303)-ROUND($G303*'値引・法定福利費自動計算（非表示予定）'!$D$7,0),
99999
),
MIN(
MAX(0,$G303)-ROUND($G303*$L303,0),
99999
)
))</f>
        <v/>
      </c>
      <c r="S303" s="462" t="str">
        <f t="shared" si="49"/>
        <v>OK</v>
      </c>
      <c r="T303" s="435" t="str">
        <f t="shared" si="50"/>
        <v>OK</v>
      </c>
      <c r="U303" s="435" t="str">
        <f>IF($K303=TRUE,IF(ROUND(ABS($H303-'②-1出来高報告書'!$H$42),4)&lt;=1%,"OK","NG"),"OK")</f>
        <v>OK</v>
      </c>
      <c r="V303" s="435" t="str">
        <f t="shared" si="51"/>
        <v>OK</v>
      </c>
      <c r="W303" s="435" t="str">
        <f t="shared" si="52"/>
        <v>OK</v>
      </c>
      <c r="X303" s="435" t="str">
        <f t="shared" si="53"/>
        <v>OK</v>
      </c>
      <c r="Y303" s="435" t="str">
        <f t="shared" si="54"/>
        <v>OK</v>
      </c>
      <c r="Z303" s="435">
        <f t="shared" si="55"/>
        <v>0</v>
      </c>
      <c r="AA303" s="83">
        <f>'①見積→契約(出来高報告初回のみ）'!I331</f>
        <v>0</v>
      </c>
    </row>
    <row r="304" spans="1:27" ht="18" customHeight="1">
      <c r="A304" s="370">
        <f t="shared" si="58"/>
        <v>9</v>
      </c>
      <c r="B304" s="308" t="str">
        <f>IF('①見積→契約(出来高報告初回のみ）'!B339="〇","☑","")</f>
        <v/>
      </c>
      <c r="C304" s="163" t="str">
        <f t="shared" si="57"/>
        <v/>
      </c>
      <c r="D304" s="305" t="str">
        <f>IFERROR(IF('①見積→契約(出来高報告初回のみ）'!C332="","",'①見積→契約(出来高報告初回のみ）'!C332),"")</f>
        <v/>
      </c>
      <c r="E304" s="115" t="str">
        <f>IFERROR(IF('①見積→契約(出来高報告初回のみ）'!D332="","",FIXED('①見積→契約(出来高報告初回のみ）'!D332,'①見積→契約(出来高報告初回のみ）'!AG346)),"")</f>
        <v/>
      </c>
      <c r="F304" s="111" t="str">
        <f>IFERROR(IF('①見積→契約(出来高報告初回のみ）'!E332="","",'①見積→契約(出来高報告初回のみ）'!E332),"")</f>
        <v/>
      </c>
      <c r="G304" s="112" t="str">
        <f>IF('①見積→契約(出来高報告初回のみ）'!H332="","",'①見積→契約(出来高報告初回のみ）'!H332)</f>
        <v/>
      </c>
      <c r="H304" s="110" t="str">
        <f t="shared" si="56"/>
        <v/>
      </c>
      <c r="I304" s="114" t="str">
        <f>IFERROR(IF(K304=TRUE,ROUND(G304*'値引・法定福利費自動計算（非表示予定）'!$D$7+M304,0),IF(G304="","",ROUND(G304*L304+M304,0))),"")</f>
        <v/>
      </c>
      <c r="J304" s="125"/>
      <c r="K304" s="458" t="b">
        <v>0</v>
      </c>
      <c r="L304" s="157"/>
      <c r="M304" s="156"/>
      <c r="N304" s="449" t="str">
        <f t="shared" si="48"/>
        <v/>
      </c>
      <c r="O304" s="449" t="str">
        <f>IF($K304=TRUE,'②-1出来高報告書'!$H$42-1%,"")</f>
        <v/>
      </c>
      <c r="P304" s="449" t="str">
        <f>IF($K304=TRUE,'②-1出来高報告書'!$H$42+1%,"")</f>
        <v/>
      </c>
      <c r="Q304" s="460" t="str">
        <f>IF($G304="","",IF($K304=TRUE,
MAX(
MIN(
_xlfn.CEILING.MATH($G304*('②-1出来高報告書'!$H$42-1%),1)-ROUND($G304*'値引・法定福利費自動計算（非表示予定）'!$D$7,0),
_xlfn.CEILING.MATH($G304*('②-1出来高報告書'!$H$42+1%+0.1%),1)-1-ROUND($G304*'値引・法定福利費自動計算（非表示予定）'!$D$7,0)
),
MIN(0,$G304)-ROUND($G304*'値引・法定福利費自動計算（非表示予定）'!$D$7,0),
-99999
),
MAX(
MIN(0,$G304)-ROUND($G304*$L304,0),
-99999
)
))</f>
        <v/>
      </c>
      <c r="R304" s="460" t="str">
        <f>IF($G304="","",IF($K304=TRUE,
MIN(
MAX(
_xlfn.CEILING.MATH($G304*('②-1出来高報告書'!$H$42-1%),1)-ROUND($G304*'値引・法定福利費自動計算（非表示予定）'!$D$7,0),
_xlfn.CEILING.MATH($G304*('②-1出来高報告書'!$H$42+1%+0.1%),1)-1-ROUND($G304*'値引・法定福利費自動計算（非表示予定）'!$D$7,0)
),
MAX(0,$G304)-ROUND($G304*'値引・法定福利費自動計算（非表示予定）'!$D$7,0),
99999
),
MIN(
MAX(0,$G304)-ROUND($G304*$L304,0),
99999
)
))</f>
        <v/>
      </c>
      <c r="S304" s="462" t="str">
        <f t="shared" si="49"/>
        <v>OK</v>
      </c>
      <c r="T304" s="435" t="str">
        <f t="shared" si="50"/>
        <v>OK</v>
      </c>
      <c r="U304" s="435" t="str">
        <f>IF($K304=TRUE,IF(ROUND(ABS($H304-'②-1出来高報告書'!$H$42),4)&lt;=1%,"OK","NG"),"OK")</f>
        <v>OK</v>
      </c>
      <c r="V304" s="435" t="str">
        <f t="shared" si="51"/>
        <v>OK</v>
      </c>
      <c r="W304" s="435" t="str">
        <f t="shared" si="52"/>
        <v>OK</v>
      </c>
      <c r="X304" s="435" t="str">
        <f t="shared" si="53"/>
        <v>OK</v>
      </c>
      <c r="Y304" s="435" t="str">
        <f t="shared" si="54"/>
        <v>OK</v>
      </c>
      <c r="Z304" s="435">
        <f t="shared" si="55"/>
        <v>0</v>
      </c>
      <c r="AA304" s="83">
        <f>'①見積→契約(出来高報告初回のみ）'!I332</f>
        <v>0</v>
      </c>
    </row>
    <row r="305" spans="1:27" ht="18" customHeight="1">
      <c r="A305" s="370">
        <f t="shared" si="58"/>
        <v>9</v>
      </c>
      <c r="B305" s="308" t="str">
        <f>IF('①見積→契約(出来高報告初回のみ）'!B340="〇","☑","")</f>
        <v/>
      </c>
      <c r="C305" s="163" t="str">
        <f t="shared" si="57"/>
        <v/>
      </c>
      <c r="D305" s="305" t="str">
        <f>IFERROR(IF('①見積→契約(出来高報告初回のみ）'!C333="","",'①見積→契約(出来高報告初回のみ）'!C333),"")</f>
        <v/>
      </c>
      <c r="E305" s="115" t="str">
        <f>IFERROR(IF('①見積→契約(出来高報告初回のみ）'!D333="","",FIXED('①見積→契約(出来高報告初回のみ）'!D333,'①見積→契約(出来高報告初回のみ）'!AG347)),"")</f>
        <v/>
      </c>
      <c r="F305" s="111" t="str">
        <f>IFERROR(IF('①見積→契約(出来高報告初回のみ）'!E333="","",'①見積→契約(出来高報告初回のみ）'!E333),"")</f>
        <v/>
      </c>
      <c r="G305" s="112" t="str">
        <f>IF('①見積→契約(出来高報告初回のみ）'!H333="","",'①見積→契約(出来高報告初回のみ）'!H333)</f>
        <v/>
      </c>
      <c r="H305" s="110" t="str">
        <f t="shared" si="56"/>
        <v/>
      </c>
      <c r="I305" s="114" t="str">
        <f>IFERROR(IF(K305=TRUE,ROUND(G305*'値引・法定福利費自動計算（非表示予定）'!$D$7+M305,0),IF(G305="","",ROUND(G305*L305+M305,0))),"")</f>
        <v/>
      </c>
      <c r="J305" s="125"/>
      <c r="K305" s="458" t="b">
        <v>0</v>
      </c>
      <c r="L305" s="157"/>
      <c r="M305" s="156"/>
      <c r="N305" s="449" t="str">
        <f t="shared" si="48"/>
        <v/>
      </c>
      <c r="O305" s="449" t="str">
        <f>IF($K305=TRUE,'②-1出来高報告書'!$H$42-1%,"")</f>
        <v/>
      </c>
      <c r="P305" s="449" t="str">
        <f>IF($K305=TRUE,'②-1出来高報告書'!$H$42+1%,"")</f>
        <v/>
      </c>
      <c r="Q305" s="460" t="str">
        <f>IF($G305="","",IF($K305=TRUE,
MAX(
MIN(
_xlfn.CEILING.MATH($G305*('②-1出来高報告書'!$H$42-1%),1)-ROUND($G305*'値引・法定福利費自動計算（非表示予定）'!$D$7,0),
_xlfn.CEILING.MATH($G305*('②-1出来高報告書'!$H$42+1%+0.1%),1)-1-ROUND($G305*'値引・法定福利費自動計算（非表示予定）'!$D$7,0)
),
MIN(0,$G305)-ROUND($G305*'値引・法定福利費自動計算（非表示予定）'!$D$7,0),
-99999
),
MAX(
MIN(0,$G305)-ROUND($G305*$L305,0),
-99999
)
))</f>
        <v/>
      </c>
      <c r="R305" s="460" t="str">
        <f>IF($G305="","",IF($K305=TRUE,
MIN(
MAX(
_xlfn.CEILING.MATH($G305*('②-1出来高報告書'!$H$42-1%),1)-ROUND($G305*'値引・法定福利費自動計算（非表示予定）'!$D$7,0),
_xlfn.CEILING.MATH($G305*('②-1出来高報告書'!$H$42+1%+0.1%),1)-1-ROUND($G305*'値引・法定福利費自動計算（非表示予定）'!$D$7,0)
),
MAX(0,$G305)-ROUND($G305*'値引・法定福利費自動計算（非表示予定）'!$D$7,0),
99999
),
MIN(
MAX(0,$G305)-ROUND($G305*$L305,0),
99999
)
))</f>
        <v/>
      </c>
      <c r="S305" s="462" t="str">
        <f t="shared" si="49"/>
        <v>OK</v>
      </c>
      <c r="T305" s="435" t="str">
        <f t="shared" si="50"/>
        <v>OK</v>
      </c>
      <c r="U305" s="435" t="str">
        <f>IF($K305=TRUE,IF(ROUND(ABS($H305-'②-1出来高報告書'!$H$42),4)&lt;=1%,"OK","NG"),"OK")</f>
        <v>OK</v>
      </c>
      <c r="V305" s="435" t="str">
        <f t="shared" si="51"/>
        <v>OK</v>
      </c>
      <c r="W305" s="435" t="str">
        <f t="shared" si="52"/>
        <v>OK</v>
      </c>
      <c r="X305" s="435" t="str">
        <f t="shared" si="53"/>
        <v>OK</v>
      </c>
      <c r="Y305" s="435" t="str">
        <f t="shared" si="54"/>
        <v>OK</v>
      </c>
      <c r="Z305" s="435">
        <f t="shared" si="55"/>
        <v>0</v>
      </c>
      <c r="AA305" s="83">
        <f>'①見積→契約(出来高報告初回のみ）'!I333</f>
        <v>0</v>
      </c>
    </row>
    <row r="306" spans="1:27" ht="18" customHeight="1">
      <c r="A306" s="370">
        <f t="shared" si="58"/>
        <v>9</v>
      </c>
      <c r="B306" s="308" t="str">
        <f>IF('①見積→契約(出来高報告初回のみ）'!B341="〇","☑","")</f>
        <v/>
      </c>
      <c r="C306" s="163" t="str">
        <f t="shared" si="57"/>
        <v/>
      </c>
      <c r="D306" s="305" t="str">
        <f>IFERROR(IF('①見積→契約(出来高報告初回のみ）'!C334="","",'①見積→契約(出来高報告初回のみ）'!C334),"")</f>
        <v/>
      </c>
      <c r="E306" s="115" t="str">
        <f>IFERROR(IF('①見積→契約(出来高報告初回のみ）'!D334="","",FIXED('①見積→契約(出来高報告初回のみ）'!D334,'①見積→契約(出来高報告初回のみ）'!AG348)),"")</f>
        <v/>
      </c>
      <c r="F306" s="111" t="str">
        <f>IFERROR(IF('①見積→契約(出来高報告初回のみ）'!E334="","",'①見積→契約(出来高報告初回のみ）'!E334),"")</f>
        <v/>
      </c>
      <c r="G306" s="112" t="str">
        <f>IF('①見積→契約(出来高報告初回のみ）'!H334="","",'①見積→契約(出来高報告初回のみ）'!H334)</f>
        <v/>
      </c>
      <c r="H306" s="110" t="str">
        <f t="shared" si="56"/>
        <v/>
      </c>
      <c r="I306" s="114" t="str">
        <f>IFERROR(IF(K306=TRUE,ROUND(G306*'値引・法定福利費自動計算（非表示予定）'!$D$7+M306,0),IF(G306="","",ROUND(G306*L306+M306,0))),"")</f>
        <v/>
      </c>
      <c r="J306" s="125"/>
      <c r="K306" s="458" t="b">
        <v>0</v>
      </c>
      <c r="L306" s="157"/>
      <c r="M306" s="156"/>
      <c r="N306" s="449" t="str">
        <f t="shared" si="48"/>
        <v/>
      </c>
      <c r="O306" s="449" t="str">
        <f>IF($K306=TRUE,'②-1出来高報告書'!$H$42-1%,"")</f>
        <v/>
      </c>
      <c r="P306" s="449" t="str">
        <f>IF($K306=TRUE,'②-1出来高報告書'!$H$42+1%,"")</f>
        <v/>
      </c>
      <c r="Q306" s="460" t="str">
        <f>IF($G306="","",IF($K306=TRUE,
MAX(
MIN(
_xlfn.CEILING.MATH($G306*('②-1出来高報告書'!$H$42-1%),1)-ROUND($G306*'値引・法定福利費自動計算（非表示予定）'!$D$7,0),
_xlfn.CEILING.MATH($G306*('②-1出来高報告書'!$H$42+1%+0.1%),1)-1-ROUND($G306*'値引・法定福利費自動計算（非表示予定）'!$D$7,0)
),
MIN(0,$G306)-ROUND($G306*'値引・法定福利費自動計算（非表示予定）'!$D$7,0),
-99999
),
MAX(
MIN(0,$G306)-ROUND($G306*$L306,0),
-99999
)
))</f>
        <v/>
      </c>
      <c r="R306" s="460" t="str">
        <f>IF($G306="","",IF($K306=TRUE,
MIN(
MAX(
_xlfn.CEILING.MATH($G306*('②-1出来高報告書'!$H$42-1%),1)-ROUND($G306*'値引・法定福利費自動計算（非表示予定）'!$D$7,0),
_xlfn.CEILING.MATH($G306*('②-1出来高報告書'!$H$42+1%+0.1%),1)-1-ROUND($G306*'値引・法定福利費自動計算（非表示予定）'!$D$7,0)
),
MAX(0,$G306)-ROUND($G306*'値引・法定福利費自動計算（非表示予定）'!$D$7,0),
99999
),
MIN(
MAX(0,$G306)-ROUND($G306*$L306,0),
99999
)
))</f>
        <v/>
      </c>
      <c r="S306" s="462" t="str">
        <f t="shared" si="49"/>
        <v>OK</v>
      </c>
      <c r="T306" s="435" t="str">
        <f t="shared" si="50"/>
        <v>OK</v>
      </c>
      <c r="U306" s="435" t="str">
        <f>IF($K306=TRUE,IF(ROUND(ABS($H306-'②-1出来高報告書'!$H$42),4)&lt;=1%,"OK","NG"),"OK")</f>
        <v>OK</v>
      </c>
      <c r="V306" s="435" t="str">
        <f t="shared" si="51"/>
        <v>OK</v>
      </c>
      <c r="W306" s="435" t="str">
        <f t="shared" si="52"/>
        <v>OK</v>
      </c>
      <c r="X306" s="435" t="str">
        <f t="shared" si="53"/>
        <v>OK</v>
      </c>
      <c r="Y306" s="435" t="str">
        <f t="shared" si="54"/>
        <v>OK</v>
      </c>
      <c r="Z306" s="435">
        <f t="shared" si="55"/>
        <v>0</v>
      </c>
      <c r="AA306" s="83">
        <f>'①見積→契約(出来高報告初回のみ）'!I334</f>
        <v>0</v>
      </c>
    </row>
    <row r="307" spans="1:27" ht="18" customHeight="1">
      <c r="A307" s="370">
        <f t="shared" si="58"/>
        <v>9</v>
      </c>
      <c r="B307" s="308" t="str">
        <f>IF('①見積→契約(出来高報告初回のみ）'!B342="〇","☑","")</f>
        <v/>
      </c>
      <c r="C307" s="163" t="str">
        <f t="shared" si="57"/>
        <v/>
      </c>
      <c r="D307" s="305" t="str">
        <f>IFERROR(IF('①見積→契約(出来高報告初回のみ）'!C335="","",'①見積→契約(出来高報告初回のみ）'!C335),"")</f>
        <v/>
      </c>
      <c r="E307" s="115" t="str">
        <f>IFERROR(IF('①見積→契約(出来高報告初回のみ）'!D335="","",FIXED('①見積→契約(出来高報告初回のみ）'!D335,'①見積→契約(出来高報告初回のみ）'!AG349)),"")</f>
        <v/>
      </c>
      <c r="F307" s="111" t="str">
        <f>IFERROR(IF('①見積→契約(出来高報告初回のみ）'!E335="","",'①見積→契約(出来高報告初回のみ）'!E335),"")</f>
        <v/>
      </c>
      <c r="G307" s="112" t="str">
        <f>IF('①見積→契約(出来高報告初回のみ）'!H335="","",'①見積→契約(出来高報告初回のみ）'!H335)</f>
        <v/>
      </c>
      <c r="H307" s="110" t="str">
        <f t="shared" si="56"/>
        <v/>
      </c>
      <c r="I307" s="114" t="str">
        <f>IFERROR(IF(K307=TRUE,ROUND(G307*'値引・法定福利費自動計算（非表示予定）'!$D$7+M307,0),IF(G307="","",ROUND(G307*L307+M307,0))),"")</f>
        <v/>
      </c>
      <c r="J307" s="125"/>
      <c r="K307" s="458"/>
      <c r="L307" s="157"/>
      <c r="M307" s="156"/>
      <c r="N307" s="449" t="str">
        <f t="shared" si="48"/>
        <v/>
      </c>
      <c r="O307" s="449" t="str">
        <f>IF($K307=TRUE,'②-1出来高報告書'!$H$42-1%,"")</f>
        <v/>
      </c>
      <c r="P307" s="449" t="str">
        <f>IF($K307=TRUE,'②-1出来高報告書'!$H$42+1%,"")</f>
        <v/>
      </c>
      <c r="Q307" s="460" t="str">
        <f>IF($G307="","",IF($K307=TRUE,
MAX(
MIN(
_xlfn.CEILING.MATH($G307*('②-1出来高報告書'!$H$42-1%),1)-ROUND($G307*'値引・法定福利費自動計算（非表示予定）'!$D$7,0),
_xlfn.CEILING.MATH($G307*('②-1出来高報告書'!$H$42+1%+0.1%),1)-1-ROUND($G307*'値引・法定福利費自動計算（非表示予定）'!$D$7,0)
),
MIN(0,$G307)-ROUND($G307*'値引・法定福利費自動計算（非表示予定）'!$D$7,0),
-99999
),
MAX(
MIN(0,$G307)-ROUND($G307*$L307,0),
-99999
)
))</f>
        <v/>
      </c>
      <c r="R307" s="460" t="str">
        <f>IF($G307="","",IF($K307=TRUE,
MIN(
MAX(
_xlfn.CEILING.MATH($G307*('②-1出来高報告書'!$H$42-1%),1)-ROUND($G307*'値引・法定福利費自動計算（非表示予定）'!$D$7,0),
_xlfn.CEILING.MATH($G307*('②-1出来高報告書'!$H$42+1%+0.1%),1)-1-ROUND($G307*'値引・法定福利費自動計算（非表示予定）'!$D$7,0)
),
MAX(0,$G307)-ROUND($G307*'値引・法定福利費自動計算（非表示予定）'!$D$7,0),
99999
),
MIN(
MAX(0,$G307)-ROUND($G307*$L307,0),
99999
)
))</f>
        <v/>
      </c>
      <c r="S307" s="462" t="str">
        <f t="shared" si="49"/>
        <v>OK</v>
      </c>
      <c r="T307" s="435" t="str">
        <f t="shared" si="50"/>
        <v>OK</v>
      </c>
      <c r="U307" s="435" t="str">
        <f>IF($K307=TRUE,IF(ROUND(ABS($H307-'②-1出来高報告書'!$H$42),4)&lt;=1%,"OK","NG"),"OK")</f>
        <v>OK</v>
      </c>
      <c r="V307" s="435" t="str">
        <f t="shared" si="51"/>
        <v>OK</v>
      </c>
      <c r="W307" s="435" t="str">
        <f t="shared" si="52"/>
        <v>OK</v>
      </c>
      <c r="X307" s="435" t="str">
        <f t="shared" si="53"/>
        <v>OK</v>
      </c>
      <c r="Y307" s="435" t="str">
        <f t="shared" si="54"/>
        <v>OK</v>
      </c>
      <c r="Z307" s="435">
        <f t="shared" si="55"/>
        <v>0</v>
      </c>
      <c r="AA307" s="83">
        <f>'①見積→契約(出来高報告初回のみ）'!I335</f>
        <v>0</v>
      </c>
    </row>
    <row r="308" spans="1:27" ht="18" customHeight="1">
      <c r="A308" s="370">
        <f t="shared" si="58"/>
        <v>9</v>
      </c>
      <c r="B308" s="308" t="str">
        <f>IF('①見積→契約(出来高報告初回のみ）'!B343="〇","☑","")</f>
        <v/>
      </c>
      <c r="C308" s="163" t="str">
        <f t="shared" si="57"/>
        <v/>
      </c>
      <c r="D308" s="305" t="str">
        <f>IFERROR(IF('①見積→契約(出来高報告初回のみ）'!C336="","",'①見積→契約(出来高報告初回のみ）'!C336),"")</f>
        <v/>
      </c>
      <c r="E308" s="115" t="str">
        <f>IFERROR(IF('①見積→契約(出来高報告初回のみ）'!D336="","",FIXED('①見積→契約(出来高報告初回のみ）'!D336,'①見積→契約(出来高報告初回のみ）'!AG350)),"")</f>
        <v/>
      </c>
      <c r="F308" s="111" t="str">
        <f>IFERROR(IF('①見積→契約(出来高報告初回のみ）'!E336="","",'①見積→契約(出来高報告初回のみ）'!E336),"")</f>
        <v/>
      </c>
      <c r="G308" s="112" t="str">
        <f>IF('①見積→契約(出来高報告初回のみ）'!H336="","",'①見積→契約(出来高報告初回のみ）'!H336)</f>
        <v/>
      </c>
      <c r="H308" s="110" t="str">
        <f t="shared" si="56"/>
        <v/>
      </c>
      <c r="I308" s="114" t="str">
        <f>IFERROR(IF(K308=TRUE,ROUND(G308*'値引・法定福利費自動計算（非表示予定）'!$D$7+M308,0),IF(G308="","",ROUND(G308*L308+M308,0))),"")</f>
        <v/>
      </c>
      <c r="J308" s="125"/>
      <c r="K308" s="458"/>
      <c r="L308" s="157"/>
      <c r="M308" s="156"/>
      <c r="N308" s="449" t="str">
        <f t="shared" si="48"/>
        <v/>
      </c>
      <c r="O308" s="449" t="str">
        <f>IF($K308=TRUE,'②-1出来高報告書'!$H$42-1%,"")</f>
        <v/>
      </c>
      <c r="P308" s="449" t="str">
        <f>IF($K308=TRUE,'②-1出来高報告書'!$H$42+1%,"")</f>
        <v/>
      </c>
      <c r="Q308" s="460" t="str">
        <f>IF($G308="","",IF($K308=TRUE,
MAX(
MIN(
_xlfn.CEILING.MATH($G308*('②-1出来高報告書'!$H$42-1%),1)-ROUND($G308*'値引・法定福利費自動計算（非表示予定）'!$D$7,0),
_xlfn.CEILING.MATH($G308*('②-1出来高報告書'!$H$42+1%+0.1%),1)-1-ROUND($G308*'値引・法定福利費自動計算（非表示予定）'!$D$7,0)
),
MIN(0,$G308)-ROUND($G308*'値引・法定福利費自動計算（非表示予定）'!$D$7,0),
-99999
),
MAX(
MIN(0,$G308)-ROUND($G308*$L308,0),
-99999
)
))</f>
        <v/>
      </c>
      <c r="R308" s="460" t="str">
        <f>IF($G308="","",IF($K308=TRUE,
MIN(
MAX(
_xlfn.CEILING.MATH($G308*('②-1出来高報告書'!$H$42-1%),1)-ROUND($G308*'値引・法定福利費自動計算（非表示予定）'!$D$7,0),
_xlfn.CEILING.MATH($G308*('②-1出来高報告書'!$H$42+1%+0.1%),1)-1-ROUND($G308*'値引・法定福利費自動計算（非表示予定）'!$D$7,0)
),
MAX(0,$G308)-ROUND($G308*'値引・法定福利費自動計算（非表示予定）'!$D$7,0),
99999
),
MIN(
MAX(0,$G308)-ROUND($G308*$L308,0),
99999
)
))</f>
        <v/>
      </c>
      <c r="S308" s="462" t="str">
        <f t="shared" si="49"/>
        <v>OK</v>
      </c>
      <c r="T308" s="435" t="str">
        <f t="shared" si="50"/>
        <v>OK</v>
      </c>
      <c r="U308" s="435" t="str">
        <f>IF($K308=TRUE,IF(ROUND(ABS($H308-'②-1出来高報告書'!$H$42),4)&lt;=1%,"OK","NG"),"OK")</f>
        <v>OK</v>
      </c>
      <c r="V308" s="435" t="str">
        <f t="shared" si="51"/>
        <v>OK</v>
      </c>
      <c r="W308" s="435" t="str">
        <f t="shared" si="52"/>
        <v>OK</v>
      </c>
      <c r="X308" s="435" t="str">
        <f t="shared" si="53"/>
        <v>OK</v>
      </c>
      <c r="Y308" s="435" t="str">
        <f t="shared" si="54"/>
        <v>OK</v>
      </c>
      <c r="Z308" s="435">
        <f t="shared" si="55"/>
        <v>0</v>
      </c>
      <c r="AA308" s="83">
        <f>'①見積→契約(出来高報告初回のみ）'!I336</f>
        <v>0</v>
      </c>
    </row>
    <row r="309" spans="1:27" ht="18" customHeight="1">
      <c r="A309" s="370">
        <f t="shared" si="58"/>
        <v>9</v>
      </c>
      <c r="B309" s="308" t="str">
        <f>IF('①見積→契約(出来高報告初回のみ）'!B344="〇","☑","")</f>
        <v/>
      </c>
      <c r="C309" s="163" t="str">
        <f t="shared" si="57"/>
        <v/>
      </c>
      <c r="D309" s="305" t="str">
        <f>IFERROR(IF('①見積→契約(出来高報告初回のみ）'!C337="","",'①見積→契約(出来高報告初回のみ）'!C337),"")</f>
        <v/>
      </c>
      <c r="E309" s="115" t="str">
        <f>IFERROR(IF('①見積→契約(出来高報告初回のみ）'!D337="","",FIXED('①見積→契約(出来高報告初回のみ）'!D337,'①見積→契約(出来高報告初回のみ）'!AG351)),"")</f>
        <v/>
      </c>
      <c r="F309" s="111" t="str">
        <f>IFERROR(IF('①見積→契約(出来高報告初回のみ）'!E337="","",'①見積→契約(出来高報告初回のみ）'!E337),"")</f>
        <v/>
      </c>
      <c r="G309" s="112" t="str">
        <f>IF('①見積→契約(出来高報告初回のみ）'!H337="","",'①見積→契約(出来高報告初回のみ）'!H337)</f>
        <v/>
      </c>
      <c r="H309" s="110" t="str">
        <f t="shared" si="56"/>
        <v/>
      </c>
      <c r="I309" s="114" t="str">
        <f>IFERROR(IF(K309=TRUE,ROUND(G309*'値引・法定福利費自動計算（非表示予定）'!$D$7+M309,0),IF(G309="","",ROUND(G309*L309+M309,0))),"")</f>
        <v/>
      </c>
      <c r="J309" s="125"/>
      <c r="K309" s="458" t="b">
        <v>0</v>
      </c>
      <c r="L309" s="157"/>
      <c r="M309" s="156"/>
      <c r="N309" s="449" t="str">
        <f t="shared" si="48"/>
        <v/>
      </c>
      <c r="O309" s="449" t="str">
        <f>IF($K309=TRUE,'②-1出来高報告書'!$H$42-1%,"")</f>
        <v/>
      </c>
      <c r="P309" s="449" t="str">
        <f>IF($K309=TRUE,'②-1出来高報告書'!$H$42+1%,"")</f>
        <v/>
      </c>
      <c r="Q309" s="460" t="str">
        <f>IF($G309="","",IF($K309=TRUE,
MAX(
MIN(
_xlfn.CEILING.MATH($G309*('②-1出来高報告書'!$H$42-1%),1)-ROUND($G309*'値引・法定福利費自動計算（非表示予定）'!$D$7,0),
_xlfn.CEILING.MATH($G309*('②-1出来高報告書'!$H$42+1%+0.1%),1)-1-ROUND($G309*'値引・法定福利費自動計算（非表示予定）'!$D$7,0)
),
MIN(0,$G309)-ROUND($G309*'値引・法定福利費自動計算（非表示予定）'!$D$7,0),
-99999
),
MAX(
MIN(0,$G309)-ROUND($G309*$L309,0),
-99999
)
))</f>
        <v/>
      </c>
      <c r="R309" s="460" t="str">
        <f>IF($G309="","",IF($K309=TRUE,
MIN(
MAX(
_xlfn.CEILING.MATH($G309*('②-1出来高報告書'!$H$42-1%),1)-ROUND($G309*'値引・法定福利費自動計算（非表示予定）'!$D$7,0),
_xlfn.CEILING.MATH($G309*('②-1出来高報告書'!$H$42+1%+0.1%),1)-1-ROUND($G309*'値引・法定福利費自動計算（非表示予定）'!$D$7,0)
),
MAX(0,$G309)-ROUND($G309*'値引・法定福利費自動計算（非表示予定）'!$D$7,0),
99999
),
MIN(
MAX(0,$G309)-ROUND($G309*$L309,0),
99999
)
))</f>
        <v/>
      </c>
      <c r="S309" s="462" t="str">
        <f t="shared" si="49"/>
        <v>OK</v>
      </c>
      <c r="T309" s="435" t="str">
        <f t="shared" si="50"/>
        <v>OK</v>
      </c>
      <c r="U309" s="435" t="str">
        <f>IF($K309=TRUE,IF(ROUND(ABS($H309-'②-1出来高報告書'!$H$42),4)&lt;=1%,"OK","NG"),"OK")</f>
        <v>OK</v>
      </c>
      <c r="V309" s="435" t="str">
        <f t="shared" si="51"/>
        <v>OK</v>
      </c>
      <c r="W309" s="435" t="str">
        <f t="shared" si="52"/>
        <v>OK</v>
      </c>
      <c r="X309" s="435" t="str">
        <f t="shared" si="53"/>
        <v>OK</v>
      </c>
      <c r="Y309" s="435" t="str">
        <f t="shared" si="54"/>
        <v>OK</v>
      </c>
      <c r="Z309" s="435">
        <f t="shared" si="55"/>
        <v>0</v>
      </c>
      <c r="AA309" s="83">
        <f>'①見積→契約(出来高報告初回のみ）'!I337</f>
        <v>0</v>
      </c>
    </row>
    <row r="310" spans="1:27" ht="18" customHeight="1">
      <c r="A310" s="370">
        <f t="shared" si="58"/>
        <v>9</v>
      </c>
      <c r="B310" s="308" t="str">
        <f>IF('①見積→契約(出来高報告初回のみ）'!B345="〇","☑","")</f>
        <v/>
      </c>
      <c r="C310" s="163" t="str">
        <f t="shared" si="57"/>
        <v/>
      </c>
      <c r="D310" s="305" t="str">
        <f>IFERROR(IF('①見積→契約(出来高報告初回のみ）'!C338="","",'①見積→契約(出来高報告初回のみ）'!C338),"")</f>
        <v/>
      </c>
      <c r="E310" s="115" t="str">
        <f>IFERROR(IF('①見積→契約(出来高報告初回のみ）'!D338="","",FIXED('①見積→契約(出来高報告初回のみ）'!D338,'①見積→契約(出来高報告初回のみ）'!AG352)),"")</f>
        <v/>
      </c>
      <c r="F310" s="111" t="str">
        <f>IFERROR(IF('①見積→契約(出来高報告初回のみ）'!E338="","",'①見積→契約(出来高報告初回のみ）'!E338),"")</f>
        <v/>
      </c>
      <c r="G310" s="112" t="str">
        <f>IF('①見積→契約(出来高報告初回のみ）'!H338="","",'①見積→契約(出来高報告初回のみ）'!H338)</f>
        <v/>
      </c>
      <c r="H310" s="110" t="str">
        <f t="shared" si="56"/>
        <v/>
      </c>
      <c r="I310" s="114" t="str">
        <f>IFERROR(IF(K310=TRUE,ROUND(G310*'値引・法定福利費自動計算（非表示予定）'!$D$7+M310,0),IF(G310="","",ROUND(G310*L310+M310,0))),"")</f>
        <v/>
      </c>
      <c r="J310" s="125"/>
      <c r="K310" s="458" t="b">
        <v>0</v>
      </c>
      <c r="L310" s="157"/>
      <c r="M310" s="156"/>
      <c r="N310" s="449" t="str">
        <f t="shared" si="48"/>
        <v/>
      </c>
      <c r="O310" s="449" t="str">
        <f>IF($K310=TRUE,'②-1出来高報告書'!$H$42-1%,"")</f>
        <v/>
      </c>
      <c r="P310" s="449" t="str">
        <f>IF($K310=TRUE,'②-1出来高報告書'!$H$42+1%,"")</f>
        <v/>
      </c>
      <c r="Q310" s="460" t="str">
        <f>IF($G310="","",IF($K310=TRUE,
MAX(
MIN(
_xlfn.CEILING.MATH($G310*('②-1出来高報告書'!$H$42-1%),1)-ROUND($G310*'値引・法定福利費自動計算（非表示予定）'!$D$7,0),
_xlfn.CEILING.MATH($G310*('②-1出来高報告書'!$H$42+1%+0.1%),1)-1-ROUND($G310*'値引・法定福利費自動計算（非表示予定）'!$D$7,0)
),
MIN(0,$G310)-ROUND($G310*'値引・法定福利費自動計算（非表示予定）'!$D$7,0),
-99999
),
MAX(
MIN(0,$G310)-ROUND($G310*$L310,0),
-99999
)
))</f>
        <v/>
      </c>
      <c r="R310" s="460" t="str">
        <f>IF($G310="","",IF($K310=TRUE,
MIN(
MAX(
_xlfn.CEILING.MATH($G310*('②-1出来高報告書'!$H$42-1%),1)-ROUND($G310*'値引・法定福利費自動計算（非表示予定）'!$D$7,0),
_xlfn.CEILING.MATH($G310*('②-1出来高報告書'!$H$42+1%+0.1%),1)-1-ROUND($G310*'値引・法定福利費自動計算（非表示予定）'!$D$7,0)
),
MAX(0,$G310)-ROUND($G310*'値引・法定福利費自動計算（非表示予定）'!$D$7,0),
99999
),
MIN(
MAX(0,$G310)-ROUND($G310*$L310,0),
99999
)
))</f>
        <v/>
      </c>
      <c r="S310" s="462" t="str">
        <f t="shared" si="49"/>
        <v>OK</v>
      </c>
      <c r="T310" s="435" t="str">
        <f t="shared" si="50"/>
        <v>OK</v>
      </c>
      <c r="U310" s="435" t="str">
        <f>IF($K310=TRUE,IF(ROUND(ABS($H310-'②-1出来高報告書'!$H$42),4)&lt;=1%,"OK","NG"),"OK")</f>
        <v>OK</v>
      </c>
      <c r="V310" s="435" t="str">
        <f t="shared" si="51"/>
        <v>OK</v>
      </c>
      <c r="W310" s="435" t="str">
        <f t="shared" si="52"/>
        <v>OK</v>
      </c>
      <c r="X310" s="435" t="str">
        <f t="shared" si="53"/>
        <v>OK</v>
      </c>
      <c r="Y310" s="435" t="str">
        <f t="shared" si="54"/>
        <v>OK</v>
      </c>
      <c r="Z310" s="435">
        <f t="shared" si="55"/>
        <v>0</v>
      </c>
      <c r="AA310" s="83">
        <f>'①見積→契約(出来高報告初回のみ）'!I338</f>
        <v>0</v>
      </c>
    </row>
    <row r="311" spans="1:27" ht="18" customHeight="1">
      <c r="A311" s="370">
        <f t="shared" si="58"/>
        <v>9</v>
      </c>
      <c r="B311" s="308" t="str">
        <f>IF('①見積→契約(出来高報告初回のみ）'!B346="〇","☑","")</f>
        <v/>
      </c>
      <c r="C311" s="163" t="str">
        <f t="shared" si="57"/>
        <v/>
      </c>
      <c r="D311" s="305" t="str">
        <f>IFERROR(IF('①見積→契約(出来高報告初回のみ）'!C339="","",'①見積→契約(出来高報告初回のみ）'!C339),"")</f>
        <v/>
      </c>
      <c r="E311" s="115" t="str">
        <f>IFERROR(IF('①見積→契約(出来高報告初回のみ）'!D339="","",FIXED('①見積→契約(出来高報告初回のみ）'!D339,'①見積→契約(出来高報告初回のみ）'!AG353)),"")</f>
        <v/>
      </c>
      <c r="F311" s="111" t="str">
        <f>IFERROR(IF('①見積→契約(出来高報告初回のみ）'!E339="","",'①見積→契約(出来高報告初回のみ）'!E339),"")</f>
        <v/>
      </c>
      <c r="G311" s="112" t="str">
        <f>IF('①見積→契約(出来高報告初回のみ）'!H339="","",'①見積→契約(出来高報告初回のみ）'!H339)</f>
        <v/>
      </c>
      <c r="H311" s="110" t="str">
        <f t="shared" si="56"/>
        <v/>
      </c>
      <c r="I311" s="114" t="str">
        <f>IFERROR(IF(K311=TRUE,ROUND(G311*'値引・法定福利費自動計算（非表示予定）'!$D$7+M311,0),IF(G311="","",ROUND(G311*L311+M311,0))),"")</f>
        <v/>
      </c>
      <c r="J311" s="125"/>
      <c r="K311" s="458" t="b">
        <v>0</v>
      </c>
      <c r="L311" s="157"/>
      <c r="M311" s="156"/>
      <c r="N311" s="449" t="str">
        <f t="shared" si="48"/>
        <v/>
      </c>
      <c r="O311" s="449" t="str">
        <f>IF($K311=TRUE,'②-1出来高報告書'!$H$42-1%,"")</f>
        <v/>
      </c>
      <c r="P311" s="449" t="str">
        <f>IF($K311=TRUE,'②-1出来高報告書'!$H$42+1%,"")</f>
        <v/>
      </c>
      <c r="Q311" s="460" t="str">
        <f>IF($G311="","",IF($K311=TRUE,
MAX(
MIN(
_xlfn.CEILING.MATH($G311*('②-1出来高報告書'!$H$42-1%),1)-ROUND($G311*'値引・法定福利費自動計算（非表示予定）'!$D$7,0),
_xlfn.CEILING.MATH($G311*('②-1出来高報告書'!$H$42+1%+0.1%),1)-1-ROUND($G311*'値引・法定福利費自動計算（非表示予定）'!$D$7,0)
),
MIN(0,$G311)-ROUND($G311*'値引・法定福利費自動計算（非表示予定）'!$D$7,0),
-99999
),
MAX(
MIN(0,$G311)-ROUND($G311*$L311,0),
-99999
)
))</f>
        <v/>
      </c>
      <c r="R311" s="460" t="str">
        <f>IF($G311="","",IF($K311=TRUE,
MIN(
MAX(
_xlfn.CEILING.MATH($G311*('②-1出来高報告書'!$H$42-1%),1)-ROUND($G311*'値引・法定福利費自動計算（非表示予定）'!$D$7,0),
_xlfn.CEILING.MATH($G311*('②-1出来高報告書'!$H$42+1%+0.1%),1)-1-ROUND($G311*'値引・法定福利費自動計算（非表示予定）'!$D$7,0)
),
MAX(0,$G311)-ROUND($G311*'値引・法定福利費自動計算（非表示予定）'!$D$7,0),
99999
),
MIN(
MAX(0,$G311)-ROUND($G311*$L311,0),
99999
)
))</f>
        <v/>
      </c>
      <c r="S311" s="462" t="str">
        <f t="shared" si="49"/>
        <v>OK</v>
      </c>
      <c r="T311" s="435" t="str">
        <f t="shared" si="50"/>
        <v>OK</v>
      </c>
      <c r="U311" s="435" t="str">
        <f>IF($K311=TRUE,IF(ROUND(ABS($H311-'②-1出来高報告書'!$H$42),4)&lt;=1%,"OK","NG"),"OK")</f>
        <v>OK</v>
      </c>
      <c r="V311" s="435" t="str">
        <f t="shared" si="51"/>
        <v>OK</v>
      </c>
      <c r="W311" s="435" t="str">
        <f t="shared" si="52"/>
        <v>OK</v>
      </c>
      <c r="X311" s="435" t="str">
        <f t="shared" si="53"/>
        <v>OK</v>
      </c>
      <c r="Y311" s="435" t="str">
        <f t="shared" si="54"/>
        <v>OK</v>
      </c>
      <c r="Z311" s="435">
        <f t="shared" si="55"/>
        <v>0</v>
      </c>
      <c r="AA311" s="83">
        <f>'①見積→契約(出来高報告初回のみ）'!I339</f>
        <v>0</v>
      </c>
    </row>
    <row r="312" spans="1:27" ht="18" customHeight="1">
      <c r="A312" s="370">
        <f t="shared" si="58"/>
        <v>9</v>
      </c>
      <c r="B312" s="308" t="str">
        <f>IF('①見積→契約(出来高報告初回のみ）'!B347="〇","☑","")</f>
        <v/>
      </c>
      <c r="C312" s="163" t="str">
        <f t="shared" si="57"/>
        <v/>
      </c>
      <c r="D312" s="305" t="str">
        <f>IFERROR(IF('①見積→契約(出来高報告初回のみ）'!C340="","",'①見積→契約(出来高報告初回のみ）'!C340),"")</f>
        <v/>
      </c>
      <c r="E312" s="115" t="str">
        <f>IFERROR(IF('①見積→契約(出来高報告初回のみ）'!D340="","",FIXED('①見積→契約(出来高報告初回のみ）'!D340,'①見積→契約(出来高報告初回のみ）'!AG354)),"")</f>
        <v/>
      </c>
      <c r="F312" s="111" t="str">
        <f>IFERROR(IF('①見積→契約(出来高報告初回のみ）'!E340="","",'①見積→契約(出来高報告初回のみ）'!E340),"")</f>
        <v/>
      </c>
      <c r="G312" s="112" t="str">
        <f>IF('①見積→契約(出来高報告初回のみ）'!H340="","",'①見積→契約(出来高報告初回のみ）'!H340)</f>
        <v/>
      </c>
      <c r="H312" s="110" t="str">
        <f t="shared" si="56"/>
        <v/>
      </c>
      <c r="I312" s="114" t="str">
        <f>IFERROR(IF(K312=TRUE,ROUND(G312*'値引・法定福利費自動計算（非表示予定）'!$D$7+M312,0),IF(G312="","",ROUND(G312*L312+M312,0))),"")</f>
        <v/>
      </c>
      <c r="J312" s="125"/>
      <c r="K312" s="458" t="b">
        <v>0</v>
      </c>
      <c r="L312" s="157"/>
      <c r="M312" s="156"/>
      <c r="N312" s="449" t="str">
        <f t="shared" si="48"/>
        <v/>
      </c>
      <c r="O312" s="449" t="str">
        <f>IF($K312=TRUE,'②-1出来高報告書'!$H$42-1%,"")</f>
        <v/>
      </c>
      <c r="P312" s="449" t="str">
        <f>IF($K312=TRUE,'②-1出来高報告書'!$H$42+1%,"")</f>
        <v/>
      </c>
      <c r="Q312" s="460" t="str">
        <f>IF($G312="","",IF($K312=TRUE,
MAX(
MIN(
_xlfn.CEILING.MATH($G312*('②-1出来高報告書'!$H$42-1%),1)-ROUND($G312*'値引・法定福利費自動計算（非表示予定）'!$D$7,0),
_xlfn.CEILING.MATH($G312*('②-1出来高報告書'!$H$42+1%+0.1%),1)-1-ROUND($G312*'値引・法定福利費自動計算（非表示予定）'!$D$7,0)
),
MIN(0,$G312)-ROUND($G312*'値引・法定福利費自動計算（非表示予定）'!$D$7,0),
-99999
),
MAX(
MIN(0,$G312)-ROUND($G312*$L312,0),
-99999
)
))</f>
        <v/>
      </c>
      <c r="R312" s="460" t="str">
        <f>IF($G312="","",IF($K312=TRUE,
MIN(
MAX(
_xlfn.CEILING.MATH($G312*('②-1出来高報告書'!$H$42-1%),1)-ROUND($G312*'値引・法定福利費自動計算（非表示予定）'!$D$7,0),
_xlfn.CEILING.MATH($G312*('②-1出来高報告書'!$H$42+1%+0.1%),1)-1-ROUND($G312*'値引・法定福利費自動計算（非表示予定）'!$D$7,0)
),
MAX(0,$G312)-ROUND($G312*'値引・法定福利費自動計算（非表示予定）'!$D$7,0),
99999
),
MIN(
MAX(0,$G312)-ROUND($G312*$L312,0),
99999
)
))</f>
        <v/>
      </c>
      <c r="S312" s="462" t="str">
        <f t="shared" si="49"/>
        <v>OK</v>
      </c>
      <c r="T312" s="435" t="str">
        <f t="shared" si="50"/>
        <v>OK</v>
      </c>
      <c r="U312" s="435" t="str">
        <f>IF($K312=TRUE,IF(ROUND(ABS($H312-'②-1出来高報告書'!$H$42),4)&lt;=1%,"OK","NG"),"OK")</f>
        <v>OK</v>
      </c>
      <c r="V312" s="435" t="str">
        <f t="shared" si="51"/>
        <v>OK</v>
      </c>
      <c r="W312" s="435" t="str">
        <f t="shared" si="52"/>
        <v>OK</v>
      </c>
      <c r="X312" s="435" t="str">
        <f t="shared" si="53"/>
        <v>OK</v>
      </c>
      <c r="Y312" s="435" t="str">
        <f t="shared" si="54"/>
        <v>OK</v>
      </c>
      <c r="Z312" s="435">
        <f t="shared" si="55"/>
        <v>0</v>
      </c>
      <c r="AA312" s="83">
        <f>'①見積→契約(出来高報告初回のみ）'!I340</f>
        <v>0</v>
      </c>
    </row>
    <row r="313" spans="1:27" ht="18" customHeight="1">
      <c r="A313" s="370">
        <f t="shared" si="58"/>
        <v>9</v>
      </c>
      <c r="B313" s="308" t="str">
        <f>IF('①見積→契約(出来高報告初回のみ）'!B348="〇","☑","")</f>
        <v/>
      </c>
      <c r="C313" s="163" t="str">
        <f t="shared" si="57"/>
        <v/>
      </c>
      <c r="D313" s="305" t="str">
        <f>IFERROR(IF('①見積→契約(出来高報告初回のみ）'!C341="","",'①見積→契約(出来高報告初回のみ）'!C341),"")</f>
        <v/>
      </c>
      <c r="E313" s="115" t="str">
        <f>IFERROR(IF('①見積→契約(出来高報告初回のみ）'!D341="","",FIXED('①見積→契約(出来高報告初回のみ）'!D341,'①見積→契約(出来高報告初回のみ）'!AG355)),"")</f>
        <v/>
      </c>
      <c r="F313" s="111" t="str">
        <f>IFERROR(IF('①見積→契約(出来高報告初回のみ）'!E341="","",'①見積→契約(出来高報告初回のみ）'!E341),"")</f>
        <v/>
      </c>
      <c r="G313" s="112" t="str">
        <f>IF('①見積→契約(出来高報告初回のみ）'!H341="","",'①見積→契約(出来高報告初回のみ）'!H341)</f>
        <v/>
      </c>
      <c r="H313" s="110" t="str">
        <f t="shared" si="56"/>
        <v/>
      </c>
      <c r="I313" s="114" t="str">
        <f>IFERROR(IF(K313=TRUE,ROUND(G313*'値引・法定福利費自動計算（非表示予定）'!$D$7+M313,0),IF(G313="","",ROUND(G313*L313+M313,0))),"")</f>
        <v/>
      </c>
      <c r="J313" s="125"/>
      <c r="K313" s="458"/>
      <c r="L313" s="157"/>
      <c r="M313" s="156"/>
      <c r="N313" s="449" t="str">
        <f t="shared" si="48"/>
        <v/>
      </c>
      <c r="O313" s="449" t="str">
        <f>IF($K313=TRUE,'②-1出来高報告書'!$H$42-1%,"")</f>
        <v/>
      </c>
      <c r="P313" s="449" t="str">
        <f>IF($K313=TRUE,'②-1出来高報告書'!$H$42+1%,"")</f>
        <v/>
      </c>
      <c r="Q313" s="460" t="str">
        <f>IF($G313="","",IF($K313=TRUE,
MAX(
MIN(
_xlfn.CEILING.MATH($G313*('②-1出来高報告書'!$H$42-1%),1)-ROUND($G313*'値引・法定福利費自動計算（非表示予定）'!$D$7,0),
_xlfn.CEILING.MATH($G313*('②-1出来高報告書'!$H$42+1%+0.1%),1)-1-ROUND($G313*'値引・法定福利費自動計算（非表示予定）'!$D$7,0)
),
MIN(0,$G313)-ROUND($G313*'値引・法定福利費自動計算（非表示予定）'!$D$7,0),
-99999
),
MAX(
MIN(0,$G313)-ROUND($G313*$L313,0),
-99999
)
))</f>
        <v/>
      </c>
      <c r="R313" s="460" t="str">
        <f>IF($G313="","",IF($K313=TRUE,
MIN(
MAX(
_xlfn.CEILING.MATH($G313*('②-1出来高報告書'!$H$42-1%),1)-ROUND($G313*'値引・法定福利費自動計算（非表示予定）'!$D$7,0),
_xlfn.CEILING.MATH($G313*('②-1出来高報告書'!$H$42+1%+0.1%),1)-1-ROUND($G313*'値引・法定福利費自動計算（非表示予定）'!$D$7,0)
),
MAX(0,$G313)-ROUND($G313*'値引・法定福利費自動計算（非表示予定）'!$D$7,0),
99999
),
MIN(
MAX(0,$G313)-ROUND($G313*$L313,0),
99999
)
))</f>
        <v/>
      </c>
      <c r="S313" s="462" t="str">
        <f t="shared" si="49"/>
        <v>OK</v>
      </c>
      <c r="T313" s="435" t="str">
        <f t="shared" si="50"/>
        <v>OK</v>
      </c>
      <c r="U313" s="435" t="str">
        <f>IF($K313=TRUE,IF(ROUND(ABS($H313-'②-1出来高報告書'!$H$42),4)&lt;=1%,"OK","NG"),"OK")</f>
        <v>OK</v>
      </c>
      <c r="V313" s="435" t="str">
        <f t="shared" si="51"/>
        <v>OK</v>
      </c>
      <c r="W313" s="435" t="str">
        <f t="shared" si="52"/>
        <v>OK</v>
      </c>
      <c r="X313" s="435" t="str">
        <f t="shared" si="53"/>
        <v>OK</v>
      </c>
      <c r="Y313" s="435" t="str">
        <f t="shared" si="54"/>
        <v>OK</v>
      </c>
      <c r="Z313" s="435">
        <f t="shared" si="55"/>
        <v>0</v>
      </c>
      <c r="AA313" s="83">
        <f>'①見積→契約(出来高報告初回のみ）'!I341</f>
        <v>0</v>
      </c>
    </row>
    <row r="314" spans="1:27" ht="18" customHeight="1">
      <c r="A314" s="370">
        <f t="shared" si="58"/>
        <v>9</v>
      </c>
      <c r="B314" s="308" t="str">
        <f>IF('①見積→契約(出来高報告初回のみ）'!B349="〇","☑","")</f>
        <v/>
      </c>
      <c r="C314" s="163" t="str">
        <f t="shared" si="57"/>
        <v/>
      </c>
      <c r="D314" s="305" t="str">
        <f>IFERROR(IF('①見積→契約(出来高報告初回のみ）'!C342="","",'①見積→契約(出来高報告初回のみ）'!C342),"")</f>
        <v/>
      </c>
      <c r="E314" s="115" t="str">
        <f>IFERROR(IF('①見積→契約(出来高報告初回のみ）'!D342="","",FIXED('①見積→契約(出来高報告初回のみ）'!D342,'①見積→契約(出来高報告初回のみ）'!AG356)),"")</f>
        <v/>
      </c>
      <c r="F314" s="111" t="str">
        <f>IFERROR(IF('①見積→契約(出来高報告初回のみ）'!E342="","",'①見積→契約(出来高報告初回のみ）'!E342),"")</f>
        <v/>
      </c>
      <c r="G314" s="112" t="str">
        <f>IF('①見積→契約(出来高報告初回のみ）'!H342="","",'①見積→契約(出来高報告初回のみ）'!H342)</f>
        <v/>
      </c>
      <c r="H314" s="110" t="str">
        <f t="shared" si="56"/>
        <v/>
      </c>
      <c r="I314" s="114" t="str">
        <f>IFERROR(IF(K314=TRUE,ROUND(G314*'値引・法定福利費自動計算（非表示予定）'!$D$7+M314,0),IF(G314="","",ROUND(G314*L314+M314,0))),"")</f>
        <v/>
      </c>
      <c r="J314" s="125"/>
      <c r="K314" s="458"/>
      <c r="L314" s="157"/>
      <c r="M314" s="156"/>
      <c r="N314" s="449" t="str">
        <f t="shared" si="48"/>
        <v/>
      </c>
      <c r="O314" s="449" t="str">
        <f>IF($K314=TRUE,'②-1出来高報告書'!$H$42-1%,"")</f>
        <v/>
      </c>
      <c r="P314" s="449" t="str">
        <f>IF($K314=TRUE,'②-1出来高報告書'!$H$42+1%,"")</f>
        <v/>
      </c>
      <c r="Q314" s="460" t="str">
        <f>IF($G314="","",IF($K314=TRUE,
MAX(
MIN(
_xlfn.CEILING.MATH($G314*('②-1出来高報告書'!$H$42-1%),1)-ROUND($G314*'値引・法定福利費自動計算（非表示予定）'!$D$7,0),
_xlfn.CEILING.MATH($G314*('②-1出来高報告書'!$H$42+1%+0.1%),1)-1-ROUND($G314*'値引・法定福利費自動計算（非表示予定）'!$D$7,0)
),
MIN(0,$G314)-ROUND($G314*'値引・法定福利費自動計算（非表示予定）'!$D$7,0),
-99999
),
MAX(
MIN(0,$G314)-ROUND($G314*$L314,0),
-99999
)
))</f>
        <v/>
      </c>
      <c r="R314" s="460" t="str">
        <f>IF($G314="","",IF($K314=TRUE,
MIN(
MAX(
_xlfn.CEILING.MATH($G314*('②-1出来高報告書'!$H$42-1%),1)-ROUND($G314*'値引・法定福利費自動計算（非表示予定）'!$D$7,0),
_xlfn.CEILING.MATH($G314*('②-1出来高報告書'!$H$42+1%+0.1%),1)-1-ROUND($G314*'値引・法定福利費自動計算（非表示予定）'!$D$7,0)
),
MAX(0,$G314)-ROUND($G314*'値引・法定福利費自動計算（非表示予定）'!$D$7,0),
99999
),
MIN(
MAX(0,$G314)-ROUND($G314*$L314,0),
99999
)
))</f>
        <v/>
      </c>
      <c r="S314" s="462" t="str">
        <f t="shared" si="49"/>
        <v>OK</v>
      </c>
      <c r="T314" s="435" t="str">
        <f t="shared" si="50"/>
        <v>OK</v>
      </c>
      <c r="U314" s="435" t="str">
        <f>IF($K314=TRUE,IF(ROUND(ABS($H314-'②-1出来高報告書'!$H$42),4)&lt;=1%,"OK","NG"),"OK")</f>
        <v>OK</v>
      </c>
      <c r="V314" s="435" t="str">
        <f t="shared" si="51"/>
        <v>OK</v>
      </c>
      <c r="W314" s="435" t="str">
        <f t="shared" si="52"/>
        <v>OK</v>
      </c>
      <c r="X314" s="435" t="str">
        <f t="shared" si="53"/>
        <v>OK</v>
      </c>
      <c r="Y314" s="435" t="str">
        <f t="shared" si="54"/>
        <v>OK</v>
      </c>
      <c r="Z314" s="435">
        <f t="shared" si="55"/>
        <v>0</v>
      </c>
      <c r="AA314" s="83">
        <f>'①見積→契約(出来高報告初回のみ）'!I342</f>
        <v>0</v>
      </c>
    </row>
    <row r="315" spans="1:27" ht="18" customHeight="1">
      <c r="A315" s="370">
        <f t="shared" si="58"/>
        <v>9</v>
      </c>
      <c r="B315" s="308" t="str">
        <f>IF('①見積→契約(出来高報告初回のみ）'!B350="〇","☑","")</f>
        <v/>
      </c>
      <c r="C315" s="163" t="str">
        <f t="shared" si="57"/>
        <v/>
      </c>
      <c r="D315" s="305" t="str">
        <f>IFERROR(IF('①見積→契約(出来高報告初回のみ）'!C343="","",'①見積→契約(出来高報告初回のみ）'!C343),"")</f>
        <v/>
      </c>
      <c r="E315" s="115" t="str">
        <f>IFERROR(IF('①見積→契約(出来高報告初回のみ）'!D343="","",FIXED('①見積→契約(出来高報告初回のみ）'!D343,'①見積→契約(出来高報告初回のみ）'!AG357)),"")</f>
        <v/>
      </c>
      <c r="F315" s="111" t="str">
        <f>IFERROR(IF('①見積→契約(出来高報告初回のみ）'!E343="","",'①見積→契約(出来高報告初回のみ）'!E343),"")</f>
        <v/>
      </c>
      <c r="G315" s="112" t="str">
        <f>IF('①見積→契約(出来高報告初回のみ）'!H343="","",'①見積→契約(出来高報告初回のみ）'!H343)</f>
        <v/>
      </c>
      <c r="H315" s="110" t="str">
        <f t="shared" si="56"/>
        <v/>
      </c>
      <c r="I315" s="114" t="str">
        <f>IFERROR(IF(K315=TRUE,ROUND(G315*'値引・法定福利費自動計算（非表示予定）'!$D$7+M315,0),IF(G315="","",ROUND(G315*L315+M315,0))),"")</f>
        <v/>
      </c>
      <c r="J315" s="125"/>
      <c r="K315" s="458"/>
      <c r="L315" s="157"/>
      <c r="M315" s="156"/>
      <c r="N315" s="449" t="str">
        <f t="shared" si="48"/>
        <v/>
      </c>
      <c r="O315" s="449" t="str">
        <f>IF($K315=TRUE,'②-1出来高報告書'!$H$42-1%,"")</f>
        <v/>
      </c>
      <c r="P315" s="449" t="str">
        <f>IF($K315=TRUE,'②-1出来高報告書'!$H$42+1%,"")</f>
        <v/>
      </c>
      <c r="Q315" s="460" t="str">
        <f>IF($G315="","",IF($K315=TRUE,
MAX(
MIN(
_xlfn.CEILING.MATH($G315*('②-1出来高報告書'!$H$42-1%),1)-ROUND($G315*'値引・法定福利費自動計算（非表示予定）'!$D$7,0),
_xlfn.CEILING.MATH($G315*('②-1出来高報告書'!$H$42+1%+0.1%),1)-1-ROUND($G315*'値引・法定福利費自動計算（非表示予定）'!$D$7,0)
),
MIN(0,$G315)-ROUND($G315*'値引・法定福利費自動計算（非表示予定）'!$D$7,0),
-99999
),
MAX(
MIN(0,$G315)-ROUND($G315*$L315,0),
-99999
)
))</f>
        <v/>
      </c>
      <c r="R315" s="460" t="str">
        <f>IF($G315="","",IF($K315=TRUE,
MIN(
MAX(
_xlfn.CEILING.MATH($G315*('②-1出来高報告書'!$H$42-1%),1)-ROUND($G315*'値引・法定福利費自動計算（非表示予定）'!$D$7,0),
_xlfn.CEILING.MATH($G315*('②-1出来高報告書'!$H$42+1%+0.1%),1)-1-ROUND($G315*'値引・法定福利費自動計算（非表示予定）'!$D$7,0)
),
MAX(0,$G315)-ROUND($G315*'値引・法定福利費自動計算（非表示予定）'!$D$7,0),
99999
),
MIN(
MAX(0,$G315)-ROUND($G315*$L315,0),
99999
)
))</f>
        <v/>
      </c>
      <c r="S315" s="462" t="str">
        <f t="shared" si="49"/>
        <v>OK</v>
      </c>
      <c r="T315" s="435" t="str">
        <f t="shared" si="50"/>
        <v>OK</v>
      </c>
      <c r="U315" s="435" t="str">
        <f>IF($K315=TRUE,IF(ROUND(ABS($H315-'②-1出来高報告書'!$H$42),4)&lt;=1%,"OK","NG"),"OK")</f>
        <v>OK</v>
      </c>
      <c r="V315" s="435" t="str">
        <f t="shared" si="51"/>
        <v>OK</v>
      </c>
      <c r="W315" s="435" t="str">
        <f t="shared" si="52"/>
        <v>OK</v>
      </c>
      <c r="X315" s="435" t="str">
        <f t="shared" si="53"/>
        <v>OK</v>
      </c>
      <c r="Y315" s="435" t="str">
        <f t="shared" si="54"/>
        <v>OK</v>
      </c>
      <c r="Z315" s="435">
        <f t="shared" si="55"/>
        <v>0</v>
      </c>
      <c r="AA315" s="83">
        <f>'①見積→契約(出来高報告初回のみ）'!I343</f>
        <v>0</v>
      </c>
    </row>
    <row r="316" spans="1:27" ht="18" customHeight="1">
      <c r="A316" s="370">
        <f t="shared" si="58"/>
        <v>9</v>
      </c>
      <c r="B316" s="308" t="str">
        <f>IF('①見積→契約(出来高報告初回のみ）'!B351="〇","☑","")</f>
        <v/>
      </c>
      <c r="C316" s="163" t="str">
        <f t="shared" si="57"/>
        <v/>
      </c>
      <c r="D316" s="305" t="str">
        <f>IFERROR(IF('①見積→契約(出来高報告初回のみ）'!C344="","",'①見積→契約(出来高報告初回のみ）'!C344),"")</f>
        <v/>
      </c>
      <c r="E316" s="115" t="str">
        <f>IFERROR(IF('①見積→契約(出来高報告初回のみ）'!D344="","",FIXED('①見積→契約(出来高報告初回のみ）'!D344,'①見積→契約(出来高報告初回のみ）'!AG358)),"")</f>
        <v/>
      </c>
      <c r="F316" s="111" t="str">
        <f>IFERROR(IF('①見積→契約(出来高報告初回のみ）'!E344="","",'①見積→契約(出来高報告初回のみ）'!E344),"")</f>
        <v/>
      </c>
      <c r="G316" s="112" t="str">
        <f>IF('①見積→契約(出来高報告初回のみ）'!H344="","",'①見積→契約(出来高報告初回のみ）'!H344)</f>
        <v/>
      </c>
      <c r="H316" s="110" t="str">
        <f t="shared" si="56"/>
        <v/>
      </c>
      <c r="I316" s="114" t="str">
        <f>IFERROR(IF(K316=TRUE,ROUND(G316*'値引・法定福利費自動計算（非表示予定）'!$D$7+M316,0),IF(G316="","",ROUND(G316*L316+M316,0))),"")</f>
        <v/>
      </c>
      <c r="J316" s="125"/>
      <c r="K316" s="458" t="b">
        <v>0</v>
      </c>
      <c r="L316" s="157"/>
      <c r="M316" s="156"/>
      <c r="N316" s="449" t="str">
        <f t="shared" si="48"/>
        <v/>
      </c>
      <c r="O316" s="449" t="str">
        <f>IF($K316=TRUE,'②-1出来高報告書'!$H$42-1%,"")</f>
        <v/>
      </c>
      <c r="P316" s="449" t="str">
        <f>IF($K316=TRUE,'②-1出来高報告書'!$H$42+1%,"")</f>
        <v/>
      </c>
      <c r="Q316" s="460" t="str">
        <f>IF($G316="","",IF($K316=TRUE,
MAX(
MIN(
_xlfn.CEILING.MATH($G316*('②-1出来高報告書'!$H$42-1%),1)-ROUND($G316*'値引・法定福利費自動計算（非表示予定）'!$D$7,0),
_xlfn.CEILING.MATH($G316*('②-1出来高報告書'!$H$42+1%+0.1%),1)-1-ROUND($G316*'値引・法定福利費自動計算（非表示予定）'!$D$7,0)
),
MIN(0,$G316)-ROUND($G316*'値引・法定福利費自動計算（非表示予定）'!$D$7,0),
-99999
),
MAX(
MIN(0,$G316)-ROUND($G316*$L316,0),
-99999
)
))</f>
        <v/>
      </c>
      <c r="R316" s="460" t="str">
        <f>IF($G316="","",IF($K316=TRUE,
MIN(
MAX(
_xlfn.CEILING.MATH($G316*('②-1出来高報告書'!$H$42-1%),1)-ROUND($G316*'値引・法定福利費自動計算（非表示予定）'!$D$7,0),
_xlfn.CEILING.MATH($G316*('②-1出来高報告書'!$H$42+1%+0.1%),1)-1-ROUND($G316*'値引・法定福利費自動計算（非表示予定）'!$D$7,0)
),
MAX(0,$G316)-ROUND($G316*'値引・法定福利費自動計算（非表示予定）'!$D$7,0),
99999
),
MIN(
MAX(0,$G316)-ROUND($G316*$L316,0),
99999
)
))</f>
        <v/>
      </c>
      <c r="S316" s="462" t="str">
        <f t="shared" si="49"/>
        <v>OK</v>
      </c>
      <c r="T316" s="435" t="str">
        <f t="shared" si="50"/>
        <v>OK</v>
      </c>
      <c r="U316" s="435" t="str">
        <f>IF($K316=TRUE,IF(ROUND(ABS($H316-'②-1出来高報告書'!$H$42),4)&lt;=1%,"OK","NG"),"OK")</f>
        <v>OK</v>
      </c>
      <c r="V316" s="435" t="str">
        <f t="shared" si="51"/>
        <v>OK</v>
      </c>
      <c r="W316" s="435" t="str">
        <f t="shared" si="52"/>
        <v>OK</v>
      </c>
      <c r="X316" s="435" t="str">
        <f t="shared" si="53"/>
        <v>OK</v>
      </c>
      <c r="Y316" s="435" t="str">
        <f t="shared" si="54"/>
        <v>OK</v>
      </c>
      <c r="Z316" s="435">
        <f t="shared" si="55"/>
        <v>0</v>
      </c>
      <c r="AA316" s="83">
        <f>'①見積→契約(出来高報告初回のみ）'!I344</f>
        <v>0</v>
      </c>
    </row>
    <row r="317" spans="1:27" ht="18" customHeight="1">
      <c r="A317" s="370">
        <f t="shared" si="58"/>
        <v>9</v>
      </c>
      <c r="B317" s="308" t="str">
        <f>IF('①見積→契約(出来高報告初回のみ）'!B352="〇","☑","")</f>
        <v/>
      </c>
      <c r="C317" s="163" t="str">
        <f t="shared" si="57"/>
        <v/>
      </c>
      <c r="D317" s="305" t="str">
        <f>IFERROR(IF('①見積→契約(出来高報告初回のみ）'!C345="","",'①見積→契約(出来高報告初回のみ）'!C345),"")</f>
        <v/>
      </c>
      <c r="E317" s="115" t="str">
        <f>IFERROR(IF('①見積→契約(出来高報告初回のみ）'!D345="","",FIXED('①見積→契約(出来高報告初回のみ）'!D345,'①見積→契約(出来高報告初回のみ）'!AG359)),"")</f>
        <v/>
      </c>
      <c r="F317" s="111" t="str">
        <f>IFERROR(IF('①見積→契約(出来高報告初回のみ）'!E345="","",'①見積→契約(出来高報告初回のみ）'!E345),"")</f>
        <v/>
      </c>
      <c r="G317" s="112" t="str">
        <f>IF('①見積→契約(出来高報告初回のみ）'!H345="","",'①見積→契約(出来高報告初回のみ）'!H345)</f>
        <v/>
      </c>
      <c r="H317" s="110" t="str">
        <f t="shared" si="56"/>
        <v/>
      </c>
      <c r="I317" s="114" t="str">
        <f>IFERROR(IF(K317=TRUE,ROUND(G317*'値引・法定福利費自動計算（非表示予定）'!$D$7+M317,0),IF(G317="","",ROUND(G317*L317+M317,0))),"")</f>
        <v/>
      </c>
      <c r="J317" s="125"/>
      <c r="K317" s="458"/>
      <c r="L317" s="157"/>
      <c r="M317" s="156"/>
      <c r="N317" s="449" t="str">
        <f t="shared" si="48"/>
        <v/>
      </c>
      <c r="O317" s="449" t="str">
        <f>IF($K317=TRUE,'②-1出来高報告書'!$H$42-1%,"")</f>
        <v/>
      </c>
      <c r="P317" s="449" t="str">
        <f>IF($K317=TRUE,'②-1出来高報告書'!$H$42+1%,"")</f>
        <v/>
      </c>
      <c r="Q317" s="460" t="str">
        <f>IF($G317="","",IF($K317=TRUE,
MAX(
MIN(
_xlfn.CEILING.MATH($G317*('②-1出来高報告書'!$H$42-1%),1)-ROUND($G317*'値引・法定福利費自動計算（非表示予定）'!$D$7,0),
_xlfn.CEILING.MATH($G317*('②-1出来高報告書'!$H$42+1%+0.1%),1)-1-ROUND($G317*'値引・法定福利費自動計算（非表示予定）'!$D$7,0)
),
MIN(0,$G317)-ROUND($G317*'値引・法定福利費自動計算（非表示予定）'!$D$7,0),
-99999
),
MAX(
MIN(0,$G317)-ROUND($G317*$L317,0),
-99999
)
))</f>
        <v/>
      </c>
      <c r="R317" s="460" t="str">
        <f>IF($G317="","",IF($K317=TRUE,
MIN(
MAX(
_xlfn.CEILING.MATH($G317*('②-1出来高報告書'!$H$42-1%),1)-ROUND($G317*'値引・法定福利費自動計算（非表示予定）'!$D$7,0),
_xlfn.CEILING.MATH($G317*('②-1出来高報告書'!$H$42+1%+0.1%),1)-1-ROUND($G317*'値引・法定福利費自動計算（非表示予定）'!$D$7,0)
),
MAX(0,$G317)-ROUND($G317*'値引・法定福利費自動計算（非表示予定）'!$D$7,0),
99999
),
MIN(
MAX(0,$G317)-ROUND($G317*$L317,0),
99999
)
))</f>
        <v/>
      </c>
      <c r="S317" s="462" t="str">
        <f t="shared" si="49"/>
        <v>OK</v>
      </c>
      <c r="T317" s="435" t="str">
        <f t="shared" si="50"/>
        <v>OK</v>
      </c>
      <c r="U317" s="435" t="str">
        <f>IF($K317=TRUE,IF(ROUND(ABS($H317-'②-1出来高報告書'!$H$42),4)&lt;=1%,"OK","NG"),"OK")</f>
        <v>OK</v>
      </c>
      <c r="V317" s="435" t="str">
        <f t="shared" si="51"/>
        <v>OK</v>
      </c>
      <c r="W317" s="435" t="str">
        <f t="shared" si="52"/>
        <v>OK</v>
      </c>
      <c r="X317" s="435" t="str">
        <f t="shared" si="53"/>
        <v>OK</v>
      </c>
      <c r="Y317" s="435" t="str">
        <f t="shared" si="54"/>
        <v>OK</v>
      </c>
      <c r="Z317" s="435">
        <f t="shared" si="55"/>
        <v>0</v>
      </c>
      <c r="AA317" s="83">
        <f>'①見積→契約(出来高報告初回のみ）'!I345</f>
        <v>0</v>
      </c>
    </row>
    <row r="318" spans="1:27" ht="18" customHeight="1">
      <c r="A318" s="370">
        <f t="shared" si="58"/>
        <v>9</v>
      </c>
      <c r="B318" s="308" t="str">
        <f>IF('①見積→契約(出来高報告初回のみ）'!B353="〇","☑","")</f>
        <v/>
      </c>
      <c r="C318" s="163" t="str">
        <f t="shared" si="57"/>
        <v/>
      </c>
      <c r="D318" s="305" t="str">
        <f>IFERROR(IF('①見積→契約(出来高報告初回のみ）'!C346="","",'①見積→契約(出来高報告初回のみ）'!C346),"")</f>
        <v/>
      </c>
      <c r="E318" s="115" t="str">
        <f>IFERROR(IF('①見積→契約(出来高報告初回のみ）'!D346="","",FIXED('①見積→契約(出来高報告初回のみ）'!D346,'①見積→契約(出来高報告初回のみ）'!AG360)),"")</f>
        <v/>
      </c>
      <c r="F318" s="111" t="str">
        <f>IFERROR(IF('①見積→契約(出来高報告初回のみ）'!E346="","",'①見積→契約(出来高報告初回のみ）'!E346),"")</f>
        <v/>
      </c>
      <c r="G318" s="112" t="str">
        <f>IF('①見積→契約(出来高報告初回のみ）'!H346="","",'①見積→契約(出来高報告初回のみ）'!H346)</f>
        <v/>
      </c>
      <c r="H318" s="110" t="str">
        <f t="shared" si="56"/>
        <v/>
      </c>
      <c r="I318" s="114" t="str">
        <f>IFERROR(IF(K318=TRUE,ROUND(G318*'値引・法定福利費自動計算（非表示予定）'!$D$7+M318,0),IF(G318="","",ROUND(G318*L318+M318,0))),"")</f>
        <v/>
      </c>
      <c r="J318" s="125"/>
      <c r="K318" s="458"/>
      <c r="L318" s="157"/>
      <c r="M318" s="156"/>
      <c r="N318" s="449" t="str">
        <f t="shared" si="48"/>
        <v/>
      </c>
      <c r="O318" s="449" t="str">
        <f>IF($K318=TRUE,'②-1出来高報告書'!$H$42-1%,"")</f>
        <v/>
      </c>
      <c r="P318" s="449" t="str">
        <f>IF($K318=TRUE,'②-1出来高報告書'!$H$42+1%,"")</f>
        <v/>
      </c>
      <c r="Q318" s="460" t="str">
        <f>IF($G318="","",IF($K318=TRUE,
MAX(
MIN(
_xlfn.CEILING.MATH($G318*('②-1出来高報告書'!$H$42-1%),1)-ROUND($G318*'値引・法定福利費自動計算（非表示予定）'!$D$7,0),
_xlfn.CEILING.MATH($G318*('②-1出来高報告書'!$H$42+1%+0.1%),1)-1-ROUND($G318*'値引・法定福利費自動計算（非表示予定）'!$D$7,0)
),
MIN(0,$G318)-ROUND($G318*'値引・法定福利費自動計算（非表示予定）'!$D$7,0),
-99999
),
MAX(
MIN(0,$G318)-ROUND($G318*$L318,0),
-99999
)
))</f>
        <v/>
      </c>
      <c r="R318" s="460" t="str">
        <f>IF($G318="","",IF($K318=TRUE,
MIN(
MAX(
_xlfn.CEILING.MATH($G318*('②-1出来高報告書'!$H$42-1%),1)-ROUND($G318*'値引・法定福利費自動計算（非表示予定）'!$D$7,0),
_xlfn.CEILING.MATH($G318*('②-1出来高報告書'!$H$42+1%+0.1%),1)-1-ROUND($G318*'値引・法定福利費自動計算（非表示予定）'!$D$7,0)
),
MAX(0,$G318)-ROUND($G318*'値引・法定福利費自動計算（非表示予定）'!$D$7,0),
99999
),
MIN(
MAX(0,$G318)-ROUND($G318*$L318,0),
99999
)
))</f>
        <v/>
      </c>
      <c r="S318" s="462" t="str">
        <f t="shared" si="49"/>
        <v>OK</v>
      </c>
      <c r="T318" s="435" t="str">
        <f t="shared" si="50"/>
        <v>OK</v>
      </c>
      <c r="U318" s="435" t="str">
        <f>IF($K318=TRUE,IF(ROUND(ABS($H318-'②-1出来高報告書'!$H$42),4)&lt;=1%,"OK","NG"),"OK")</f>
        <v>OK</v>
      </c>
      <c r="V318" s="435" t="str">
        <f t="shared" si="51"/>
        <v>OK</v>
      </c>
      <c r="W318" s="435" t="str">
        <f t="shared" si="52"/>
        <v>OK</v>
      </c>
      <c r="X318" s="435" t="str">
        <f t="shared" si="53"/>
        <v>OK</v>
      </c>
      <c r="Y318" s="435" t="str">
        <f t="shared" si="54"/>
        <v>OK</v>
      </c>
      <c r="Z318" s="435">
        <f t="shared" si="55"/>
        <v>0</v>
      </c>
      <c r="AA318" s="83">
        <f>'①見積→契約(出来高報告初回のみ）'!I346</f>
        <v>0</v>
      </c>
    </row>
    <row r="319" spans="1:27" ht="18" customHeight="1">
      <c r="A319" s="370">
        <f t="shared" si="58"/>
        <v>9</v>
      </c>
      <c r="B319" s="308" t="str">
        <f>IF('①見積→契約(出来高報告初回のみ）'!B354="〇","☑","")</f>
        <v/>
      </c>
      <c r="C319" s="163" t="str">
        <f t="shared" si="57"/>
        <v/>
      </c>
      <c r="D319" s="305" t="str">
        <f>IFERROR(IF('①見積→契約(出来高報告初回のみ）'!C347="","",'①見積→契約(出来高報告初回のみ）'!C347),"")</f>
        <v/>
      </c>
      <c r="E319" s="115" t="str">
        <f>IFERROR(IF('①見積→契約(出来高報告初回のみ）'!D347="","",FIXED('①見積→契約(出来高報告初回のみ）'!D347,'①見積→契約(出来高報告初回のみ）'!AG361)),"")</f>
        <v/>
      </c>
      <c r="F319" s="111" t="str">
        <f>IFERROR(IF('①見積→契約(出来高報告初回のみ）'!E347="","",'①見積→契約(出来高報告初回のみ）'!E347),"")</f>
        <v/>
      </c>
      <c r="G319" s="112" t="str">
        <f>IF('①見積→契約(出来高報告初回のみ）'!H347="","",'①見積→契約(出来高報告初回のみ）'!H347)</f>
        <v/>
      </c>
      <c r="H319" s="110" t="str">
        <f t="shared" si="56"/>
        <v/>
      </c>
      <c r="I319" s="114" t="str">
        <f>IFERROR(IF(K319=TRUE,ROUND(G319*'値引・法定福利費自動計算（非表示予定）'!$D$7+M319,0),IF(G319="","",ROUND(G319*L319+M319,0))),"")</f>
        <v/>
      </c>
      <c r="J319" s="125"/>
      <c r="K319" s="458"/>
      <c r="L319" s="157"/>
      <c r="M319" s="156"/>
      <c r="N319" s="449" t="str">
        <f t="shared" si="48"/>
        <v/>
      </c>
      <c r="O319" s="449" t="str">
        <f>IF($K319=TRUE,'②-1出来高報告書'!$H$42-1%,"")</f>
        <v/>
      </c>
      <c r="P319" s="449" t="str">
        <f>IF($K319=TRUE,'②-1出来高報告書'!$H$42+1%,"")</f>
        <v/>
      </c>
      <c r="Q319" s="460" t="str">
        <f>IF($G319="","",IF($K319=TRUE,
MAX(
MIN(
_xlfn.CEILING.MATH($G319*('②-1出来高報告書'!$H$42-1%),1)-ROUND($G319*'値引・法定福利費自動計算（非表示予定）'!$D$7,0),
_xlfn.CEILING.MATH($G319*('②-1出来高報告書'!$H$42+1%+0.1%),1)-1-ROUND($G319*'値引・法定福利費自動計算（非表示予定）'!$D$7,0)
),
MIN(0,$G319)-ROUND($G319*'値引・法定福利費自動計算（非表示予定）'!$D$7,0),
-99999
),
MAX(
MIN(0,$G319)-ROUND($G319*$L319,0),
-99999
)
))</f>
        <v/>
      </c>
      <c r="R319" s="460" t="str">
        <f>IF($G319="","",IF($K319=TRUE,
MIN(
MAX(
_xlfn.CEILING.MATH($G319*('②-1出来高報告書'!$H$42-1%),1)-ROUND($G319*'値引・法定福利費自動計算（非表示予定）'!$D$7,0),
_xlfn.CEILING.MATH($G319*('②-1出来高報告書'!$H$42+1%+0.1%),1)-1-ROUND($G319*'値引・法定福利費自動計算（非表示予定）'!$D$7,0)
),
MAX(0,$G319)-ROUND($G319*'値引・法定福利費自動計算（非表示予定）'!$D$7,0),
99999
),
MIN(
MAX(0,$G319)-ROUND($G319*$L319,0),
99999
)
))</f>
        <v/>
      </c>
      <c r="S319" s="462" t="str">
        <f t="shared" si="49"/>
        <v>OK</v>
      </c>
      <c r="T319" s="435" t="str">
        <f t="shared" si="50"/>
        <v>OK</v>
      </c>
      <c r="U319" s="435" t="str">
        <f>IF($K319=TRUE,IF(ROUND(ABS($H319-'②-1出来高報告書'!$H$42),4)&lt;=1%,"OK","NG"),"OK")</f>
        <v>OK</v>
      </c>
      <c r="V319" s="435" t="str">
        <f t="shared" si="51"/>
        <v>OK</v>
      </c>
      <c r="W319" s="435" t="str">
        <f t="shared" si="52"/>
        <v>OK</v>
      </c>
      <c r="X319" s="435" t="str">
        <f t="shared" si="53"/>
        <v>OK</v>
      </c>
      <c r="Y319" s="435" t="str">
        <f t="shared" si="54"/>
        <v>OK</v>
      </c>
      <c r="Z319" s="435">
        <f t="shared" si="55"/>
        <v>0</v>
      </c>
      <c r="AA319" s="83">
        <f>'①見積→契約(出来高報告初回のみ）'!I347</f>
        <v>0</v>
      </c>
    </row>
    <row r="320" spans="1:27" ht="18" customHeight="1">
      <c r="A320" s="370">
        <f t="shared" si="58"/>
        <v>9</v>
      </c>
      <c r="B320" s="308" t="str">
        <f>IF('①見積→契約(出来高報告初回のみ）'!B355="〇","☑","")</f>
        <v/>
      </c>
      <c r="C320" s="163" t="str">
        <f t="shared" si="57"/>
        <v/>
      </c>
      <c r="D320" s="305" t="str">
        <f>IFERROR(IF('①見積→契約(出来高報告初回のみ）'!C348="","",'①見積→契約(出来高報告初回のみ）'!C348),"")</f>
        <v/>
      </c>
      <c r="E320" s="115" t="str">
        <f>IFERROR(IF('①見積→契約(出来高報告初回のみ）'!D348="","",FIXED('①見積→契約(出来高報告初回のみ）'!D348,'①見積→契約(出来高報告初回のみ）'!AG362)),"")</f>
        <v/>
      </c>
      <c r="F320" s="111" t="str">
        <f>IFERROR(IF('①見積→契約(出来高報告初回のみ）'!E348="","",'①見積→契約(出来高報告初回のみ）'!E348),"")</f>
        <v/>
      </c>
      <c r="G320" s="112" t="str">
        <f>IF('①見積→契約(出来高報告初回のみ）'!H348="","",'①見積→契約(出来高報告初回のみ）'!H348)</f>
        <v/>
      </c>
      <c r="H320" s="110" t="str">
        <f t="shared" si="56"/>
        <v/>
      </c>
      <c r="I320" s="114" t="str">
        <f>IFERROR(IF(K320=TRUE,ROUND(G320*'値引・法定福利費自動計算（非表示予定）'!$D$7+M320,0),IF(G320="","",ROUND(G320*L320+M320,0))),"")</f>
        <v/>
      </c>
      <c r="J320" s="125"/>
      <c r="K320" s="458"/>
      <c r="L320" s="157"/>
      <c r="M320" s="156"/>
      <c r="N320" s="449" t="str">
        <f t="shared" si="48"/>
        <v/>
      </c>
      <c r="O320" s="449" t="str">
        <f>IF($K320=TRUE,'②-1出来高報告書'!$H$42-1%,"")</f>
        <v/>
      </c>
      <c r="P320" s="449" t="str">
        <f>IF($K320=TRUE,'②-1出来高報告書'!$H$42+1%,"")</f>
        <v/>
      </c>
      <c r="Q320" s="460" t="str">
        <f>IF($G320="","",IF($K320=TRUE,
MAX(
MIN(
_xlfn.CEILING.MATH($G320*('②-1出来高報告書'!$H$42-1%),1)-ROUND($G320*'値引・法定福利費自動計算（非表示予定）'!$D$7,0),
_xlfn.CEILING.MATH($G320*('②-1出来高報告書'!$H$42+1%+0.1%),1)-1-ROUND($G320*'値引・法定福利費自動計算（非表示予定）'!$D$7,0)
),
MIN(0,$G320)-ROUND($G320*'値引・法定福利費自動計算（非表示予定）'!$D$7,0),
-99999
),
MAX(
MIN(0,$G320)-ROUND($G320*$L320,0),
-99999
)
))</f>
        <v/>
      </c>
      <c r="R320" s="460" t="str">
        <f>IF($G320="","",IF($K320=TRUE,
MIN(
MAX(
_xlfn.CEILING.MATH($G320*('②-1出来高報告書'!$H$42-1%),1)-ROUND($G320*'値引・法定福利費自動計算（非表示予定）'!$D$7,0),
_xlfn.CEILING.MATH($G320*('②-1出来高報告書'!$H$42+1%+0.1%),1)-1-ROUND($G320*'値引・法定福利費自動計算（非表示予定）'!$D$7,0)
),
MAX(0,$G320)-ROUND($G320*'値引・法定福利費自動計算（非表示予定）'!$D$7,0),
99999
),
MIN(
MAX(0,$G320)-ROUND($G320*$L320,0),
99999
)
))</f>
        <v/>
      </c>
      <c r="S320" s="462" t="str">
        <f t="shared" si="49"/>
        <v>OK</v>
      </c>
      <c r="T320" s="435" t="str">
        <f t="shared" si="50"/>
        <v>OK</v>
      </c>
      <c r="U320" s="435" t="str">
        <f>IF($K320=TRUE,IF(ROUND(ABS($H320-'②-1出来高報告書'!$H$42),4)&lt;=1%,"OK","NG"),"OK")</f>
        <v>OK</v>
      </c>
      <c r="V320" s="435" t="str">
        <f t="shared" si="51"/>
        <v>OK</v>
      </c>
      <c r="W320" s="435" t="str">
        <f t="shared" si="52"/>
        <v>OK</v>
      </c>
      <c r="X320" s="435" t="str">
        <f t="shared" si="53"/>
        <v>OK</v>
      </c>
      <c r="Y320" s="435" t="str">
        <f t="shared" si="54"/>
        <v>OK</v>
      </c>
      <c r="Z320" s="435">
        <f t="shared" si="55"/>
        <v>0</v>
      </c>
      <c r="AA320" s="83">
        <f>'①見積→契約(出来高報告初回のみ）'!I348</f>
        <v>0</v>
      </c>
    </row>
    <row r="321" spans="1:27" ht="18" customHeight="1">
      <c r="A321" s="370">
        <f t="shared" si="58"/>
        <v>9</v>
      </c>
      <c r="B321" s="308" t="str">
        <f>IF('①見積→契約(出来高報告初回のみ）'!B356="〇","☑","")</f>
        <v/>
      </c>
      <c r="C321" s="163" t="str">
        <f t="shared" si="57"/>
        <v/>
      </c>
      <c r="D321" s="305" t="str">
        <f>IFERROR(IF('①見積→契約(出来高報告初回のみ）'!C349="","",'①見積→契約(出来高報告初回のみ）'!C349),"")</f>
        <v/>
      </c>
      <c r="E321" s="115" t="str">
        <f>IFERROR(IF('①見積→契約(出来高報告初回のみ）'!D349="","",FIXED('①見積→契約(出来高報告初回のみ）'!D349,'①見積→契約(出来高報告初回のみ）'!AG363)),"")</f>
        <v/>
      </c>
      <c r="F321" s="111" t="str">
        <f>IFERROR(IF('①見積→契約(出来高報告初回のみ）'!E349="","",'①見積→契約(出来高報告初回のみ）'!E349),"")</f>
        <v/>
      </c>
      <c r="G321" s="112" t="str">
        <f>IF('①見積→契約(出来高報告初回のみ）'!H349="","",'①見積→契約(出来高報告初回のみ）'!H349)</f>
        <v/>
      </c>
      <c r="H321" s="110" t="str">
        <f t="shared" si="56"/>
        <v/>
      </c>
      <c r="I321" s="114" t="str">
        <f>IFERROR(IF(K321=TRUE,ROUND(G321*'値引・法定福利費自動計算（非表示予定）'!$D$7+M321,0),IF(G321="","",ROUND(G321*L321+M321,0))),"")</f>
        <v/>
      </c>
      <c r="J321" s="125"/>
      <c r="K321" s="458"/>
      <c r="L321" s="157"/>
      <c r="M321" s="156"/>
      <c r="N321" s="449" t="str">
        <f t="shared" si="48"/>
        <v/>
      </c>
      <c r="O321" s="449" t="str">
        <f>IF($K321=TRUE,'②-1出来高報告書'!$H$42-1%,"")</f>
        <v/>
      </c>
      <c r="P321" s="449" t="str">
        <f>IF($K321=TRUE,'②-1出来高報告書'!$H$42+1%,"")</f>
        <v/>
      </c>
      <c r="Q321" s="460" t="str">
        <f>IF($G321="","",IF($K321=TRUE,
MAX(
MIN(
_xlfn.CEILING.MATH($G321*('②-1出来高報告書'!$H$42-1%),1)-ROUND($G321*'値引・法定福利費自動計算（非表示予定）'!$D$7,0),
_xlfn.CEILING.MATH($G321*('②-1出来高報告書'!$H$42+1%+0.1%),1)-1-ROUND($G321*'値引・法定福利費自動計算（非表示予定）'!$D$7,0)
),
MIN(0,$G321)-ROUND($G321*'値引・法定福利費自動計算（非表示予定）'!$D$7,0),
-99999
),
MAX(
MIN(0,$G321)-ROUND($G321*$L321,0),
-99999
)
))</f>
        <v/>
      </c>
      <c r="R321" s="460" t="str">
        <f>IF($G321="","",IF($K321=TRUE,
MIN(
MAX(
_xlfn.CEILING.MATH($G321*('②-1出来高報告書'!$H$42-1%),1)-ROUND($G321*'値引・法定福利費自動計算（非表示予定）'!$D$7,0),
_xlfn.CEILING.MATH($G321*('②-1出来高報告書'!$H$42+1%+0.1%),1)-1-ROUND($G321*'値引・法定福利費自動計算（非表示予定）'!$D$7,0)
),
MAX(0,$G321)-ROUND($G321*'値引・法定福利費自動計算（非表示予定）'!$D$7,0),
99999
),
MIN(
MAX(0,$G321)-ROUND($G321*$L321,0),
99999
)
))</f>
        <v/>
      </c>
      <c r="S321" s="462" t="str">
        <f t="shared" si="49"/>
        <v>OK</v>
      </c>
      <c r="T321" s="435" t="str">
        <f t="shared" si="50"/>
        <v>OK</v>
      </c>
      <c r="U321" s="435" t="str">
        <f>IF($K321=TRUE,IF(ROUND(ABS($H321-'②-1出来高報告書'!$H$42),4)&lt;=1%,"OK","NG"),"OK")</f>
        <v>OK</v>
      </c>
      <c r="V321" s="435" t="str">
        <f t="shared" si="51"/>
        <v>OK</v>
      </c>
      <c r="W321" s="435" t="str">
        <f t="shared" si="52"/>
        <v>OK</v>
      </c>
      <c r="X321" s="435" t="str">
        <f t="shared" si="53"/>
        <v>OK</v>
      </c>
      <c r="Y321" s="435" t="str">
        <f t="shared" si="54"/>
        <v>OK</v>
      </c>
      <c r="Z321" s="435">
        <f t="shared" si="55"/>
        <v>0</v>
      </c>
      <c r="AA321" s="83">
        <f>'①見積→契約(出来高報告初回のみ）'!I349</f>
        <v>0</v>
      </c>
    </row>
    <row r="322" spans="1:27" ht="18" customHeight="1">
      <c r="A322" s="370">
        <f t="shared" si="58"/>
        <v>9</v>
      </c>
      <c r="B322" s="308" t="str">
        <f>IF('①見積→契約(出来高報告初回のみ）'!B357="〇","☑","")</f>
        <v/>
      </c>
      <c r="C322" s="163" t="str">
        <f t="shared" si="57"/>
        <v/>
      </c>
      <c r="D322" s="305" t="str">
        <f>IFERROR(IF('①見積→契約(出来高報告初回のみ）'!C350="","",'①見積→契約(出来高報告初回のみ）'!C350),"")</f>
        <v/>
      </c>
      <c r="E322" s="115" t="str">
        <f>IFERROR(IF('①見積→契約(出来高報告初回のみ）'!D350="","",FIXED('①見積→契約(出来高報告初回のみ）'!D350,'①見積→契約(出来高報告初回のみ）'!AG364)),"")</f>
        <v/>
      </c>
      <c r="F322" s="111" t="str">
        <f>IFERROR(IF('①見積→契約(出来高報告初回のみ）'!E350="","",'①見積→契約(出来高報告初回のみ）'!E350),"")</f>
        <v/>
      </c>
      <c r="G322" s="112" t="str">
        <f>IF('①見積→契約(出来高報告初回のみ）'!H350="","",'①見積→契約(出来高報告初回のみ）'!H350)</f>
        <v/>
      </c>
      <c r="H322" s="110" t="str">
        <f t="shared" si="56"/>
        <v/>
      </c>
      <c r="I322" s="114" t="str">
        <f>IFERROR(IF(K322=TRUE,ROUND(G322*'値引・法定福利費自動計算（非表示予定）'!$D$7+M322,0),IF(G322="","",ROUND(G322*L322+M322,0))),"")</f>
        <v/>
      </c>
      <c r="J322" s="125"/>
      <c r="K322" s="458"/>
      <c r="L322" s="157"/>
      <c r="M322" s="156"/>
      <c r="N322" s="449" t="str">
        <f t="shared" si="48"/>
        <v/>
      </c>
      <c r="O322" s="449" t="str">
        <f>IF($K322=TRUE,'②-1出来高報告書'!$H$42-1%,"")</f>
        <v/>
      </c>
      <c r="P322" s="449" t="str">
        <f>IF($K322=TRUE,'②-1出来高報告書'!$H$42+1%,"")</f>
        <v/>
      </c>
      <c r="Q322" s="460" t="str">
        <f>IF($G322="","",IF($K322=TRUE,
MAX(
MIN(
_xlfn.CEILING.MATH($G322*('②-1出来高報告書'!$H$42-1%),1)-ROUND($G322*'値引・法定福利費自動計算（非表示予定）'!$D$7,0),
_xlfn.CEILING.MATH($G322*('②-1出来高報告書'!$H$42+1%+0.1%),1)-1-ROUND($G322*'値引・法定福利費自動計算（非表示予定）'!$D$7,0)
),
MIN(0,$G322)-ROUND($G322*'値引・法定福利費自動計算（非表示予定）'!$D$7,0),
-99999
),
MAX(
MIN(0,$G322)-ROUND($G322*$L322,0),
-99999
)
))</f>
        <v/>
      </c>
      <c r="R322" s="460" t="str">
        <f>IF($G322="","",IF($K322=TRUE,
MIN(
MAX(
_xlfn.CEILING.MATH($G322*('②-1出来高報告書'!$H$42-1%),1)-ROUND($G322*'値引・法定福利費自動計算（非表示予定）'!$D$7,0),
_xlfn.CEILING.MATH($G322*('②-1出来高報告書'!$H$42+1%+0.1%),1)-1-ROUND($G322*'値引・法定福利費自動計算（非表示予定）'!$D$7,0)
),
MAX(0,$G322)-ROUND($G322*'値引・法定福利費自動計算（非表示予定）'!$D$7,0),
99999
),
MIN(
MAX(0,$G322)-ROUND($G322*$L322,0),
99999
)
))</f>
        <v/>
      </c>
      <c r="S322" s="462" t="str">
        <f t="shared" si="49"/>
        <v>OK</v>
      </c>
      <c r="T322" s="435" t="str">
        <f t="shared" si="50"/>
        <v>OK</v>
      </c>
      <c r="U322" s="435" t="str">
        <f>IF($K322=TRUE,IF(ROUND(ABS($H322-'②-1出来高報告書'!$H$42),4)&lt;=1%,"OK","NG"),"OK")</f>
        <v>OK</v>
      </c>
      <c r="V322" s="435" t="str">
        <f t="shared" si="51"/>
        <v>OK</v>
      </c>
      <c r="W322" s="435" t="str">
        <f t="shared" si="52"/>
        <v>OK</v>
      </c>
      <c r="X322" s="435" t="str">
        <f t="shared" si="53"/>
        <v>OK</v>
      </c>
      <c r="Y322" s="435" t="str">
        <f t="shared" si="54"/>
        <v>OK</v>
      </c>
      <c r="Z322" s="435">
        <f t="shared" si="55"/>
        <v>0</v>
      </c>
      <c r="AA322" s="83">
        <f>'①見積→契約(出来高報告初回のみ）'!I350</f>
        <v>0</v>
      </c>
    </row>
    <row r="323" spans="1:27" ht="18" customHeight="1">
      <c r="A323" s="370">
        <f t="shared" si="58"/>
        <v>9</v>
      </c>
      <c r="B323" s="308" t="str">
        <f>IF('①見積→契約(出来高報告初回のみ）'!B358="〇","☑","")</f>
        <v/>
      </c>
      <c r="C323" s="163" t="str">
        <f t="shared" si="57"/>
        <v/>
      </c>
      <c r="D323" s="305" t="str">
        <f>IFERROR(IF('①見積→契約(出来高報告初回のみ）'!C351="","",'①見積→契約(出来高報告初回のみ）'!C351),"")</f>
        <v/>
      </c>
      <c r="E323" s="115" t="str">
        <f>IFERROR(IF('①見積→契約(出来高報告初回のみ）'!D351="","",FIXED('①見積→契約(出来高報告初回のみ）'!D351,'①見積→契約(出来高報告初回のみ）'!AG365)),"")</f>
        <v/>
      </c>
      <c r="F323" s="111" t="str">
        <f>IFERROR(IF('①見積→契約(出来高報告初回のみ）'!E351="","",'①見積→契約(出来高報告初回のみ）'!E351),"")</f>
        <v/>
      </c>
      <c r="G323" s="112" t="str">
        <f>IF('①見積→契約(出来高報告初回のみ）'!H351="","",'①見積→契約(出来高報告初回のみ）'!H351)</f>
        <v/>
      </c>
      <c r="H323" s="110" t="str">
        <f t="shared" si="56"/>
        <v/>
      </c>
      <c r="I323" s="114" t="str">
        <f>IFERROR(IF(K323=TRUE,ROUND(G323*'値引・法定福利費自動計算（非表示予定）'!$D$7+M323,0),IF(G323="","",ROUND(G323*L323+M323,0))),"")</f>
        <v/>
      </c>
      <c r="J323" s="125"/>
      <c r="K323" s="458"/>
      <c r="L323" s="157"/>
      <c r="M323" s="156"/>
      <c r="N323" s="449" t="str">
        <f t="shared" si="48"/>
        <v/>
      </c>
      <c r="O323" s="449" t="str">
        <f>IF($K323=TRUE,'②-1出来高報告書'!$H$42-1%,"")</f>
        <v/>
      </c>
      <c r="P323" s="449" t="str">
        <f>IF($K323=TRUE,'②-1出来高報告書'!$H$42+1%,"")</f>
        <v/>
      </c>
      <c r="Q323" s="460" t="str">
        <f>IF($G323="","",IF($K323=TRUE,
MAX(
MIN(
_xlfn.CEILING.MATH($G323*('②-1出来高報告書'!$H$42-1%),1)-ROUND($G323*'値引・法定福利費自動計算（非表示予定）'!$D$7,0),
_xlfn.CEILING.MATH($G323*('②-1出来高報告書'!$H$42+1%+0.1%),1)-1-ROUND($G323*'値引・法定福利費自動計算（非表示予定）'!$D$7,0)
),
MIN(0,$G323)-ROUND($G323*'値引・法定福利費自動計算（非表示予定）'!$D$7,0),
-99999
),
MAX(
MIN(0,$G323)-ROUND($G323*$L323,0),
-99999
)
))</f>
        <v/>
      </c>
      <c r="R323" s="460" t="str">
        <f>IF($G323="","",IF($K323=TRUE,
MIN(
MAX(
_xlfn.CEILING.MATH($G323*('②-1出来高報告書'!$H$42-1%),1)-ROUND($G323*'値引・法定福利費自動計算（非表示予定）'!$D$7,0),
_xlfn.CEILING.MATH($G323*('②-1出来高報告書'!$H$42+1%+0.1%),1)-1-ROUND($G323*'値引・法定福利費自動計算（非表示予定）'!$D$7,0)
),
MAX(0,$G323)-ROUND($G323*'値引・法定福利費自動計算（非表示予定）'!$D$7,0),
99999
),
MIN(
MAX(0,$G323)-ROUND($G323*$L323,0),
99999
)
))</f>
        <v/>
      </c>
      <c r="S323" s="462" t="str">
        <f t="shared" si="49"/>
        <v>OK</v>
      </c>
      <c r="T323" s="435" t="str">
        <f t="shared" si="50"/>
        <v>OK</v>
      </c>
      <c r="U323" s="435" t="str">
        <f>IF($K323=TRUE,IF(ROUND(ABS($H323-'②-1出来高報告書'!$H$42),4)&lt;=1%,"OK","NG"),"OK")</f>
        <v>OK</v>
      </c>
      <c r="V323" s="435" t="str">
        <f t="shared" si="51"/>
        <v>OK</v>
      </c>
      <c r="W323" s="435" t="str">
        <f t="shared" si="52"/>
        <v>OK</v>
      </c>
      <c r="X323" s="435" t="str">
        <f t="shared" si="53"/>
        <v>OK</v>
      </c>
      <c r="Y323" s="435" t="str">
        <f t="shared" si="54"/>
        <v>OK</v>
      </c>
      <c r="Z323" s="435">
        <f t="shared" si="55"/>
        <v>0</v>
      </c>
      <c r="AA323" s="83">
        <f>'①見積→契約(出来高報告初回のみ）'!I351</f>
        <v>0</v>
      </c>
    </row>
    <row r="324" spans="1:27" ht="18" customHeight="1">
      <c r="A324" s="370" t="s">
        <v>198</v>
      </c>
      <c r="B324" s="792" t="str">
        <f>IF(G324=0,"","小計（"&amp;Sheet3!D11&amp;"ページ/"&amp;Sheet3!E11&amp;"ページ）")</f>
        <v/>
      </c>
      <c r="C324" s="793"/>
      <c r="D324" s="793"/>
      <c r="E324" s="793"/>
      <c r="F324" s="793"/>
      <c r="G324" s="139">
        <f>SUM(G285:G323)</f>
        <v>0</v>
      </c>
      <c r="H324" s="140"/>
      <c r="I324" s="141">
        <f>SUM(I285:I323)</f>
        <v>0</v>
      </c>
      <c r="J324" s="125"/>
      <c r="K324" s="458"/>
      <c r="L324" s="157"/>
      <c r="M324" s="156"/>
      <c r="N324" s="449"/>
      <c r="O324" s="449"/>
      <c r="P324" s="449"/>
      <c r="Q324" s="460"/>
      <c r="R324" s="460"/>
      <c r="S324" s="462"/>
      <c r="T324" s="435"/>
      <c r="U324" s="435"/>
      <c r="V324" s="435"/>
      <c r="W324" s="435"/>
      <c r="X324" s="435"/>
      <c r="Y324" s="435"/>
      <c r="Z324" s="435"/>
      <c r="AA324" s="83"/>
    </row>
    <row r="325" spans="1:27" ht="18" customHeight="1">
      <c r="A325" s="370">
        <f t="shared" si="58"/>
        <v>10</v>
      </c>
      <c r="B325" s="308" t="str">
        <f>IF('①見積→契約(出来高報告初回のみ）'!B360="〇","☑","")</f>
        <v/>
      </c>
      <c r="C325" s="408" t="str">
        <f>IF(G325="","",IF(K325=FALSE,"","☑"))</f>
        <v/>
      </c>
      <c r="D325" s="305" t="str">
        <f>IFERROR(IF('①見積→契約(出来高報告初回のみ）'!C352="","",'①見積→契約(出来高報告初回のみ）'!C352),"")</f>
        <v/>
      </c>
      <c r="E325" s="115" t="str">
        <f>IFERROR(IF('①見積→契約(出来高報告初回のみ）'!D352="","",FIXED('①見積→契約(出来高報告初回のみ）'!D352,'①見積→契約(出来高報告初回のみ）'!AG366)),"")</f>
        <v/>
      </c>
      <c r="F325" s="111" t="str">
        <f>IFERROR(IF('①見積→契約(出来高報告初回のみ）'!E352="","",'①見積→契約(出来高報告初回のみ）'!E352),"")</f>
        <v/>
      </c>
      <c r="G325" s="112" t="str">
        <f>IF('①見積→契約(出来高報告初回のみ）'!H352="","",'①見積→契約(出来高報告初回のみ）'!H352)</f>
        <v/>
      </c>
      <c r="H325" s="110" t="str">
        <f t="shared" si="56"/>
        <v/>
      </c>
      <c r="I325" s="114" t="str">
        <f>IFERROR(IF(K325=TRUE,ROUND(G325*'値引・法定福利費自動計算（非表示予定）'!$D$7+M325,0),IF(G325="","",ROUND(G325*L325+M325,0))),"")</f>
        <v/>
      </c>
      <c r="J325" s="125"/>
      <c r="K325" s="458"/>
      <c r="L325" s="157"/>
      <c r="M325" s="156"/>
      <c r="N325" s="449" t="str">
        <f t="shared" si="48"/>
        <v/>
      </c>
      <c r="O325" s="449" t="str">
        <f>IF($K325=TRUE,'②-1出来高報告書'!$H$42-1%,"")</f>
        <v/>
      </c>
      <c r="P325" s="449" t="str">
        <f>IF($K325=TRUE,'②-1出来高報告書'!$H$42+1%,"")</f>
        <v/>
      </c>
      <c r="Q325" s="460" t="str">
        <f>IF($G325="","",IF($K325=TRUE,
MAX(
MIN(
_xlfn.CEILING.MATH($G325*('②-1出来高報告書'!$H$42-1%),1)-ROUND($G325*'値引・法定福利費自動計算（非表示予定）'!$D$7,0),
_xlfn.CEILING.MATH($G325*('②-1出来高報告書'!$H$42+1%+0.1%),1)-1-ROUND($G325*'値引・法定福利費自動計算（非表示予定）'!$D$7,0)
),
MIN(0,$G325)-ROUND($G325*'値引・法定福利費自動計算（非表示予定）'!$D$7,0),
-99999
),
MAX(
MIN(0,$G325)-ROUND($G325*$L325,0),
-99999
)
))</f>
        <v/>
      </c>
      <c r="R325" s="460" t="str">
        <f>IF($G325="","",IF($K325=TRUE,
MIN(
MAX(
_xlfn.CEILING.MATH($G325*('②-1出来高報告書'!$H$42-1%),1)-ROUND($G325*'値引・法定福利費自動計算（非表示予定）'!$D$7,0),
_xlfn.CEILING.MATH($G325*('②-1出来高報告書'!$H$42+1%+0.1%),1)-1-ROUND($G325*'値引・法定福利費自動計算（非表示予定）'!$D$7,0)
),
MAX(0,$G325)-ROUND($G325*'値引・法定福利費自動計算（非表示予定）'!$D$7,0),
99999
),
MIN(
MAX(0,$G325)-ROUND($G325*$L325,0),
99999
)
))</f>
        <v/>
      </c>
      <c r="S325" s="462" t="str">
        <f t="shared" si="49"/>
        <v>OK</v>
      </c>
      <c r="T325" s="435" t="str">
        <f t="shared" si="50"/>
        <v>OK</v>
      </c>
      <c r="U325" s="435" t="str">
        <f>IF($K325=TRUE,IF(ROUND(ABS($H325-'②-1出来高報告書'!$H$42),4)&lt;=1%,"OK","NG"),"OK")</f>
        <v>OK</v>
      </c>
      <c r="V325" s="435" t="str">
        <f t="shared" si="51"/>
        <v>OK</v>
      </c>
      <c r="W325" s="435" t="str">
        <f t="shared" si="52"/>
        <v>OK</v>
      </c>
      <c r="X325" s="435" t="str">
        <f t="shared" si="53"/>
        <v>OK</v>
      </c>
      <c r="Y325" s="435" t="str">
        <f t="shared" si="54"/>
        <v>OK</v>
      </c>
      <c r="Z325" s="435">
        <f t="shared" si="55"/>
        <v>0</v>
      </c>
      <c r="AA325" s="83">
        <f>'①見積→契約(出来高報告初回のみ）'!I352</f>
        <v>0</v>
      </c>
    </row>
    <row r="326" spans="1:27" ht="18" customHeight="1">
      <c r="A326" s="370">
        <f t="shared" si="58"/>
        <v>10</v>
      </c>
      <c r="B326" s="308" t="str">
        <f>IF('①見積→契約(出来高報告初回のみ）'!B361="〇","☑","")</f>
        <v/>
      </c>
      <c r="C326" s="408" t="str">
        <f t="shared" ref="C326:C363" si="59">IF(G326="","",IF(K326=FALSE,"","☑"))</f>
        <v/>
      </c>
      <c r="D326" s="305" t="str">
        <f>IFERROR(IF('①見積→契約(出来高報告初回のみ）'!C353="","",'①見積→契約(出来高報告初回のみ）'!C353),"")</f>
        <v/>
      </c>
      <c r="E326" s="115" t="str">
        <f>IFERROR(IF('①見積→契約(出来高報告初回のみ）'!D353="","",FIXED('①見積→契約(出来高報告初回のみ）'!D353,'①見積→契約(出来高報告初回のみ）'!AG367)),"")</f>
        <v/>
      </c>
      <c r="F326" s="111" t="str">
        <f>IFERROR(IF('①見積→契約(出来高報告初回のみ）'!E353="","",'①見積→契約(出来高報告初回のみ）'!E353),"")</f>
        <v/>
      </c>
      <c r="G326" s="112" t="str">
        <f>IF('①見積→契約(出来高報告初回のみ）'!H353="","",'①見積→契約(出来高報告初回のみ）'!H353)</f>
        <v/>
      </c>
      <c r="H326" s="110" t="str">
        <f t="shared" si="56"/>
        <v/>
      </c>
      <c r="I326" s="114" t="str">
        <f>IFERROR(IF(K326=TRUE,ROUND(G326*'値引・法定福利費自動計算（非表示予定）'!$D$7+M326,0),IF(G326="","",ROUND(G326*L326+M326,0))),"")</f>
        <v/>
      </c>
      <c r="J326" s="125"/>
      <c r="K326" s="458"/>
      <c r="L326" s="157"/>
      <c r="M326" s="156"/>
      <c r="N326" s="449" t="str">
        <f t="shared" ref="N326:N389" si="60">IFERROR(ROUNDDOWN(H326*100,2)/100,"")</f>
        <v/>
      </c>
      <c r="O326" s="449" t="str">
        <f>IF($K326=TRUE,'②-1出来高報告書'!$H$42-1%,"")</f>
        <v/>
      </c>
      <c r="P326" s="449" t="str">
        <f>IF($K326=TRUE,'②-1出来高報告書'!$H$42+1%,"")</f>
        <v/>
      </c>
      <c r="Q326" s="460" t="str">
        <f>IF($G326="","",IF($K326=TRUE,
MAX(
MIN(
_xlfn.CEILING.MATH($G326*('②-1出来高報告書'!$H$42-1%),1)-ROUND($G326*'値引・法定福利費自動計算（非表示予定）'!$D$7,0),
_xlfn.CEILING.MATH($G326*('②-1出来高報告書'!$H$42+1%+0.1%),1)-1-ROUND($G326*'値引・法定福利費自動計算（非表示予定）'!$D$7,0)
),
MIN(0,$G326)-ROUND($G326*'値引・法定福利費自動計算（非表示予定）'!$D$7,0),
-99999
),
MAX(
MIN(0,$G326)-ROUND($G326*$L326,0),
-99999
)
))</f>
        <v/>
      </c>
      <c r="R326" s="460" t="str">
        <f>IF($G326="","",IF($K326=TRUE,
MIN(
MAX(
_xlfn.CEILING.MATH($G326*('②-1出来高報告書'!$H$42-1%),1)-ROUND($G326*'値引・法定福利費自動計算（非表示予定）'!$D$7,0),
_xlfn.CEILING.MATH($G326*('②-1出来高報告書'!$H$42+1%+0.1%),1)-1-ROUND($G326*'値引・法定福利費自動計算（非表示予定）'!$D$7,0)
),
MAX(0,$G326)-ROUND($G326*'値引・法定福利費自動計算（非表示予定）'!$D$7,0),
99999
),
MIN(
MAX(0,$G326)-ROUND($G326*$L326,0),
99999
)
))</f>
        <v/>
      </c>
      <c r="S326" s="462" t="str">
        <f t="shared" ref="S326:S389" si="61">IF(K326=FALSE,IF(L326="",IF(M326&lt;&gt;"","NG","OK"),"OK"),"OK")</f>
        <v>OK</v>
      </c>
      <c r="T326" s="435" t="str">
        <f t="shared" ref="T326:T389" si="62">IF($G326="","OK",IF(AND($I326&gt;=MIN($G326,0),$I326&lt;=MAX($G326,0)),"OK","NG"))</f>
        <v>OK</v>
      </c>
      <c r="U326" s="435" t="str">
        <f>IF($K326=TRUE,IF(ROUND(ABS($H326-'②-1出来高報告書'!$H$42),4)&lt;=1%,"OK","NG"),"OK")</f>
        <v>OK</v>
      </c>
      <c r="V326" s="435" t="str">
        <f t="shared" ref="V326:V389" si="63">IF($M326="","OK",IF(ABS($M326)&lt;100000,"OK","NG"))</f>
        <v>OK</v>
      </c>
      <c r="W326" s="435" t="str">
        <f t="shared" ref="W326:W389" si="64">IF(AND($S326="OK",$T326="OK",$U326="OK",$V326="OK"),"OK","NG")</f>
        <v>OK</v>
      </c>
      <c r="X326" s="435" t="str">
        <f t="shared" ref="X326:X389" si="65">IF(AND($T326="OK",$U326="OK",$V326="OK"),"OK","NG")</f>
        <v>OK</v>
      </c>
      <c r="Y326" s="435" t="str">
        <f t="shared" ref="Y326:Y389" si="66">IF(AND($T326="OK",$X326="OK"),"OK","NG")</f>
        <v>OK</v>
      </c>
      <c r="Z326" s="435">
        <f t="shared" ref="Z326:Z389" si="67">COUNTIF(S326:Y326,"NG")</f>
        <v>0</v>
      </c>
      <c r="AA326" s="83">
        <f>'①見積→契約(出来高報告初回のみ）'!I353</f>
        <v>0</v>
      </c>
    </row>
    <row r="327" spans="1:27" ht="18" customHeight="1">
      <c r="A327" s="370">
        <f t="shared" si="58"/>
        <v>10</v>
      </c>
      <c r="B327" s="308" t="str">
        <f>IF('①見積→契約(出来高報告初回のみ）'!B362="〇","☑","")</f>
        <v/>
      </c>
      <c r="C327" s="408" t="str">
        <f t="shared" si="59"/>
        <v/>
      </c>
      <c r="D327" s="305" t="str">
        <f>IFERROR(IF('①見積→契約(出来高報告初回のみ）'!C354="","",'①見積→契約(出来高報告初回のみ）'!C354),"")</f>
        <v/>
      </c>
      <c r="E327" s="115" t="str">
        <f>IFERROR(IF('①見積→契約(出来高報告初回のみ）'!D354="","",FIXED('①見積→契約(出来高報告初回のみ）'!D354,'①見積→契約(出来高報告初回のみ）'!AG368)),"")</f>
        <v/>
      </c>
      <c r="F327" s="111" t="str">
        <f>IFERROR(IF('①見積→契約(出来高報告初回のみ）'!E354="","",'①見積→契約(出来高報告初回のみ）'!E354),"")</f>
        <v/>
      </c>
      <c r="G327" s="112" t="str">
        <f>IF('①見積→契約(出来高報告初回のみ）'!H354="","",'①見積→契約(出来高報告初回のみ）'!H354)</f>
        <v/>
      </c>
      <c r="H327" s="110" t="str">
        <f t="shared" si="56"/>
        <v/>
      </c>
      <c r="I327" s="114" t="str">
        <f>IFERROR(IF(K327=TRUE,ROUND(G327*'値引・法定福利費自動計算（非表示予定）'!$D$7+M327,0),IF(G327="","",ROUND(G327*L327+M327,0))),"")</f>
        <v/>
      </c>
      <c r="J327" s="125"/>
      <c r="K327" s="458"/>
      <c r="L327" s="157"/>
      <c r="M327" s="156"/>
      <c r="N327" s="449" t="str">
        <f t="shared" si="60"/>
        <v/>
      </c>
      <c r="O327" s="449" t="str">
        <f>IF($K327=TRUE,'②-1出来高報告書'!$H$42-1%,"")</f>
        <v/>
      </c>
      <c r="P327" s="449" t="str">
        <f>IF($K327=TRUE,'②-1出来高報告書'!$H$42+1%,"")</f>
        <v/>
      </c>
      <c r="Q327" s="460" t="str">
        <f>IF($G327="","",IF($K327=TRUE,
MAX(
MIN(
_xlfn.CEILING.MATH($G327*('②-1出来高報告書'!$H$42-1%),1)-ROUND($G327*'値引・法定福利費自動計算（非表示予定）'!$D$7,0),
_xlfn.CEILING.MATH($G327*('②-1出来高報告書'!$H$42+1%+0.1%),1)-1-ROUND($G327*'値引・法定福利費自動計算（非表示予定）'!$D$7,0)
),
MIN(0,$G327)-ROUND($G327*'値引・法定福利費自動計算（非表示予定）'!$D$7,0),
-99999
),
MAX(
MIN(0,$G327)-ROUND($G327*$L327,0),
-99999
)
))</f>
        <v/>
      </c>
      <c r="R327" s="460" t="str">
        <f>IF($G327="","",IF($K327=TRUE,
MIN(
MAX(
_xlfn.CEILING.MATH($G327*('②-1出来高報告書'!$H$42-1%),1)-ROUND($G327*'値引・法定福利費自動計算（非表示予定）'!$D$7,0),
_xlfn.CEILING.MATH($G327*('②-1出来高報告書'!$H$42+1%+0.1%),1)-1-ROUND($G327*'値引・法定福利費自動計算（非表示予定）'!$D$7,0)
),
MAX(0,$G327)-ROUND($G327*'値引・法定福利費自動計算（非表示予定）'!$D$7,0),
99999
),
MIN(
MAX(0,$G327)-ROUND($G327*$L327,0),
99999
)
))</f>
        <v/>
      </c>
      <c r="S327" s="462" t="str">
        <f t="shared" si="61"/>
        <v>OK</v>
      </c>
      <c r="T327" s="435" t="str">
        <f t="shared" si="62"/>
        <v>OK</v>
      </c>
      <c r="U327" s="435" t="str">
        <f>IF($K327=TRUE,IF(ROUND(ABS($H327-'②-1出来高報告書'!$H$42),4)&lt;=1%,"OK","NG"),"OK")</f>
        <v>OK</v>
      </c>
      <c r="V327" s="435" t="str">
        <f t="shared" si="63"/>
        <v>OK</v>
      </c>
      <c r="W327" s="435" t="str">
        <f t="shared" si="64"/>
        <v>OK</v>
      </c>
      <c r="X327" s="435" t="str">
        <f t="shared" si="65"/>
        <v>OK</v>
      </c>
      <c r="Y327" s="435" t="str">
        <f t="shared" si="66"/>
        <v>OK</v>
      </c>
      <c r="Z327" s="435">
        <f t="shared" si="67"/>
        <v>0</v>
      </c>
      <c r="AA327" s="83">
        <f>'①見積→契約(出来高報告初回のみ）'!I354</f>
        <v>0</v>
      </c>
    </row>
    <row r="328" spans="1:27" ht="18" customHeight="1">
      <c r="A328" s="370">
        <f t="shared" si="58"/>
        <v>10</v>
      </c>
      <c r="B328" s="308" t="str">
        <f>IF('①見積→契約(出来高報告初回のみ）'!B363="〇","☑","")</f>
        <v/>
      </c>
      <c r="C328" s="408" t="str">
        <f t="shared" si="59"/>
        <v/>
      </c>
      <c r="D328" s="305" t="str">
        <f>IFERROR(IF('①見積→契約(出来高報告初回のみ）'!C355="","",'①見積→契約(出来高報告初回のみ）'!C355),"")</f>
        <v/>
      </c>
      <c r="E328" s="115" t="str">
        <f>IFERROR(IF('①見積→契約(出来高報告初回のみ）'!D355="","",FIXED('①見積→契約(出来高報告初回のみ）'!D355,'①見積→契約(出来高報告初回のみ）'!AG369)),"")</f>
        <v/>
      </c>
      <c r="F328" s="111" t="str">
        <f>IFERROR(IF('①見積→契約(出来高報告初回のみ）'!E355="","",'①見積→契約(出来高報告初回のみ）'!E355),"")</f>
        <v/>
      </c>
      <c r="G328" s="112" t="str">
        <f>IF('①見積→契約(出来高報告初回のみ）'!H355="","",'①見積→契約(出来高報告初回のみ）'!H355)</f>
        <v/>
      </c>
      <c r="H328" s="110" t="str">
        <f t="shared" si="56"/>
        <v/>
      </c>
      <c r="I328" s="114" t="str">
        <f>IFERROR(IF(K328=TRUE,ROUND(G328*'値引・法定福利費自動計算（非表示予定）'!$D$7+M328,0),IF(G328="","",ROUND(G328*L328+M328,0))),"")</f>
        <v/>
      </c>
      <c r="J328" s="125"/>
      <c r="K328" s="458" t="b">
        <v>0</v>
      </c>
      <c r="L328" s="157"/>
      <c r="M328" s="156"/>
      <c r="N328" s="449" t="str">
        <f t="shared" si="60"/>
        <v/>
      </c>
      <c r="O328" s="449" t="str">
        <f>IF($K328=TRUE,'②-1出来高報告書'!$H$42-1%,"")</f>
        <v/>
      </c>
      <c r="P328" s="449" t="str">
        <f>IF($K328=TRUE,'②-1出来高報告書'!$H$42+1%,"")</f>
        <v/>
      </c>
      <c r="Q328" s="460" t="str">
        <f>IF($G328="","",IF($K328=TRUE,
MAX(
MIN(
_xlfn.CEILING.MATH($G328*('②-1出来高報告書'!$H$42-1%),1)-ROUND($G328*'値引・法定福利費自動計算（非表示予定）'!$D$7,0),
_xlfn.CEILING.MATH($G328*('②-1出来高報告書'!$H$42+1%+0.1%),1)-1-ROUND($G328*'値引・法定福利費自動計算（非表示予定）'!$D$7,0)
),
MIN(0,$G328)-ROUND($G328*'値引・法定福利費自動計算（非表示予定）'!$D$7,0),
-99999
),
MAX(
MIN(0,$G328)-ROUND($G328*$L328,0),
-99999
)
))</f>
        <v/>
      </c>
      <c r="R328" s="460" t="str">
        <f>IF($G328="","",IF($K328=TRUE,
MIN(
MAX(
_xlfn.CEILING.MATH($G328*('②-1出来高報告書'!$H$42-1%),1)-ROUND($G328*'値引・法定福利費自動計算（非表示予定）'!$D$7,0),
_xlfn.CEILING.MATH($G328*('②-1出来高報告書'!$H$42+1%+0.1%),1)-1-ROUND($G328*'値引・法定福利費自動計算（非表示予定）'!$D$7,0)
),
MAX(0,$G328)-ROUND($G328*'値引・法定福利費自動計算（非表示予定）'!$D$7,0),
99999
),
MIN(
MAX(0,$G328)-ROUND($G328*$L328,0),
99999
)
))</f>
        <v/>
      </c>
      <c r="S328" s="462" t="str">
        <f t="shared" si="61"/>
        <v>OK</v>
      </c>
      <c r="T328" s="435" t="str">
        <f t="shared" si="62"/>
        <v>OK</v>
      </c>
      <c r="U328" s="435" t="str">
        <f>IF($K328=TRUE,IF(ROUND(ABS($H328-'②-1出来高報告書'!$H$42),4)&lt;=1%,"OK","NG"),"OK")</f>
        <v>OK</v>
      </c>
      <c r="V328" s="435" t="str">
        <f t="shared" si="63"/>
        <v>OK</v>
      </c>
      <c r="W328" s="435" t="str">
        <f t="shared" si="64"/>
        <v>OK</v>
      </c>
      <c r="X328" s="435" t="str">
        <f t="shared" si="65"/>
        <v>OK</v>
      </c>
      <c r="Y328" s="435" t="str">
        <f t="shared" si="66"/>
        <v>OK</v>
      </c>
      <c r="Z328" s="435">
        <f t="shared" si="67"/>
        <v>0</v>
      </c>
      <c r="AA328" s="83">
        <f>'①見積→契約(出来高報告初回のみ）'!I355</f>
        <v>0</v>
      </c>
    </row>
    <row r="329" spans="1:27" ht="18" customHeight="1">
      <c r="A329" s="370">
        <f t="shared" si="58"/>
        <v>10</v>
      </c>
      <c r="B329" s="308" t="str">
        <f>IF('①見積→契約(出来高報告初回のみ）'!B364="〇","☑","")</f>
        <v/>
      </c>
      <c r="C329" s="408" t="str">
        <f t="shared" si="59"/>
        <v/>
      </c>
      <c r="D329" s="305" t="str">
        <f>IFERROR(IF('①見積→契約(出来高報告初回のみ）'!C356="","",'①見積→契約(出来高報告初回のみ）'!C356),"")</f>
        <v/>
      </c>
      <c r="E329" s="115" t="str">
        <f>IFERROR(IF('①見積→契約(出来高報告初回のみ）'!D356="","",FIXED('①見積→契約(出来高報告初回のみ）'!D356,'①見積→契約(出来高報告初回のみ）'!AG370)),"")</f>
        <v/>
      </c>
      <c r="F329" s="111" t="str">
        <f>IFERROR(IF('①見積→契約(出来高報告初回のみ）'!E356="","",'①見積→契約(出来高報告初回のみ）'!E356),"")</f>
        <v/>
      </c>
      <c r="G329" s="112" t="str">
        <f>IF('①見積→契約(出来高報告初回のみ）'!H356="","",'①見積→契約(出来高報告初回のみ）'!H356)</f>
        <v/>
      </c>
      <c r="H329" s="110" t="str">
        <f t="shared" si="56"/>
        <v/>
      </c>
      <c r="I329" s="114" t="str">
        <f>IFERROR(IF(K329=TRUE,ROUND(G329*'値引・法定福利費自動計算（非表示予定）'!$D$7+M329,0),IF(G329="","",ROUND(G329*L329+M329,0))),"")</f>
        <v/>
      </c>
      <c r="J329" s="125"/>
      <c r="K329" s="458"/>
      <c r="L329" s="157"/>
      <c r="M329" s="156"/>
      <c r="N329" s="449" t="str">
        <f t="shared" si="60"/>
        <v/>
      </c>
      <c r="O329" s="449" t="str">
        <f>IF($K329=TRUE,'②-1出来高報告書'!$H$42-1%,"")</f>
        <v/>
      </c>
      <c r="P329" s="449" t="str">
        <f>IF($K329=TRUE,'②-1出来高報告書'!$H$42+1%,"")</f>
        <v/>
      </c>
      <c r="Q329" s="460" t="str">
        <f>IF($G329="","",IF($K329=TRUE,
MAX(
MIN(
_xlfn.CEILING.MATH($G329*('②-1出来高報告書'!$H$42-1%),1)-ROUND($G329*'値引・法定福利費自動計算（非表示予定）'!$D$7,0),
_xlfn.CEILING.MATH($G329*('②-1出来高報告書'!$H$42+1%+0.1%),1)-1-ROUND($G329*'値引・法定福利費自動計算（非表示予定）'!$D$7,0)
),
MIN(0,$G329)-ROUND($G329*'値引・法定福利費自動計算（非表示予定）'!$D$7,0),
-99999
),
MAX(
MIN(0,$G329)-ROUND($G329*$L329,0),
-99999
)
))</f>
        <v/>
      </c>
      <c r="R329" s="460" t="str">
        <f>IF($G329="","",IF($K329=TRUE,
MIN(
MAX(
_xlfn.CEILING.MATH($G329*('②-1出来高報告書'!$H$42-1%),1)-ROUND($G329*'値引・法定福利費自動計算（非表示予定）'!$D$7,0),
_xlfn.CEILING.MATH($G329*('②-1出来高報告書'!$H$42+1%+0.1%),1)-1-ROUND($G329*'値引・法定福利費自動計算（非表示予定）'!$D$7,0)
),
MAX(0,$G329)-ROUND($G329*'値引・法定福利費自動計算（非表示予定）'!$D$7,0),
99999
),
MIN(
MAX(0,$G329)-ROUND($G329*$L329,0),
99999
)
))</f>
        <v/>
      </c>
      <c r="S329" s="462" t="str">
        <f t="shared" si="61"/>
        <v>OK</v>
      </c>
      <c r="T329" s="435" t="str">
        <f t="shared" si="62"/>
        <v>OK</v>
      </c>
      <c r="U329" s="435" t="str">
        <f>IF($K329=TRUE,IF(ROUND(ABS($H329-'②-1出来高報告書'!$H$42),4)&lt;=1%,"OK","NG"),"OK")</f>
        <v>OK</v>
      </c>
      <c r="V329" s="435" t="str">
        <f t="shared" si="63"/>
        <v>OK</v>
      </c>
      <c r="W329" s="435" t="str">
        <f t="shared" si="64"/>
        <v>OK</v>
      </c>
      <c r="X329" s="435" t="str">
        <f t="shared" si="65"/>
        <v>OK</v>
      </c>
      <c r="Y329" s="435" t="str">
        <f t="shared" si="66"/>
        <v>OK</v>
      </c>
      <c r="Z329" s="435">
        <f t="shared" si="67"/>
        <v>0</v>
      </c>
      <c r="AA329" s="83">
        <f>'①見積→契約(出来高報告初回のみ）'!I356</f>
        <v>0</v>
      </c>
    </row>
    <row r="330" spans="1:27" ht="18" customHeight="1">
      <c r="A330" s="370">
        <f t="shared" si="58"/>
        <v>10</v>
      </c>
      <c r="B330" s="308" t="str">
        <f>IF('①見積→契約(出来高報告初回のみ）'!B365="〇","☑","")</f>
        <v/>
      </c>
      <c r="C330" s="408" t="str">
        <f t="shared" si="59"/>
        <v/>
      </c>
      <c r="D330" s="305" t="str">
        <f>IFERROR(IF('①見積→契約(出来高報告初回のみ）'!C357="","",'①見積→契約(出来高報告初回のみ）'!C357),"")</f>
        <v/>
      </c>
      <c r="E330" s="115" t="str">
        <f>IFERROR(IF('①見積→契約(出来高報告初回のみ）'!D357="","",FIXED('①見積→契約(出来高報告初回のみ）'!D357,'①見積→契約(出来高報告初回のみ）'!AG371)),"")</f>
        <v/>
      </c>
      <c r="F330" s="111" t="str">
        <f>IFERROR(IF('①見積→契約(出来高報告初回のみ）'!E357="","",'①見積→契約(出来高報告初回のみ）'!E357),"")</f>
        <v/>
      </c>
      <c r="G330" s="112" t="str">
        <f>IF('①見積→契約(出来高報告初回のみ）'!H357="","",'①見積→契約(出来高報告初回のみ）'!H357)</f>
        <v/>
      </c>
      <c r="H330" s="110" t="str">
        <f t="shared" si="56"/>
        <v/>
      </c>
      <c r="I330" s="114" t="str">
        <f>IFERROR(IF(K330=TRUE,ROUND(G330*'値引・法定福利費自動計算（非表示予定）'!$D$7+M330,0),IF(G330="","",ROUND(G330*L330+M330,0))),"")</f>
        <v/>
      </c>
      <c r="J330" s="125"/>
      <c r="K330" s="458"/>
      <c r="L330" s="157"/>
      <c r="M330" s="156"/>
      <c r="N330" s="449" t="str">
        <f t="shared" si="60"/>
        <v/>
      </c>
      <c r="O330" s="449" t="str">
        <f>IF($K330=TRUE,'②-1出来高報告書'!$H$42-1%,"")</f>
        <v/>
      </c>
      <c r="P330" s="449" t="str">
        <f>IF($K330=TRUE,'②-1出来高報告書'!$H$42+1%,"")</f>
        <v/>
      </c>
      <c r="Q330" s="460" t="str">
        <f>IF($G330="","",IF($K330=TRUE,
MAX(
MIN(
_xlfn.CEILING.MATH($G330*('②-1出来高報告書'!$H$42-1%),1)-ROUND($G330*'値引・法定福利費自動計算（非表示予定）'!$D$7,0),
_xlfn.CEILING.MATH($G330*('②-1出来高報告書'!$H$42+1%+0.1%),1)-1-ROUND($G330*'値引・法定福利費自動計算（非表示予定）'!$D$7,0)
),
MIN(0,$G330)-ROUND($G330*'値引・法定福利費自動計算（非表示予定）'!$D$7,0),
-99999
),
MAX(
MIN(0,$G330)-ROUND($G330*$L330,0),
-99999
)
))</f>
        <v/>
      </c>
      <c r="R330" s="460" t="str">
        <f>IF($G330="","",IF($K330=TRUE,
MIN(
MAX(
_xlfn.CEILING.MATH($G330*('②-1出来高報告書'!$H$42-1%),1)-ROUND($G330*'値引・法定福利費自動計算（非表示予定）'!$D$7,0),
_xlfn.CEILING.MATH($G330*('②-1出来高報告書'!$H$42+1%+0.1%),1)-1-ROUND($G330*'値引・法定福利費自動計算（非表示予定）'!$D$7,0)
),
MAX(0,$G330)-ROUND($G330*'値引・法定福利費自動計算（非表示予定）'!$D$7,0),
99999
),
MIN(
MAX(0,$G330)-ROUND($G330*$L330,0),
99999
)
))</f>
        <v/>
      </c>
      <c r="S330" s="462" t="str">
        <f t="shared" si="61"/>
        <v>OK</v>
      </c>
      <c r="T330" s="435" t="str">
        <f t="shared" si="62"/>
        <v>OK</v>
      </c>
      <c r="U330" s="435" t="str">
        <f>IF($K330=TRUE,IF(ROUND(ABS($H330-'②-1出来高報告書'!$H$42),4)&lt;=1%,"OK","NG"),"OK")</f>
        <v>OK</v>
      </c>
      <c r="V330" s="435" t="str">
        <f t="shared" si="63"/>
        <v>OK</v>
      </c>
      <c r="W330" s="435" t="str">
        <f t="shared" si="64"/>
        <v>OK</v>
      </c>
      <c r="X330" s="435" t="str">
        <f t="shared" si="65"/>
        <v>OK</v>
      </c>
      <c r="Y330" s="435" t="str">
        <f t="shared" si="66"/>
        <v>OK</v>
      </c>
      <c r="Z330" s="435">
        <f t="shared" si="67"/>
        <v>0</v>
      </c>
      <c r="AA330" s="83">
        <f>'①見積→契約(出来高報告初回のみ）'!I357</f>
        <v>0</v>
      </c>
    </row>
    <row r="331" spans="1:27" ht="18" customHeight="1">
      <c r="A331" s="370">
        <f t="shared" si="58"/>
        <v>10</v>
      </c>
      <c r="B331" s="308" t="str">
        <f>IF('①見積→契約(出来高報告初回のみ）'!B366="〇","☑","")</f>
        <v/>
      </c>
      <c r="C331" s="408" t="str">
        <f t="shared" si="59"/>
        <v/>
      </c>
      <c r="D331" s="305" t="str">
        <f>IFERROR(IF('①見積→契約(出来高報告初回のみ）'!C358="","",'①見積→契約(出来高報告初回のみ）'!C358),"")</f>
        <v/>
      </c>
      <c r="E331" s="115" t="str">
        <f>IFERROR(IF('①見積→契約(出来高報告初回のみ）'!D358="","",FIXED('①見積→契約(出来高報告初回のみ）'!D358,'①見積→契約(出来高報告初回のみ）'!AG372)),"")</f>
        <v/>
      </c>
      <c r="F331" s="111" t="str">
        <f>IFERROR(IF('①見積→契約(出来高報告初回のみ）'!E358="","",'①見積→契約(出来高報告初回のみ）'!E358),"")</f>
        <v/>
      </c>
      <c r="G331" s="112" t="str">
        <f>IF('①見積→契約(出来高報告初回のみ）'!H358="","",'①見積→契約(出来高報告初回のみ）'!H358)</f>
        <v/>
      </c>
      <c r="H331" s="110" t="str">
        <f t="shared" si="56"/>
        <v/>
      </c>
      <c r="I331" s="114" t="str">
        <f>IFERROR(IF(K331=TRUE,ROUND(G331*'値引・法定福利費自動計算（非表示予定）'!$D$7+M331,0),IF(G331="","",ROUND(G331*L331+M331,0))),"")</f>
        <v/>
      </c>
      <c r="J331" s="125"/>
      <c r="K331" s="458"/>
      <c r="L331" s="157"/>
      <c r="M331" s="156"/>
      <c r="N331" s="449" t="str">
        <f t="shared" si="60"/>
        <v/>
      </c>
      <c r="O331" s="449" t="str">
        <f>IF($K331=TRUE,'②-1出来高報告書'!$H$42-1%,"")</f>
        <v/>
      </c>
      <c r="P331" s="449" t="str">
        <f>IF($K331=TRUE,'②-1出来高報告書'!$H$42+1%,"")</f>
        <v/>
      </c>
      <c r="Q331" s="460" t="str">
        <f>IF($G331="","",IF($K331=TRUE,
MAX(
MIN(
_xlfn.CEILING.MATH($G331*('②-1出来高報告書'!$H$42-1%),1)-ROUND($G331*'値引・法定福利費自動計算（非表示予定）'!$D$7,0),
_xlfn.CEILING.MATH($G331*('②-1出来高報告書'!$H$42+1%+0.1%),1)-1-ROUND($G331*'値引・法定福利費自動計算（非表示予定）'!$D$7,0)
),
MIN(0,$G331)-ROUND($G331*'値引・法定福利費自動計算（非表示予定）'!$D$7,0),
-99999
),
MAX(
MIN(0,$G331)-ROUND($G331*$L331,0),
-99999
)
))</f>
        <v/>
      </c>
      <c r="R331" s="460" t="str">
        <f>IF($G331="","",IF($K331=TRUE,
MIN(
MAX(
_xlfn.CEILING.MATH($G331*('②-1出来高報告書'!$H$42-1%),1)-ROUND($G331*'値引・法定福利費自動計算（非表示予定）'!$D$7,0),
_xlfn.CEILING.MATH($G331*('②-1出来高報告書'!$H$42+1%+0.1%),1)-1-ROUND($G331*'値引・法定福利費自動計算（非表示予定）'!$D$7,0)
),
MAX(0,$G331)-ROUND($G331*'値引・法定福利費自動計算（非表示予定）'!$D$7,0),
99999
),
MIN(
MAX(0,$G331)-ROUND($G331*$L331,0),
99999
)
))</f>
        <v/>
      </c>
      <c r="S331" s="462" t="str">
        <f t="shared" si="61"/>
        <v>OK</v>
      </c>
      <c r="T331" s="435" t="str">
        <f t="shared" si="62"/>
        <v>OK</v>
      </c>
      <c r="U331" s="435" t="str">
        <f>IF($K331=TRUE,IF(ROUND(ABS($H331-'②-1出来高報告書'!$H$42),4)&lt;=1%,"OK","NG"),"OK")</f>
        <v>OK</v>
      </c>
      <c r="V331" s="435" t="str">
        <f t="shared" si="63"/>
        <v>OK</v>
      </c>
      <c r="W331" s="435" t="str">
        <f t="shared" si="64"/>
        <v>OK</v>
      </c>
      <c r="X331" s="435" t="str">
        <f t="shared" si="65"/>
        <v>OK</v>
      </c>
      <c r="Y331" s="435" t="str">
        <f t="shared" si="66"/>
        <v>OK</v>
      </c>
      <c r="Z331" s="435">
        <f t="shared" si="67"/>
        <v>0</v>
      </c>
      <c r="AA331" s="83">
        <f>'①見積→契約(出来高報告初回のみ）'!I358</f>
        <v>0</v>
      </c>
    </row>
    <row r="332" spans="1:27" ht="18" customHeight="1">
      <c r="A332" s="370">
        <f t="shared" si="58"/>
        <v>10</v>
      </c>
      <c r="B332" s="308" t="str">
        <f>IF('①見積→契約(出来高報告初回のみ）'!B367="〇","☑","")</f>
        <v/>
      </c>
      <c r="C332" s="408" t="str">
        <f t="shared" si="59"/>
        <v/>
      </c>
      <c r="D332" s="305" t="str">
        <f>IFERROR(IF('①見積→契約(出来高報告初回のみ）'!C359="","",'①見積→契約(出来高報告初回のみ）'!C359),"")</f>
        <v/>
      </c>
      <c r="E332" s="115" t="str">
        <f>IFERROR(IF('①見積→契約(出来高報告初回のみ）'!D359="","",FIXED('①見積→契約(出来高報告初回のみ）'!D359,'①見積→契約(出来高報告初回のみ）'!AG373)),"")</f>
        <v/>
      </c>
      <c r="F332" s="111" t="str">
        <f>IFERROR(IF('①見積→契約(出来高報告初回のみ）'!E359="","",'①見積→契約(出来高報告初回のみ）'!E359),"")</f>
        <v/>
      </c>
      <c r="G332" s="112" t="str">
        <f>IF('①見積→契約(出来高報告初回のみ）'!H359="","",'①見積→契約(出来高報告初回のみ）'!H359)</f>
        <v/>
      </c>
      <c r="H332" s="110" t="str">
        <f t="shared" ref="H332:H395" si="68">IFERROR(IF(K332=TRUE,IF(AND(I332/G332&gt;0,I332/G332&lt;0.001),0.001,ROUNDDOWN(I332/G332,3)),IF(G332="","",IF(AND((G332*L332+M332)/G332&gt;0,(G332*L332+M332)/G332&lt;0.001),0.001,ROUNDDOWN((G332*L332+M332)/G332,3)))),"")</f>
        <v/>
      </c>
      <c r="I332" s="114" t="str">
        <f>IFERROR(IF(K332=TRUE,ROUND(G332*'値引・法定福利費自動計算（非表示予定）'!$D$7+M332,0),IF(G332="","",ROUND(G332*L332+M332,0))),"")</f>
        <v/>
      </c>
      <c r="J332" s="125"/>
      <c r="K332" s="458" t="b">
        <v>0</v>
      </c>
      <c r="L332" s="157"/>
      <c r="M332" s="156"/>
      <c r="N332" s="449" t="str">
        <f t="shared" si="60"/>
        <v/>
      </c>
      <c r="O332" s="449" t="str">
        <f>IF($K332=TRUE,'②-1出来高報告書'!$H$42-1%,"")</f>
        <v/>
      </c>
      <c r="P332" s="449" t="str">
        <f>IF($K332=TRUE,'②-1出来高報告書'!$H$42+1%,"")</f>
        <v/>
      </c>
      <c r="Q332" s="460" t="str">
        <f>IF($G332="","",IF($K332=TRUE,
MAX(
MIN(
_xlfn.CEILING.MATH($G332*('②-1出来高報告書'!$H$42-1%),1)-ROUND($G332*'値引・法定福利費自動計算（非表示予定）'!$D$7,0),
_xlfn.CEILING.MATH($G332*('②-1出来高報告書'!$H$42+1%+0.1%),1)-1-ROUND($G332*'値引・法定福利費自動計算（非表示予定）'!$D$7,0)
),
MIN(0,$G332)-ROUND($G332*'値引・法定福利費自動計算（非表示予定）'!$D$7,0),
-99999
),
MAX(
MIN(0,$G332)-ROUND($G332*$L332,0),
-99999
)
))</f>
        <v/>
      </c>
      <c r="R332" s="460" t="str">
        <f>IF($G332="","",IF($K332=TRUE,
MIN(
MAX(
_xlfn.CEILING.MATH($G332*('②-1出来高報告書'!$H$42-1%),1)-ROUND($G332*'値引・法定福利費自動計算（非表示予定）'!$D$7,0),
_xlfn.CEILING.MATH($G332*('②-1出来高報告書'!$H$42+1%+0.1%),1)-1-ROUND($G332*'値引・法定福利費自動計算（非表示予定）'!$D$7,0)
),
MAX(0,$G332)-ROUND($G332*'値引・法定福利費自動計算（非表示予定）'!$D$7,0),
99999
),
MIN(
MAX(0,$G332)-ROUND($G332*$L332,0),
99999
)
))</f>
        <v/>
      </c>
      <c r="S332" s="462" t="str">
        <f t="shared" si="61"/>
        <v>OK</v>
      </c>
      <c r="T332" s="435" t="str">
        <f t="shared" si="62"/>
        <v>OK</v>
      </c>
      <c r="U332" s="435" t="str">
        <f>IF($K332=TRUE,IF(ROUND(ABS($H332-'②-1出来高報告書'!$H$42),4)&lt;=1%,"OK","NG"),"OK")</f>
        <v>OK</v>
      </c>
      <c r="V332" s="435" t="str">
        <f t="shared" si="63"/>
        <v>OK</v>
      </c>
      <c r="W332" s="435" t="str">
        <f t="shared" si="64"/>
        <v>OK</v>
      </c>
      <c r="X332" s="435" t="str">
        <f t="shared" si="65"/>
        <v>OK</v>
      </c>
      <c r="Y332" s="435" t="str">
        <f t="shared" si="66"/>
        <v>OK</v>
      </c>
      <c r="Z332" s="435">
        <f t="shared" si="67"/>
        <v>0</v>
      </c>
      <c r="AA332" s="83">
        <f>'①見積→契約(出来高報告初回のみ）'!I359</f>
        <v>0</v>
      </c>
    </row>
    <row r="333" spans="1:27" ht="18" customHeight="1">
      <c r="A333" s="370">
        <f t="shared" si="58"/>
        <v>10</v>
      </c>
      <c r="B333" s="308" t="str">
        <f>IF('①見積→契約(出来高報告初回のみ）'!B368="〇","☑","")</f>
        <v/>
      </c>
      <c r="C333" s="408" t="str">
        <f t="shared" si="59"/>
        <v/>
      </c>
      <c r="D333" s="305" t="str">
        <f>IFERROR(IF('①見積→契約(出来高報告初回のみ）'!C360="","",'①見積→契約(出来高報告初回のみ）'!C360),"")</f>
        <v/>
      </c>
      <c r="E333" s="115" t="str">
        <f>IFERROR(IF('①見積→契約(出来高報告初回のみ）'!D360="","",FIXED('①見積→契約(出来高報告初回のみ）'!D360,'①見積→契約(出来高報告初回のみ）'!AG374)),"")</f>
        <v/>
      </c>
      <c r="F333" s="111" t="str">
        <f>IFERROR(IF('①見積→契約(出来高報告初回のみ）'!E360="","",'①見積→契約(出来高報告初回のみ）'!E360),"")</f>
        <v/>
      </c>
      <c r="G333" s="112" t="str">
        <f>IF('①見積→契約(出来高報告初回のみ）'!H360="","",'①見積→契約(出来高報告初回のみ）'!H360)</f>
        <v/>
      </c>
      <c r="H333" s="110" t="str">
        <f t="shared" si="68"/>
        <v/>
      </c>
      <c r="I333" s="114" t="str">
        <f>IFERROR(IF(K333=TRUE,ROUND(G333*'値引・法定福利費自動計算（非表示予定）'!$D$7+M333,0),IF(G333="","",ROUND(G333*L333+M333,0))),"")</f>
        <v/>
      </c>
      <c r="J333" s="125"/>
      <c r="K333" s="458" t="b">
        <v>0</v>
      </c>
      <c r="L333" s="157"/>
      <c r="M333" s="156"/>
      <c r="N333" s="449" t="str">
        <f t="shared" si="60"/>
        <v/>
      </c>
      <c r="O333" s="449" t="str">
        <f>IF($K333=TRUE,'②-1出来高報告書'!$H$42-1%,"")</f>
        <v/>
      </c>
      <c r="P333" s="449" t="str">
        <f>IF($K333=TRUE,'②-1出来高報告書'!$H$42+1%,"")</f>
        <v/>
      </c>
      <c r="Q333" s="460" t="str">
        <f>IF($G333="","",IF($K333=TRUE,
MAX(
MIN(
_xlfn.CEILING.MATH($G333*('②-1出来高報告書'!$H$42-1%),1)-ROUND($G333*'値引・法定福利費自動計算（非表示予定）'!$D$7,0),
_xlfn.CEILING.MATH($G333*('②-1出来高報告書'!$H$42+1%+0.1%),1)-1-ROUND($G333*'値引・法定福利費自動計算（非表示予定）'!$D$7,0)
),
MIN(0,$G333)-ROUND($G333*'値引・法定福利費自動計算（非表示予定）'!$D$7,0),
-99999
),
MAX(
MIN(0,$G333)-ROUND($G333*$L333,0),
-99999
)
))</f>
        <v/>
      </c>
      <c r="R333" s="460" t="str">
        <f>IF($G333="","",IF($K333=TRUE,
MIN(
MAX(
_xlfn.CEILING.MATH($G333*('②-1出来高報告書'!$H$42-1%),1)-ROUND($G333*'値引・法定福利費自動計算（非表示予定）'!$D$7,0),
_xlfn.CEILING.MATH($G333*('②-1出来高報告書'!$H$42+1%+0.1%),1)-1-ROUND($G333*'値引・法定福利費自動計算（非表示予定）'!$D$7,0)
),
MAX(0,$G333)-ROUND($G333*'値引・法定福利費自動計算（非表示予定）'!$D$7,0),
99999
),
MIN(
MAX(0,$G333)-ROUND($G333*$L333,0),
99999
)
))</f>
        <v/>
      </c>
      <c r="S333" s="462" t="str">
        <f t="shared" si="61"/>
        <v>OK</v>
      </c>
      <c r="T333" s="435" t="str">
        <f t="shared" si="62"/>
        <v>OK</v>
      </c>
      <c r="U333" s="435" t="str">
        <f>IF($K333=TRUE,IF(ROUND(ABS($H333-'②-1出来高報告書'!$H$42),4)&lt;=1%,"OK","NG"),"OK")</f>
        <v>OK</v>
      </c>
      <c r="V333" s="435" t="str">
        <f t="shared" si="63"/>
        <v>OK</v>
      </c>
      <c r="W333" s="435" t="str">
        <f t="shared" si="64"/>
        <v>OK</v>
      </c>
      <c r="X333" s="435" t="str">
        <f t="shared" si="65"/>
        <v>OK</v>
      </c>
      <c r="Y333" s="435" t="str">
        <f t="shared" si="66"/>
        <v>OK</v>
      </c>
      <c r="Z333" s="435">
        <f t="shared" si="67"/>
        <v>0</v>
      </c>
      <c r="AA333" s="83">
        <f>'①見積→契約(出来高報告初回のみ）'!I360</f>
        <v>0</v>
      </c>
    </row>
    <row r="334" spans="1:27" ht="18" customHeight="1">
      <c r="A334" s="370">
        <f t="shared" si="58"/>
        <v>10</v>
      </c>
      <c r="B334" s="308" t="str">
        <f>IF('①見積→契約(出来高報告初回のみ）'!B369="〇","☑","")</f>
        <v/>
      </c>
      <c r="C334" s="408" t="str">
        <f t="shared" si="59"/>
        <v/>
      </c>
      <c r="D334" s="305" t="str">
        <f>IFERROR(IF('①見積→契約(出来高報告初回のみ）'!C361="","",'①見積→契約(出来高報告初回のみ）'!C361),"")</f>
        <v/>
      </c>
      <c r="E334" s="115" t="str">
        <f>IFERROR(IF('①見積→契約(出来高報告初回のみ）'!D361="","",FIXED('①見積→契約(出来高報告初回のみ）'!D361,'①見積→契約(出来高報告初回のみ）'!AG375)),"")</f>
        <v/>
      </c>
      <c r="F334" s="111" t="str">
        <f>IFERROR(IF('①見積→契約(出来高報告初回のみ）'!E361="","",'①見積→契約(出来高報告初回のみ）'!E361),"")</f>
        <v/>
      </c>
      <c r="G334" s="112" t="str">
        <f>IF('①見積→契約(出来高報告初回のみ）'!H361="","",'①見積→契約(出来高報告初回のみ）'!H361)</f>
        <v/>
      </c>
      <c r="H334" s="110" t="str">
        <f t="shared" si="68"/>
        <v/>
      </c>
      <c r="I334" s="114" t="str">
        <f>IFERROR(IF(K334=TRUE,ROUND(G334*'値引・法定福利費自動計算（非表示予定）'!$D$7+M334,0),IF(G334="","",ROUND(G334*L334+M334,0))),"")</f>
        <v/>
      </c>
      <c r="J334" s="125"/>
      <c r="K334" s="458" t="b">
        <v>0</v>
      </c>
      <c r="L334" s="157"/>
      <c r="M334" s="156"/>
      <c r="N334" s="449" t="str">
        <f t="shared" si="60"/>
        <v/>
      </c>
      <c r="O334" s="449" t="str">
        <f>IF($K334=TRUE,'②-1出来高報告書'!$H$42-1%,"")</f>
        <v/>
      </c>
      <c r="P334" s="449" t="str">
        <f>IF($K334=TRUE,'②-1出来高報告書'!$H$42+1%,"")</f>
        <v/>
      </c>
      <c r="Q334" s="460" t="str">
        <f>IF($G334="","",IF($K334=TRUE,
MAX(
MIN(
_xlfn.CEILING.MATH($G334*('②-1出来高報告書'!$H$42-1%),1)-ROUND($G334*'値引・法定福利費自動計算（非表示予定）'!$D$7,0),
_xlfn.CEILING.MATH($G334*('②-1出来高報告書'!$H$42+1%+0.1%),1)-1-ROUND($G334*'値引・法定福利費自動計算（非表示予定）'!$D$7,0)
),
MIN(0,$G334)-ROUND($G334*'値引・法定福利費自動計算（非表示予定）'!$D$7,0),
-99999
),
MAX(
MIN(0,$G334)-ROUND($G334*$L334,0),
-99999
)
))</f>
        <v/>
      </c>
      <c r="R334" s="460" t="str">
        <f>IF($G334="","",IF($K334=TRUE,
MIN(
MAX(
_xlfn.CEILING.MATH($G334*('②-1出来高報告書'!$H$42-1%),1)-ROUND($G334*'値引・法定福利費自動計算（非表示予定）'!$D$7,0),
_xlfn.CEILING.MATH($G334*('②-1出来高報告書'!$H$42+1%+0.1%),1)-1-ROUND($G334*'値引・法定福利費自動計算（非表示予定）'!$D$7,0)
),
MAX(0,$G334)-ROUND($G334*'値引・法定福利費自動計算（非表示予定）'!$D$7,0),
99999
),
MIN(
MAX(0,$G334)-ROUND($G334*$L334,0),
99999
)
))</f>
        <v/>
      </c>
      <c r="S334" s="462" t="str">
        <f t="shared" si="61"/>
        <v>OK</v>
      </c>
      <c r="T334" s="435" t="str">
        <f t="shared" si="62"/>
        <v>OK</v>
      </c>
      <c r="U334" s="435" t="str">
        <f>IF($K334=TRUE,IF(ROUND(ABS($H334-'②-1出来高報告書'!$H$42),4)&lt;=1%,"OK","NG"),"OK")</f>
        <v>OK</v>
      </c>
      <c r="V334" s="435" t="str">
        <f t="shared" si="63"/>
        <v>OK</v>
      </c>
      <c r="W334" s="435" t="str">
        <f t="shared" si="64"/>
        <v>OK</v>
      </c>
      <c r="X334" s="435" t="str">
        <f t="shared" si="65"/>
        <v>OK</v>
      </c>
      <c r="Y334" s="435" t="str">
        <f t="shared" si="66"/>
        <v>OK</v>
      </c>
      <c r="Z334" s="435">
        <f t="shared" si="67"/>
        <v>0</v>
      </c>
      <c r="AA334" s="83">
        <f>'①見積→契約(出来高報告初回のみ）'!I361</f>
        <v>0</v>
      </c>
    </row>
    <row r="335" spans="1:27" ht="18" customHeight="1">
      <c r="A335" s="370">
        <f t="shared" si="58"/>
        <v>10</v>
      </c>
      <c r="B335" s="308" t="str">
        <f>IF('①見積→契約(出来高報告初回のみ）'!B370="〇","☑","")</f>
        <v/>
      </c>
      <c r="C335" s="408" t="str">
        <f t="shared" si="59"/>
        <v/>
      </c>
      <c r="D335" s="305" t="str">
        <f>IFERROR(IF('①見積→契約(出来高報告初回のみ）'!C362="","",'①見積→契約(出来高報告初回のみ）'!C362),"")</f>
        <v/>
      </c>
      <c r="E335" s="115" t="str">
        <f>IFERROR(IF('①見積→契約(出来高報告初回のみ）'!D362="","",FIXED('①見積→契約(出来高報告初回のみ）'!D362,'①見積→契約(出来高報告初回のみ）'!AG376)),"")</f>
        <v/>
      </c>
      <c r="F335" s="111" t="str">
        <f>IFERROR(IF('①見積→契約(出来高報告初回のみ）'!E362="","",'①見積→契約(出来高報告初回のみ）'!E362),"")</f>
        <v/>
      </c>
      <c r="G335" s="112" t="str">
        <f>IF('①見積→契約(出来高報告初回のみ）'!H362="","",'①見積→契約(出来高報告初回のみ）'!H362)</f>
        <v/>
      </c>
      <c r="H335" s="110" t="str">
        <f t="shared" si="68"/>
        <v/>
      </c>
      <c r="I335" s="114" t="str">
        <f>IFERROR(IF(K335=TRUE,ROUND(G335*'値引・法定福利費自動計算（非表示予定）'!$D$7+M335,0),IF(G335="","",ROUND(G335*L335+M335,0))),"")</f>
        <v/>
      </c>
      <c r="J335" s="125"/>
      <c r="K335" s="458"/>
      <c r="L335" s="157"/>
      <c r="M335" s="156"/>
      <c r="N335" s="449" t="str">
        <f t="shared" si="60"/>
        <v/>
      </c>
      <c r="O335" s="449" t="str">
        <f>IF($K335=TRUE,'②-1出来高報告書'!$H$42-1%,"")</f>
        <v/>
      </c>
      <c r="P335" s="449" t="str">
        <f>IF($K335=TRUE,'②-1出来高報告書'!$H$42+1%,"")</f>
        <v/>
      </c>
      <c r="Q335" s="460" t="str">
        <f>IF($G335="","",IF($K335=TRUE,
MAX(
MIN(
_xlfn.CEILING.MATH($G335*('②-1出来高報告書'!$H$42-1%),1)-ROUND($G335*'値引・法定福利費自動計算（非表示予定）'!$D$7,0),
_xlfn.CEILING.MATH($G335*('②-1出来高報告書'!$H$42+1%+0.1%),1)-1-ROUND($G335*'値引・法定福利費自動計算（非表示予定）'!$D$7,0)
),
MIN(0,$G335)-ROUND($G335*'値引・法定福利費自動計算（非表示予定）'!$D$7,0),
-99999
),
MAX(
MIN(0,$G335)-ROUND($G335*$L335,0),
-99999
)
))</f>
        <v/>
      </c>
      <c r="R335" s="460" t="str">
        <f>IF($G335="","",IF($K335=TRUE,
MIN(
MAX(
_xlfn.CEILING.MATH($G335*('②-1出来高報告書'!$H$42-1%),1)-ROUND($G335*'値引・法定福利費自動計算（非表示予定）'!$D$7,0),
_xlfn.CEILING.MATH($G335*('②-1出来高報告書'!$H$42+1%+0.1%),1)-1-ROUND($G335*'値引・法定福利費自動計算（非表示予定）'!$D$7,0)
),
MAX(0,$G335)-ROUND($G335*'値引・法定福利費自動計算（非表示予定）'!$D$7,0),
99999
),
MIN(
MAX(0,$G335)-ROUND($G335*$L335,0),
99999
)
))</f>
        <v/>
      </c>
      <c r="S335" s="462" t="str">
        <f t="shared" si="61"/>
        <v>OK</v>
      </c>
      <c r="T335" s="435" t="str">
        <f t="shared" si="62"/>
        <v>OK</v>
      </c>
      <c r="U335" s="435" t="str">
        <f>IF($K335=TRUE,IF(ROUND(ABS($H335-'②-1出来高報告書'!$H$42),4)&lt;=1%,"OK","NG"),"OK")</f>
        <v>OK</v>
      </c>
      <c r="V335" s="435" t="str">
        <f t="shared" si="63"/>
        <v>OK</v>
      </c>
      <c r="W335" s="435" t="str">
        <f t="shared" si="64"/>
        <v>OK</v>
      </c>
      <c r="X335" s="435" t="str">
        <f t="shared" si="65"/>
        <v>OK</v>
      </c>
      <c r="Y335" s="435" t="str">
        <f t="shared" si="66"/>
        <v>OK</v>
      </c>
      <c r="Z335" s="435">
        <f t="shared" si="67"/>
        <v>0</v>
      </c>
      <c r="AA335" s="83">
        <f>'①見積→契約(出来高報告初回のみ）'!I362</f>
        <v>0</v>
      </c>
    </row>
    <row r="336" spans="1:27" ht="18" customHeight="1">
      <c r="A336" s="370">
        <f t="shared" si="58"/>
        <v>10</v>
      </c>
      <c r="B336" s="308" t="str">
        <f>IF('①見積→契約(出来高報告初回のみ）'!B371="〇","☑","")</f>
        <v/>
      </c>
      <c r="C336" s="408" t="str">
        <f t="shared" si="59"/>
        <v/>
      </c>
      <c r="D336" s="305" t="str">
        <f>IFERROR(IF('①見積→契約(出来高報告初回のみ）'!C363="","",'①見積→契約(出来高報告初回のみ）'!C363),"")</f>
        <v/>
      </c>
      <c r="E336" s="115" t="str">
        <f>IFERROR(IF('①見積→契約(出来高報告初回のみ）'!D363="","",FIXED('①見積→契約(出来高報告初回のみ）'!D363,'①見積→契約(出来高報告初回のみ）'!AG377)),"")</f>
        <v/>
      </c>
      <c r="F336" s="111" t="str">
        <f>IFERROR(IF('①見積→契約(出来高報告初回のみ）'!E363="","",'①見積→契約(出来高報告初回のみ）'!E363),"")</f>
        <v/>
      </c>
      <c r="G336" s="112" t="str">
        <f>IF('①見積→契約(出来高報告初回のみ）'!H363="","",'①見積→契約(出来高報告初回のみ）'!H363)</f>
        <v/>
      </c>
      <c r="H336" s="110" t="str">
        <f t="shared" si="68"/>
        <v/>
      </c>
      <c r="I336" s="114" t="str">
        <f>IFERROR(IF(K336=TRUE,ROUND(G336*'値引・法定福利費自動計算（非表示予定）'!$D$7+M336,0),IF(G336="","",ROUND(G336*L336+M336,0))),"")</f>
        <v/>
      </c>
      <c r="J336" s="125"/>
      <c r="K336" s="458" t="b">
        <v>0</v>
      </c>
      <c r="L336" s="157"/>
      <c r="M336" s="156"/>
      <c r="N336" s="449" t="str">
        <f t="shared" si="60"/>
        <v/>
      </c>
      <c r="O336" s="449" t="str">
        <f>IF($K336=TRUE,'②-1出来高報告書'!$H$42-1%,"")</f>
        <v/>
      </c>
      <c r="P336" s="449" t="str">
        <f>IF($K336=TRUE,'②-1出来高報告書'!$H$42+1%,"")</f>
        <v/>
      </c>
      <c r="Q336" s="460" t="str">
        <f>IF($G336="","",IF($K336=TRUE,
MAX(
MIN(
_xlfn.CEILING.MATH($G336*('②-1出来高報告書'!$H$42-1%),1)-ROUND($G336*'値引・法定福利費自動計算（非表示予定）'!$D$7,0),
_xlfn.CEILING.MATH($G336*('②-1出来高報告書'!$H$42+1%+0.1%),1)-1-ROUND($G336*'値引・法定福利費自動計算（非表示予定）'!$D$7,0)
),
MIN(0,$G336)-ROUND($G336*'値引・法定福利費自動計算（非表示予定）'!$D$7,0),
-99999
),
MAX(
MIN(0,$G336)-ROUND($G336*$L336,0),
-99999
)
))</f>
        <v/>
      </c>
      <c r="R336" s="460" t="str">
        <f>IF($G336="","",IF($K336=TRUE,
MIN(
MAX(
_xlfn.CEILING.MATH($G336*('②-1出来高報告書'!$H$42-1%),1)-ROUND($G336*'値引・法定福利費自動計算（非表示予定）'!$D$7,0),
_xlfn.CEILING.MATH($G336*('②-1出来高報告書'!$H$42+1%+0.1%),1)-1-ROUND($G336*'値引・法定福利費自動計算（非表示予定）'!$D$7,0)
),
MAX(0,$G336)-ROUND($G336*'値引・法定福利費自動計算（非表示予定）'!$D$7,0),
99999
),
MIN(
MAX(0,$G336)-ROUND($G336*$L336,0),
99999
)
))</f>
        <v/>
      </c>
      <c r="S336" s="462" t="str">
        <f t="shared" si="61"/>
        <v>OK</v>
      </c>
      <c r="T336" s="435" t="str">
        <f t="shared" si="62"/>
        <v>OK</v>
      </c>
      <c r="U336" s="435" t="str">
        <f>IF($K336=TRUE,IF(ROUND(ABS($H336-'②-1出来高報告書'!$H$42),4)&lt;=1%,"OK","NG"),"OK")</f>
        <v>OK</v>
      </c>
      <c r="V336" s="435" t="str">
        <f t="shared" si="63"/>
        <v>OK</v>
      </c>
      <c r="W336" s="435" t="str">
        <f t="shared" si="64"/>
        <v>OK</v>
      </c>
      <c r="X336" s="435" t="str">
        <f t="shared" si="65"/>
        <v>OK</v>
      </c>
      <c r="Y336" s="435" t="str">
        <f t="shared" si="66"/>
        <v>OK</v>
      </c>
      <c r="Z336" s="435">
        <f t="shared" si="67"/>
        <v>0</v>
      </c>
      <c r="AA336" s="83">
        <f>'①見積→契約(出来高報告初回のみ）'!I363</f>
        <v>0</v>
      </c>
    </row>
    <row r="337" spans="1:27" ht="18" customHeight="1">
      <c r="A337" s="370">
        <f t="shared" si="58"/>
        <v>10</v>
      </c>
      <c r="B337" s="308" t="str">
        <f>IF('①見積→契約(出来高報告初回のみ）'!B372="〇","☑","")</f>
        <v/>
      </c>
      <c r="C337" s="408" t="str">
        <f t="shared" si="59"/>
        <v/>
      </c>
      <c r="D337" s="305" t="str">
        <f>IFERROR(IF('①見積→契約(出来高報告初回のみ）'!C364="","",'①見積→契約(出来高報告初回のみ）'!C364),"")</f>
        <v/>
      </c>
      <c r="E337" s="115" t="str">
        <f>IFERROR(IF('①見積→契約(出来高報告初回のみ）'!D364="","",FIXED('①見積→契約(出来高報告初回のみ）'!D364,'①見積→契約(出来高報告初回のみ）'!AG378)),"")</f>
        <v/>
      </c>
      <c r="F337" s="111" t="str">
        <f>IFERROR(IF('①見積→契約(出来高報告初回のみ）'!E364="","",'①見積→契約(出来高報告初回のみ）'!E364),"")</f>
        <v/>
      </c>
      <c r="G337" s="112" t="str">
        <f>IF('①見積→契約(出来高報告初回のみ）'!H364="","",'①見積→契約(出来高報告初回のみ）'!H364)</f>
        <v/>
      </c>
      <c r="H337" s="110" t="str">
        <f t="shared" si="68"/>
        <v/>
      </c>
      <c r="I337" s="114" t="str">
        <f>IFERROR(IF(K337=TRUE,ROUND(G337*'値引・法定福利費自動計算（非表示予定）'!$D$7+M337,0),IF(G337="","",ROUND(G337*L337+M337,0))),"")</f>
        <v/>
      </c>
      <c r="J337" s="125"/>
      <c r="K337" s="458"/>
      <c r="L337" s="157"/>
      <c r="M337" s="156"/>
      <c r="N337" s="449" t="str">
        <f t="shared" si="60"/>
        <v/>
      </c>
      <c r="O337" s="449" t="str">
        <f>IF($K337=TRUE,'②-1出来高報告書'!$H$42-1%,"")</f>
        <v/>
      </c>
      <c r="P337" s="449" t="str">
        <f>IF($K337=TRUE,'②-1出来高報告書'!$H$42+1%,"")</f>
        <v/>
      </c>
      <c r="Q337" s="460" t="str">
        <f>IF($G337="","",IF($K337=TRUE,
MAX(
MIN(
_xlfn.CEILING.MATH($G337*('②-1出来高報告書'!$H$42-1%),1)-ROUND($G337*'値引・法定福利費自動計算（非表示予定）'!$D$7,0),
_xlfn.CEILING.MATH($G337*('②-1出来高報告書'!$H$42+1%+0.1%),1)-1-ROUND($G337*'値引・法定福利費自動計算（非表示予定）'!$D$7,0)
),
MIN(0,$G337)-ROUND($G337*'値引・法定福利費自動計算（非表示予定）'!$D$7,0),
-99999
),
MAX(
MIN(0,$G337)-ROUND($G337*$L337,0),
-99999
)
))</f>
        <v/>
      </c>
      <c r="R337" s="460" t="str">
        <f>IF($G337="","",IF($K337=TRUE,
MIN(
MAX(
_xlfn.CEILING.MATH($G337*('②-1出来高報告書'!$H$42-1%),1)-ROUND($G337*'値引・法定福利費自動計算（非表示予定）'!$D$7,0),
_xlfn.CEILING.MATH($G337*('②-1出来高報告書'!$H$42+1%+0.1%),1)-1-ROUND($G337*'値引・法定福利費自動計算（非表示予定）'!$D$7,0)
),
MAX(0,$G337)-ROUND($G337*'値引・法定福利費自動計算（非表示予定）'!$D$7,0),
99999
),
MIN(
MAX(0,$G337)-ROUND($G337*$L337,0),
99999
)
))</f>
        <v/>
      </c>
      <c r="S337" s="462" t="str">
        <f t="shared" si="61"/>
        <v>OK</v>
      </c>
      <c r="T337" s="435" t="str">
        <f t="shared" si="62"/>
        <v>OK</v>
      </c>
      <c r="U337" s="435" t="str">
        <f>IF($K337=TRUE,IF(ROUND(ABS($H337-'②-1出来高報告書'!$H$42),4)&lt;=1%,"OK","NG"),"OK")</f>
        <v>OK</v>
      </c>
      <c r="V337" s="435" t="str">
        <f t="shared" si="63"/>
        <v>OK</v>
      </c>
      <c r="W337" s="435" t="str">
        <f t="shared" si="64"/>
        <v>OK</v>
      </c>
      <c r="X337" s="435" t="str">
        <f t="shared" si="65"/>
        <v>OK</v>
      </c>
      <c r="Y337" s="435" t="str">
        <f t="shared" si="66"/>
        <v>OK</v>
      </c>
      <c r="Z337" s="435">
        <f t="shared" si="67"/>
        <v>0</v>
      </c>
      <c r="AA337" s="83">
        <f>'①見積→契約(出来高報告初回のみ）'!I364</f>
        <v>0</v>
      </c>
    </row>
    <row r="338" spans="1:27" ht="18" customHeight="1">
      <c r="A338" s="370">
        <f t="shared" si="58"/>
        <v>10</v>
      </c>
      <c r="B338" s="308" t="str">
        <f>IF('①見積→契約(出来高報告初回のみ）'!B373="〇","☑","")</f>
        <v/>
      </c>
      <c r="C338" s="408" t="str">
        <f t="shared" si="59"/>
        <v/>
      </c>
      <c r="D338" s="305" t="str">
        <f>IFERROR(IF('①見積→契約(出来高報告初回のみ）'!C365="","",'①見積→契約(出来高報告初回のみ）'!C365),"")</f>
        <v/>
      </c>
      <c r="E338" s="115" t="str">
        <f>IFERROR(IF('①見積→契約(出来高報告初回のみ）'!D365="","",FIXED('①見積→契約(出来高報告初回のみ）'!D365,'①見積→契約(出来高報告初回のみ）'!AG379)),"")</f>
        <v/>
      </c>
      <c r="F338" s="111" t="str">
        <f>IFERROR(IF('①見積→契約(出来高報告初回のみ）'!E365="","",'①見積→契約(出来高報告初回のみ）'!E365),"")</f>
        <v/>
      </c>
      <c r="G338" s="112" t="str">
        <f>IF('①見積→契約(出来高報告初回のみ）'!H365="","",'①見積→契約(出来高報告初回のみ）'!H365)</f>
        <v/>
      </c>
      <c r="H338" s="110" t="str">
        <f t="shared" si="68"/>
        <v/>
      </c>
      <c r="I338" s="114" t="str">
        <f>IFERROR(IF(K338=TRUE,ROUND(G338*'値引・法定福利費自動計算（非表示予定）'!$D$7+M338,0),IF(G338="","",ROUND(G338*L338+M338,0))),"")</f>
        <v/>
      </c>
      <c r="J338" s="125"/>
      <c r="K338" s="458"/>
      <c r="L338" s="157"/>
      <c r="M338" s="156"/>
      <c r="N338" s="449" t="str">
        <f t="shared" si="60"/>
        <v/>
      </c>
      <c r="O338" s="449" t="str">
        <f>IF($K338=TRUE,'②-1出来高報告書'!$H$42-1%,"")</f>
        <v/>
      </c>
      <c r="P338" s="449" t="str">
        <f>IF($K338=TRUE,'②-1出来高報告書'!$H$42+1%,"")</f>
        <v/>
      </c>
      <c r="Q338" s="460" t="str">
        <f>IF($G338="","",IF($K338=TRUE,
MAX(
MIN(
_xlfn.CEILING.MATH($G338*('②-1出来高報告書'!$H$42-1%),1)-ROUND($G338*'値引・法定福利費自動計算（非表示予定）'!$D$7,0),
_xlfn.CEILING.MATH($G338*('②-1出来高報告書'!$H$42+1%+0.1%),1)-1-ROUND($G338*'値引・法定福利費自動計算（非表示予定）'!$D$7,0)
),
MIN(0,$G338)-ROUND($G338*'値引・法定福利費自動計算（非表示予定）'!$D$7,0),
-99999
),
MAX(
MIN(0,$G338)-ROUND($G338*$L338,0),
-99999
)
))</f>
        <v/>
      </c>
      <c r="R338" s="460" t="str">
        <f>IF($G338="","",IF($K338=TRUE,
MIN(
MAX(
_xlfn.CEILING.MATH($G338*('②-1出来高報告書'!$H$42-1%),1)-ROUND($G338*'値引・法定福利費自動計算（非表示予定）'!$D$7,0),
_xlfn.CEILING.MATH($G338*('②-1出来高報告書'!$H$42+1%+0.1%),1)-1-ROUND($G338*'値引・法定福利費自動計算（非表示予定）'!$D$7,0)
),
MAX(0,$G338)-ROUND($G338*'値引・法定福利費自動計算（非表示予定）'!$D$7,0),
99999
),
MIN(
MAX(0,$G338)-ROUND($G338*$L338,0),
99999
)
))</f>
        <v/>
      </c>
      <c r="S338" s="462" t="str">
        <f t="shared" si="61"/>
        <v>OK</v>
      </c>
      <c r="T338" s="435" t="str">
        <f t="shared" si="62"/>
        <v>OK</v>
      </c>
      <c r="U338" s="435" t="str">
        <f>IF($K338=TRUE,IF(ROUND(ABS($H338-'②-1出来高報告書'!$H$42),4)&lt;=1%,"OK","NG"),"OK")</f>
        <v>OK</v>
      </c>
      <c r="V338" s="435" t="str">
        <f t="shared" si="63"/>
        <v>OK</v>
      </c>
      <c r="W338" s="435" t="str">
        <f t="shared" si="64"/>
        <v>OK</v>
      </c>
      <c r="X338" s="435" t="str">
        <f t="shared" si="65"/>
        <v>OK</v>
      </c>
      <c r="Y338" s="435" t="str">
        <f t="shared" si="66"/>
        <v>OK</v>
      </c>
      <c r="Z338" s="435">
        <f t="shared" si="67"/>
        <v>0</v>
      </c>
      <c r="AA338" s="83">
        <f>'①見積→契約(出来高報告初回のみ）'!I365</f>
        <v>0</v>
      </c>
    </row>
    <row r="339" spans="1:27" ht="18" customHeight="1">
      <c r="A339" s="370">
        <f t="shared" si="58"/>
        <v>10</v>
      </c>
      <c r="B339" s="308" t="str">
        <f>IF('①見積→契約(出来高報告初回のみ）'!B374="〇","☑","")</f>
        <v/>
      </c>
      <c r="C339" s="408" t="str">
        <f t="shared" si="59"/>
        <v/>
      </c>
      <c r="D339" s="305" t="str">
        <f>IFERROR(IF('①見積→契約(出来高報告初回のみ）'!C366="","",'①見積→契約(出来高報告初回のみ）'!C366),"")</f>
        <v/>
      </c>
      <c r="E339" s="115" t="str">
        <f>IFERROR(IF('①見積→契約(出来高報告初回のみ）'!D366="","",FIXED('①見積→契約(出来高報告初回のみ）'!D366,'①見積→契約(出来高報告初回のみ）'!AG380)),"")</f>
        <v/>
      </c>
      <c r="F339" s="111" t="str">
        <f>IFERROR(IF('①見積→契約(出来高報告初回のみ）'!E366="","",'①見積→契約(出来高報告初回のみ）'!E366),"")</f>
        <v/>
      </c>
      <c r="G339" s="112" t="str">
        <f>IF('①見積→契約(出来高報告初回のみ）'!H366="","",'①見積→契約(出来高報告初回のみ）'!H366)</f>
        <v/>
      </c>
      <c r="H339" s="110" t="str">
        <f t="shared" si="68"/>
        <v/>
      </c>
      <c r="I339" s="114" t="str">
        <f>IFERROR(IF(K339=TRUE,ROUND(G339*'値引・法定福利費自動計算（非表示予定）'!$D$7+M339,0),IF(G339="","",ROUND(G339*L339+M339,0))),"")</f>
        <v/>
      </c>
      <c r="J339" s="125"/>
      <c r="K339" s="458"/>
      <c r="L339" s="157"/>
      <c r="M339" s="156"/>
      <c r="N339" s="449" t="str">
        <f t="shared" si="60"/>
        <v/>
      </c>
      <c r="O339" s="449" t="str">
        <f>IF($K339=TRUE,'②-1出来高報告書'!$H$42-1%,"")</f>
        <v/>
      </c>
      <c r="P339" s="449" t="str">
        <f>IF($K339=TRUE,'②-1出来高報告書'!$H$42+1%,"")</f>
        <v/>
      </c>
      <c r="Q339" s="460" t="str">
        <f>IF($G339="","",IF($K339=TRUE,
MAX(
MIN(
_xlfn.CEILING.MATH($G339*('②-1出来高報告書'!$H$42-1%),1)-ROUND($G339*'値引・法定福利費自動計算（非表示予定）'!$D$7,0),
_xlfn.CEILING.MATH($G339*('②-1出来高報告書'!$H$42+1%+0.1%),1)-1-ROUND($G339*'値引・法定福利費自動計算（非表示予定）'!$D$7,0)
),
MIN(0,$G339)-ROUND($G339*'値引・法定福利費自動計算（非表示予定）'!$D$7,0),
-99999
),
MAX(
MIN(0,$G339)-ROUND($G339*$L339,0),
-99999
)
))</f>
        <v/>
      </c>
      <c r="R339" s="460" t="str">
        <f>IF($G339="","",IF($K339=TRUE,
MIN(
MAX(
_xlfn.CEILING.MATH($G339*('②-1出来高報告書'!$H$42-1%),1)-ROUND($G339*'値引・法定福利費自動計算（非表示予定）'!$D$7,0),
_xlfn.CEILING.MATH($G339*('②-1出来高報告書'!$H$42+1%+0.1%),1)-1-ROUND($G339*'値引・法定福利費自動計算（非表示予定）'!$D$7,0)
),
MAX(0,$G339)-ROUND($G339*'値引・法定福利費自動計算（非表示予定）'!$D$7,0),
99999
),
MIN(
MAX(0,$G339)-ROUND($G339*$L339,0),
99999
)
))</f>
        <v/>
      </c>
      <c r="S339" s="462" t="str">
        <f t="shared" si="61"/>
        <v>OK</v>
      </c>
      <c r="T339" s="435" t="str">
        <f t="shared" si="62"/>
        <v>OK</v>
      </c>
      <c r="U339" s="435" t="str">
        <f>IF($K339=TRUE,IF(ROUND(ABS($H339-'②-1出来高報告書'!$H$42),4)&lt;=1%,"OK","NG"),"OK")</f>
        <v>OK</v>
      </c>
      <c r="V339" s="435" t="str">
        <f t="shared" si="63"/>
        <v>OK</v>
      </c>
      <c r="W339" s="435" t="str">
        <f t="shared" si="64"/>
        <v>OK</v>
      </c>
      <c r="X339" s="435" t="str">
        <f t="shared" si="65"/>
        <v>OK</v>
      </c>
      <c r="Y339" s="435" t="str">
        <f t="shared" si="66"/>
        <v>OK</v>
      </c>
      <c r="Z339" s="435">
        <f t="shared" si="67"/>
        <v>0</v>
      </c>
      <c r="AA339" s="83">
        <f>'①見積→契約(出来高報告初回のみ）'!I366</f>
        <v>0</v>
      </c>
    </row>
    <row r="340" spans="1:27" ht="18" customHeight="1">
      <c r="A340" s="370">
        <f t="shared" si="58"/>
        <v>10</v>
      </c>
      <c r="B340" s="308" t="str">
        <f>IF('①見積→契約(出来高報告初回のみ）'!B375="〇","☑","")</f>
        <v/>
      </c>
      <c r="C340" s="408" t="str">
        <f t="shared" si="59"/>
        <v/>
      </c>
      <c r="D340" s="305" t="str">
        <f>IFERROR(IF('①見積→契約(出来高報告初回のみ）'!C367="","",'①見積→契約(出来高報告初回のみ）'!C367),"")</f>
        <v/>
      </c>
      <c r="E340" s="115" t="str">
        <f>IFERROR(IF('①見積→契約(出来高報告初回のみ）'!D367="","",FIXED('①見積→契約(出来高報告初回のみ）'!D367,'①見積→契約(出来高報告初回のみ）'!AG381)),"")</f>
        <v/>
      </c>
      <c r="F340" s="111" t="str">
        <f>IFERROR(IF('①見積→契約(出来高報告初回のみ）'!E367="","",'①見積→契約(出来高報告初回のみ）'!E367),"")</f>
        <v/>
      </c>
      <c r="G340" s="112" t="str">
        <f>IF('①見積→契約(出来高報告初回のみ）'!H367="","",'①見積→契約(出来高報告初回のみ）'!H367)</f>
        <v/>
      </c>
      <c r="H340" s="110" t="str">
        <f t="shared" si="68"/>
        <v/>
      </c>
      <c r="I340" s="114" t="str">
        <f>IFERROR(IF(K340=TRUE,ROUND(G340*'値引・法定福利費自動計算（非表示予定）'!$D$7+M340,0),IF(G340="","",ROUND(G340*L340+M340,0))),"")</f>
        <v/>
      </c>
      <c r="J340" s="125"/>
      <c r="K340" s="458"/>
      <c r="L340" s="157"/>
      <c r="M340" s="156"/>
      <c r="N340" s="449" t="str">
        <f t="shared" si="60"/>
        <v/>
      </c>
      <c r="O340" s="449" t="str">
        <f>IF($K340=TRUE,'②-1出来高報告書'!$H$42-1%,"")</f>
        <v/>
      </c>
      <c r="P340" s="449" t="str">
        <f>IF($K340=TRUE,'②-1出来高報告書'!$H$42+1%,"")</f>
        <v/>
      </c>
      <c r="Q340" s="460" t="str">
        <f>IF($G340="","",IF($K340=TRUE,
MAX(
MIN(
_xlfn.CEILING.MATH($G340*('②-1出来高報告書'!$H$42-1%),1)-ROUND($G340*'値引・法定福利費自動計算（非表示予定）'!$D$7,0),
_xlfn.CEILING.MATH($G340*('②-1出来高報告書'!$H$42+1%+0.1%),1)-1-ROUND($G340*'値引・法定福利費自動計算（非表示予定）'!$D$7,0)
),
MIN(0,$G340)-ROUND($G340*'値引・法定福利費自動計算（非表示予定）'!$D$7,0),
-99999
),
MAX(
MIN(0,$G340)-ROUND($G340*$L340,0),
-99999
)
))</f>
        <v/>
      </c>
      <c r="R340" s="460" t="str">
        <f>IF($G340="","",IF($K340=TRUE,
MIN(
MAX(
_xlfn.CEILING.MATH($G340*('②-1出来高報告書'!$H$42-1%),1)-ROUND($G340*'値引・法定福利費自動計算（非表示予定）'!$D$7,0),
_xlfn.CEILING.MATH($G340*('②-1出来高報告書'!$H$42+1%+0.1%),1)-1-ROUND($G340*'値引・法定福利費自動計算（非表示予定）'!$D$7,0)
),
MAX(0,$G340)-ROUND($G340*'値引・法定福利費自動計算（非表示予定）'!$D$7,0),
99999
),
MIN(
MAX(0,$G340)-ROUND($G340*$L340,0),
99999
)
))</f>
        <v/>
      </c>
      <c r="S340" s="462" t="str">
        <f t="shared" si="61"/>
        <v>OK</v>
      </c>
      <c r="T340" s="435" t="str">
        <f t="shared" si="62"/>
        <v>OK</v>
      </c>
      <c r="U340" s="435" t="str">
        <f>IF($K340=TRUE,IF(ROUND(ABS($H340-'②-1出来高報告書'!$H$42),4)&lt;=1%,"OK","NG"),"OK")</f>
        <v>OK</v>
      </c>
      <c r="V340" s="435" t="str">
        <f t="shared" si="63"/>
        <v>OK</v>
      </c>
      <c r="W340" s="435" t="str">
        <f t="shared" si="64"/>
        <v>OK</v>
      </c>
      <c r="X340" s="435" t="str">
        <f t="shared" si="65"/>
        <v>OK</v>
      </c>
      <c r="Y340" s="435" t="str">
        <f t="shared" si="66"/>
        <v>OK</v>
      </c>
      <c r="Z340" s="435">
        <f t="shared" si="67"/>
        <v>0</v>
      </c>
      <c r="AA340" s="83">
        <f>'①見積→契約(出来高報告初回のみ）'!I367</f>
        <v>0</v>
      </c>
    </row>
    <row r="341" spans="1:27" ht="18" customHeight="1">
      <c r="A341" s="370">
        <f t="shared" si="58"/>
        <v>10</v>
      </c>
      <c r="B341" s="308" t="str">
        <f>IF('①見積→契約(出来高報告初回のみ）'!B376="〇","☑","")</f>
        <v/>
      </c>
      <c r="C341" s="408" t="str">
        <f t="shared" si="59"/>
        <v/>
      </c>
      <c r="D341" s="305" t="str">
        <f>IFERROR(IF('①見積→契約(出来高報告初回のみ）'!C368="","",'①見積→契約(出来高報告初回のみ）'!C368),"")</f>
        <v/>
      </c>
      <c r="E341" s="115" t="str">
        <f>IFERROR(IF('①見積→契約(出来高報告初回のみ）'!D368="","",FIXED('①見積→契約(出来高報告初回のみ）'!D368,'①見積→契約(出来高報告初回のみ）'!AG382)),"")</f>
        <v/>
      </c>
      <c r="F341" s="111" t="str">
        <f>IFERROR(IF('①見積→契約(出来高報告初回のみ）'!E368="","",'①見積→契約(出来高報告初回のみ）'!E368),"")</f>
        <v/>
      </c>
      <c r="G341" s="112" t="str">
        <f>IF('①見積→契約(出来高報告初回のみ）'!H368="","",'①見積→契約(出来高報告初回のみ）'!H368)</f>
        <v/>
      </c>
      <c r="H341" s="110" t="str">
        <f t="shared" si="68"/>
        <v/>
      </c>
      <c r="I341" s="114" t="str">
        <f>IFERROR(IF(K341=TRUE,ROUND(G341*'値引・法定福利費自動計算（非表示予定）'!$D$7+M341,0),IF(G341="","",ROUND(G341*L341+M341,0))),"")</f>
        <v/>
      </c>
      <c r="J341" s="125"/>
      <c r="K341" s="458"/>
      <c r="L341" s="157"/>
      <c r="M341" s="156"/>
      <c r="N341" s="449" t="str">
        <f t="shared" si="60"/>
        <v/>
      </c>
      <c r="O341" s="449" t="str">
        <f>IF($K341=TRUE,'②-1出来高報告書'!$H$42-1%,"")</f>
        <v/>
      </c>
      <c r="P341" s="449" t="str">
        <f>IF($K341=TRUE,'②-1出来高報告書'!$H$42+1%,"")</f>
        <v/>
      </c>
      <c r="Q341" s="460" t="str">
        <f>IF($G341="","",IF($K341=TRUE,
MAX(
MIN(
_xlfn.CEILING.MATH($G341*('②-1出来高報告書'!$H$42-1%),1)-ROUND($G341*'値引・法定福利費自動計算（非表示予定）'!$D$7,0),
_xlfn.CEILING.MATH($G341*('②-1出来高報告書'!$H$42+1%+0.1%),1)-1-ROUND($G341*'値引・法定福利費自動計算（非表示予定）'!$D$7,0)
),
MIN(0,$G341)-ROUND($G341*'値引・法定福利費自動計算（非表示予定）'!$D$7,0),
-99999
),
MAX(
MIN(0,$G341)-ROUND($G341*$L341,0),
-99999
)
))</f>
        <v/>
      </c>
      <c r="R341" s="460" t="str">
        <f>IF($G341="","",IF($K341=TRUE,
MIN(
MAX(
_xlfn.CEILING.MATH($G341*('②-1出来高報告書'!$H$42-1%),1)-ROUND($G341*'値引・法定福利費自動計算（非表示予定）'!$D$7,0),
_xlfn.CEILING.MATH($G341*('②-1出来高報告書'!$H$42+1%+0.1%),1)-1-ROUND($G341*'値引・法定福利費自動計算（非表示予定）'!$D$7,0)
),
MAX(0,$G341)-ROUND($G341*'値引・法定福利費自動計算（非表示予定）'!$D$7,0),
99999
),
MIN(
MAX(0,$G341)-ROUND($G341*$L341,0),
99999
)
))</f>
        <v/>
      </c>
      <c r="S341" s="462" t="str">
        <f t="shared" si="61"/>
        <v>OK</v>
      </c>
      <c r="T341" s="435" t="str">
        <f t="shared" si="62"/>
        <v>OK</v>
      </c>
      <c r="U341" s="435" t="str">
        <f>IF($K341=TRUE,IF(ROUND(ABS($H341-'②-1出来高報告書'!$H$42),4)&lt;=1%,"OK","NG"),"OK")</f>
        <v>OK</v>
      </c>
      <c r="V341" s="435" t="str">
        <f t="shared" si="63"/>
        <v>OK</v>
      </c>
      <c r="W341" s="435" t="str">
        <f t="shared" si="64"/>
        <v>OK</v>
      </c>
      <c r="X341" s="435" t="str">
        <f t="shared" si="65"/>
        <v>OK</v>
      </c>
      <c r="Y341" s="435" t="str">
        <f t="shared" si="66"/>
        <v>OK</v>
      </c>
      <c r="Z341" s="435">
        <f t="shared" si="67"/>
        <v>0</v>
      </c>
      <c r="AA341" s="83">
        <f>'①見積→契約(出来高報告初回のみ）'!I368</f>
        <v>0</v>
      </c>
    </row>
    <row r="342" spans="1:27" ht="18" customHeight="1">
      <c r="A342" s="370">
        <f t="shared" si="58"/>
        <v>10</v>
      </c>
      <c r="B342" s="308" t="str">
        <f>IF('①見積→契約(出来高報告初回のみ）'!B377="〇","☑","")</f>
        <v/>
      </c>
      <c r="C342" s="408" t="str">
        <f t="shared" si="59"/>
        <v/>
      </c>
      <c r="D342" s="305" t="str">
        <f>IFERROR(IF('①見積→契約(出来高報告初回のみ）'!C369="","",'①見積→契約(出来高報告初回のみ）'!C369),"")</f>
        <v/>
      </c>
      <c r="E342" s="115" t="str">
        <f>IFERROR(IF('①見積→契約(出来高報告初回のみ）'!D369="","",FIXED('①見積→契約(出来高報告初回のみ）'!D369,'①見積→契約(出来高報告初回のみ）'!AG383)),"")</f>
        <v/>
      </c>
      <c r="F342" s="111" t="str">
        <f>IFERROR(IF('①見積→契約(出来高報告初回のみ）'!E369="","",'①見積→契約(出来高報告初回のみ）'!E369),"")</f>
        <v/>
      </c>
      <c r="G342" s="112" t="str">
        <f>IF('①見積→契約(出来高報告初回のみ）'!H369="","",'①見積→契約(出来高報告初回のみ）'!H369)</f>
        <v/>
      </c>
      <c r="H342" s="110" t="str">
        <f t="shared" si="68"/>
        <v/>
      </c>
      <c r="I342" s="114" t="str">
        <f>IFERROR(IF(K342=TRUE,ROUND(G342*'値引・法定福利費自動計算（非表示予定）'!$D$7+M342,0),IF(G342="","",ROUND(G342*L342+M342,0))),"")</f>
        <v/>
      </c>
      <c r="J342" s="125"/>
      <c r="K342" s="458" t="b">
        <v>0</v>
      </c>
      <c r="L342" s="157"/>
      <c r="M342" s="156"/>
      <c r="N342" s="449" t="str">
        <f t="shared" si="60"/>
        <v/>
      </c>
      <c r="O342" s="449" t="str">
        <f>IF($K342=TRUE,'②-1出来高報告書'!$H$42-1%,"")</f>
        <v/>
      </c>
      <c r="P342" s="449" t="str">
        <f>IF($K342=TRUE,'②-1出来高報告書'!$H$42+1%,"")</f>
        <v/>
      </c>
      <c r="Q342" s="460" t="str">
        <f>IF($G342="","",IF($K342=TRUE,
MAX(
MIN(
_xlfn.CEILING.MATH($G342*('②-1出来高報告書'!$H$42-1%),1)-ROUND($G342*'値引・法定福利費自動計算（非表示予定）'!$D$7,0),
_xlfn.CEILING.MATH($G342*('②-1出来高報告書'!$H$42+1%+0.1%),1)-1-ROUND($G342*'値引・法定福利費自動計算（非表示予定）'!$D$7,0)
),
MIN(0,$G342)-ROUND($G342*'値引・法定福利費自動計算（非表示予定）'!$D$7,0),
-99999
),
MAX(
MIN(0,$G342)-ROUND($G342*$L342,0),
-99999
)
))</f>
        <v/>
      </c>
      <c r="R342" s="460" t="str">
        <f>IF($G342="","",IF($K342=TRUE,
MIN(
MAX(
_xlfn.CEILING.MATH($G342*('②-1出来高報告書'!$H$42-1%),1)-ROUND($G342*'値引・法定福利費自動計算（非表示予定）'!$D$7,0),
_xlfn.CEILING.MATH($G342*('②-1出来高報告書'!$H$42+1%+0.1%),1)-1-ROUND($G342*'値引・法定福利費自動計算（非表示予定）'!$D$7,0)
),
MAX(0,$G342)-ROUND($G342*'値引・法定福利費自動計算（非表示予定）'!$D$7,0),
99999
),
MIN(
MAX(0,$G342)-ROUND($G342*$L342,0),
99999
)
))</f>
        <v/>
      </c>
      <c r="S342" s="462" t="str">
        <f t="shared" si="61"/>
        <v>OK</v>
      </c>
      <c r="T342" s="435" t="str">
        <f t="shared" si="62"/>
        <v>OK</v>
      </c>
      <c r="U342" s="435" t="str">
        <f>IF($K342=TRUE,IF(ROUND(ABS($H342-'②-1出来高報告書'!$H$42),4)&lt;=1%,"OK","NG"),"OK")</f>
        <v>OK</v>
      </c>
      <c r="V342" s="435" t="str">
        <f t="shared" si="63"/>
        <v>OK</v>
      </c>
      <c r="W342" s="435" t="str">
        <f t="shared" si="64"/>
        <v>OK</v>
      </c>
      <c r="X342" s="435" t="str">
        <f t="shared" si="65"/>
        <v>OK</v>
      </c>
      <c r="Y342" s="435" t="str">
        <f t="shared" si="66"/>
        <v>OK</v>
      </c>
      <c r="Z342" s="435">
        <f t="shared" si="67"/>
        <v>0</v>
      </c>
      <c r="AA342" s="83">
        <f>'①見積→契約(出来高報告初回のみ）'!I369</f>
        <v>0</v>
      </c>
    </row>
    <row r="343" spans="1:27" ht="18" customHeight="1">
      <c r="A343" s="370">
        <f t="shared" si="58"/>
        <v>10</v>
      </c>
      <c r="B343" s="308" t="str">
        <f>IF('①見積→契約(出来高報告初回のみ）'!B378="〇","☑","")</f>
        <v/>
      </c>
      <c r="C343" s="408" t="str">
        <f t="shared" si="59"/>
        <v/>
      </c>
      <c r="D343" s="305" t="str">
        <f>IFERROR(IF('①見積→契約(出来高報告初回のみ）'!C370="","",'①見積→契約(出来高報告初回のみ）'!C370),"")</f>
        <v/>
      </c>
      <c r="E343" s="115" t="str">
        <f>IFERROR(IF('①見積→契約(出来高報告初回のみ）'!D370="","",FIXED('①見積→契約(出来高報告初回のみ）'!D370,'①見積→契約(出来高報告初回のみ）'!AG384)),"")</f>
        <v/>
      </c>
      <c r="F343" s="111" t="str">
        <f>IFERROR(IF('①見積→契約(出来高報告初回のみ）'!E370="","",'①見積→契約(出来高報告初回のみ）'!E370),"")</f>
        <v/>
      </c>
      <c r="G343" s="112" t="str">
        <f>IF('①見積→契約(出来高報告初回のみ）'!H370="","",'①見積→契約(出来高報告初回のみ）'!H370)</f>
        <v/>
      </c>
      <c r="H343" s="110" t="str">
        <f t="shared" si="68"/>
        <v/>
      </c>
      <c r="I343" s="114" t="str">
        <f>IFERROR(IF(K343=TRUE,ROUND(G343*'値引・法定福利費自動計算（非表示予定）'!$D$7+M343,0),IF(G343="","",ROUND(G343*L343+M343,0))),"")</f>
        <v/>
      </c>
      <c r="J343" s="125"/>
      <c r="K343" s="458"/>
      <c r="L343" s="157"/>
      <c r="M343" s="156"/>
      <c r="N343" s="449" t="str">
        <f t="shared" si="60"/>
        <v/>
      </c>
      <c r="O343" s="449" t="str">
        <f>IF($K343=TRUE,'②-1出来高報告書'!$H$42-1%,"")</f>
        <v/>
      </c>
      <c r="P343" s="449" t="str">
        <f>IF($K343=TRUE,'②-1出来高報告書'!$H$42+1%,"")</f>
        <v/>
      </c>
      <c r="Q343" s="460" t="str">
        <f>IF($G343="","",IF($K343=TRUE,
MAX(
MIN(
_xlfn.CEILING.MATH($G343*('②-1出来高報告書'!$H$42-1%),1)-ROUND($G343*'値引・法定福利費自動計算（非表示予定）'!$D$7,0),
_xlfn.CEILING.MATH($G343*('②-1出来高報告書'!$H$42+1%+0.1%),1)-1-ROUND($G343*'値引・法定福利費自動計算（非表示予定）'!$D$7,0)
),
MIN(0,$G343)-ROUND($G343*'値引・法定福利費自動計算（非表示予定）'!$D$7,0),
-99999
),
MAX(
MIN(0,$G343)-ROUND($G343*$L343,0),
-99999
)
))</f>
        <v/>
      </c>
      <c r="R343" s="460" t="str">
        <f>IF($G343="","",IF($K343=TRUE,
MIN(
MAX(
_xlfn.CEILING.MATH($G343*('②-1出来高報告書'!$H$42-1%),1)-ROUND($G343*'値引・法定福利費自動計算（非表示予定）'!$D$7,0),
_xlfn.CEILING.MATH($G343*('②-1出来高報告書'!$H$42+1%+0.1%),1)-1-ROUND($G343*'値引・法定福利費自動計算（非表示予定）'!$D$7,0)
),
MAX(0,$G343)-ROUND($G343*'値引・法定福利費自動計算（非表示予定）'!$D$7,0),
99999
),
MIN(
MAX(0,$G343)-ROUND($G343*$L343,0),
99999
)
))</f>
        <v/>
      </c>
      <c r="S343" s="462" t="str">
        <f t="shared" si="61"/>
        <v>OK</v>
      </c>
      <c r="T343" s="435" t="str">
        <f t="shared" si="62"/>
        <v>OK</v>
      </c>
      <c r="U343" s="435" t="str">
        <f>IF($K343=TRUE,IF(ROUND(ABS($H343-'②-1出来高報告書'!$H$42),4)&lt;=1%,"OK","NG"),"OK")</f>
        <v>OK</v>
      </c>
      <c r="V343" s="435" t="str">
        <f t="shared" si="63"/>
        <v>OK</v>
      </c>
      <c r="W343" s="435" t="str">
        <f t="shared" si="64"/>
        <v>OK</v>
      </c>
      <c r="X343" s="435" t="str">
        <f t="shared" si="65"/>
        <v>OK</v>
      </c>
      <c r="Y343" s="435" t="str">
        <f t="shared" si="66"/>
        <v>OK</v>
      </c>
      <c r="Z343" s="435">
        <f t="shared" si="67"/>
        <v>0</v>
      </c>
      <c r="AA343" s="83">
        <f>'①見積→契約(出来高報告初回のみ）'!I370</f>
        <v>0</v>
      </c>
    </row>
    <row r="344" spans="1:27" ht="18" customHeight="1">
      <c r="A344" s="370">
        <f t="shared" si="58"/>
        <v>10</v>
      </c>
      <c r="B344" s="308" t="str">
        <f>IF('①見積→契約(出来高報告初回のみ）'!B379="〇","☑","")</f>
        <v/>
      </c>
      <c r="C344" s="408" t="str">
        <f t="shared" si="59"/>
        <v/>
      </c>
      <c r="D344" s="305" t="str">
        <f>IFERROR(IF('①見積→契約(出来高報告初回のみ）'!C371="","",'①見積→契約(出来高報告初回のみ）'!C371),"")</f>
        <v/>
      </c>
      <c r="E344" s="115" t="str">
        <f>IFERROR(IF('①見積→契約(出来高報告初回のみ）'!D371="","",FIXED('①見積→契約(出来高報告初回のみ）'!D371,'①見積→契約(出来高報告初回のみ）'!AG385)),"")</f>
        <v/>
      </c>
      <c r="F344" s="111" t="str">
        <f>IFERROR(IF('①見積→契約(出来高報告初回のみ）'!E371="","",'①見積→契約(出来高報告初回のみ）'!E371),"")</f>
        <v/>
      </c>
      <c r="G344" s="112" t="str">
        <f>IF('①見積→契約(出来高報告初回のみ）'!H371="","",'①見積→契約(出来高報告初回のみ）'!H371)</f>
        <v/>
      </c>
      <c r="H344" s="110" t="str">
        <f t="shared" si="68"/>
        <v/>
      </c>
      <c r="I344" s="114" t="str">
        <f>IFERROR(IF(K344=TRUE,ROUND(G344*'値引・法定福利費自動計算（非表示予定）'!$D$7+M344,0),IF(G344="","",ROUND(G344*L344+M344,0))),"")</f>
        <v/>
      </c>
      <c r="J344" s="125"/>
      <c r="K344" s="458"/>
      <c r="L344" s="157"/>
      <c r="M344" s="156"/>
      <c r="N344" s="449" t="str">
        <f t="shared" si="60"/>
        <v/>
      </c>
      <c r="O344" s="449" t="str">
        <f>IF($K344=TRUE,'②-1出来高報告書'!$H$42-1%,"")</f>
        <v/>
      </c>
      <c r="P344" s="449" t="str">
        <f>IF($K344=TRUE,'②-1出来高報告書'!$H$42+1%,"")</f>
        <v/>
      </c>
      <c r="Q344" s="460" t="str">
        <f>IF($G344="","",IF($K344=TRUE,
MAX(
MIN(
_xlfn.CEILING.MATH($G344*('②-1出来高報告書'!$H$42-1%),1)-ROUND($G344*'値引・法定福利費自動計算（非表示予定）'!$D$7,0),
_xlfn.CEILING.MATH($G344*('②-1出来高報告書'!$H$42+1%+0.1%),1)-1-ROUND($G344*'値引・法定福利費自動計算（非表示予定）'!$D$7,0)
),
MIN(0,$G344)-ROUND($G344*'値引・法定福利費自動計算（非表示予定）'!$D$7,0),
-99999
),
MAX(
MIN(0,$G344)-ROUND($G344*$L344,0),
-99999
)
))</f>
        <v/>
      </c>
      <c r="R344" s="460" t="str">
        <f>IF($G344="","",IF($K344=TRUE,
MIN(
MAX(
_xlfn.CEILING.MATH($G344*('②-1出来高報告書'!$H$42-1%),1)-ROUND($G344*'値引・法定福利費自動計算（非表示予定）'!$D$7,0),
_xlfn.CEILING.MATH($G344*('②-1出来高報告書'!$H$42+1%+0.1%),1)-1-ROUND($G344*'値引・法定福利費自動計算（非表示予定）'!$D$7,0)
),
MAX(0,$G344)-ROUND($G344*'値引・法定福利費自動計算（非表示予定）'!$D$7,0),
99999
),
MIN(
MAX(0,$G344)-ROUND($G344*$L344,0),
99999
)
))</f>
        <v/>
      </c>
      <c r="S344" s="462" t="str">
        <f t="shared" si="61"/>
        <v>OK</v>
      </c>
      <c r="T344" s="435" t="str">
        <f t="shared" si="62"/>
        <v>OK</v>
      </c>
      <c r="U344" s="435" t="str">
        <f>IF($K344=TRUE,IF(ROUND(ABS($H344-'②-1出来高報告書'!$H$42),4)&lt;=1%,"OK","NG"),"OK")</f>
        <v>OK</v>
      </c>
      <c r="V344" s="435" t="str">
        <f t="shared" si="63"/>
        <v>OK</v>
      </c>
      <c r="W344" s="435" t="str">
        <f t="shared" si="64"/>
        <v>OK</v>
      </c>
      <c r="X344" s="435" t="str">
        <f t="shared" si="65"/>
        <v>OK</v>
      </c>
      <c r="Y344" s="435" t="str">
        <f t="shared" si="66"/>
        <v>OK</v>
      </c>
      <c r="Z344" s="435">
        <f t="shared" si="67"/>
        <v>0</v>
      </c>
      <c r="AA344" s="83">
        <f>'①見積→契約(出来高報告初回のみ）'!I371</f>
        <v>0</v>
      </c>
    </row>
    <row r="345" spans="1:27" ht="18" customHeight="1">
      <c r="A345" s="370">
        <f t="shared" si="58"/>
        <v>10</v>
      </c>
      <c r="B345" s="308" t="str">
        <f>IF('①見積→契約(出来高報告初回のみ）'!B380="〇","☑","")</f>
        <v/>
      </c>
      <c r="C345" s="408" t="str">
        <f t="shared" si="59"/>
        <v/>
      </c>
      <c r="D345" s="305" t="str">
        <f>IFERROR(IF('①見積→契約(出来高報告初回のみ）'!C372="","",'①見積→契約(出来高報告初回のみ）'!C372),"")</f>
        <v/>
      </c>
      <c r="E345" s="115" t="str">
        <f>IFERROR(IF('①見積→契約(出来高報告初回のみ）'!D372="","",FIXED('①見積→契約(出来高報告初回のみ）'!D372,'①見積→契約(出来高報告初回のみ）'!AG386)),"")</f>
        <v/>
      </c>
      <c r="F345" s="111" t="str">
        <f>IFERROR(IF('①見積→契約(出来高報告初回のみ）'!E372="","",'①見積→契約(出来高報告初回のみ）'!E372),"")</f>
        <v/>
      </c>
      <c r="G345" s="112" t="str">
        <f>IF('①見積→契約(出来高報告初回のみ）'!H372="","",'①見積→契約(出来高報告初回のみ）'!H372)</f>
        <v/>
      </c>
      <c r="H345" s="110" t="str">
        <f t="shared" si="68"/>
        <v/>
      </c>
      <c r="I345" s="114" t="str">
        <f>IFERROR(IF(K345=TRUE,ROUND(G345*'値引・法定福利費自動計算（非表示予定）'!$D$7+M345,0),IF(G345="","",ROUND(G345*L345+M345,0))),"")</f>
        <v/>
      </c>
      <c r="J345" s="125"/>
      <c r="K345" s="458"/>
      <c r="L345" s="157"/>
      <c r="M345" s="156"/>
      <c r="N345" s="449" t="str">
        <f t="shared" si="60"/>
        <v/>
      </c>
      <c r="O345" s="449" t="str">
        <f>IF($K345=TRUE,'②-1出来高報告書'!$H$42-1%,"")</f>
        <v/>
      </c>
      <c r="P345" s="449" t="str">
        <f>IF($K345=TRUE,'②-1出来高報告書'!$H$42+1%,"")</f>
        <v/>
      </c>
      <c r="Q345" s="460" t="str">
        <f>IF($G345="","",IF($K345=TRUE,
MAX(
MIN(
_xlfn.CEILING.MATH($G345*('②-1出来高報告書'!$H$42-1%),1)-ROUND($G345*'値引・法定福利費自動計算（非表示予定）'!$D$7,0),
_xlfn.CEILING.MATH($G345*('②-1出来高報告書'!$H$42+1%+0.1%),1)-1-ROUND($G345*'値引・法定福利費自動計算（非表示予定）'!$D$7,0)
),
MIN(0,$G345)-ROUND($G345*'値引・法定福利費自動計算（非表示予定）'!$D$7,0),
-99999
),
MAX(
MIN(0,$G345)-ROUND($G345*$L345,0),
-99999
)
))</f>
        <v/>
      </c>
      <c r="R345" s="460" t="str">
        <f>IF($G345="","",IF($K345=TRUE,
MIN(
MAX(
_xlfn.CEILING.MATH($G345*('②-1出来高報告書'!$H$42-1%),1)-ROUND($G345*'値引・法定福利費自動計算（非表示予定）'!$D$7,0),
_xlfn.CEILING.MATH($G345*('②-1出来高報告書'!$H$42+1%+0.1%),1)-1-ROUND($G345*'値引・法定福利費自動計算（非表示予定）'!$D$7,0)
),
MAX(0,$G345)-ROUND($G345*'値引・法定福利費自動計算（非表示予定）'!$D$7,0),
99999
),
MIN(
MAX(0,$G345)-ROUND($G345*$L345,0),
99999
)
))</f>
        <v/>
      </c>
      <c r="S345" s="462" t="str">
        <f t="shared" si="61"/>
        <v>OK</v>
      </c>
      <c r="T345" s="435" t="str">
        <f t="shared" si="62"/>
        <v>OK</v>
      </c>
      <c r="U345" s="435" t="str">
        <f>IF($K345=TRUE,IF(ROUND(ABS($H345-'②-1出来高報告書'!$H$42),4)&lt;=1%,"OK","NG"),"OK")</f>
        <v>OK</v>
      </c>
      <c r="V345" s="435" t="str">
        <f t="shared" si="63"/>
        <v>OK</v>
      </c>
      <c r="W345" s="435" t="str">
        <f t="shared" si="64"/>
        <v>OK</v>
      </c>
      <c r="X345" s="435" t="str">
        <f t="shared" si="65"/>
        <v>OK</v>
      </c>
      <c r="Y345" s="435" t="str">
        <f t="shared" si="66"/>
        <v>OK</v>
      </c>
      <c r="Z345" s="435">
        <f t="shared" si="67"/>
        <v>0</v>
      </c>
      <c r="AA345" s="83">
        <f>'①見積→契約(出来高報告初回のみ）'!I372</f>
        <v>0</v>
      </c>
    </row>
    <row r="346" spans="1:27" ht="18" customHeight="1">
      <c r="A346" s="370">
        <f t="shared" si="58"/>
        <v>10</v>
      </c>
      <c r="B346" s="308" t="str">
        <f>IF('①見積→契約(出来高報告初回のみ）'!B381="〇","☑","")</f>
        <v/>
      </c>
      <c r="C346" s="408" t="str">
        <f t="shared" si="59"/>
        <v/>
      </c>
      <c r="D346" s="305" t="str">
        <f>IFERROR(IF('①見積→契約(出来高報告初回のみ）'!C373="","",'①見積→契約(出来高報告初回のみ）'!C373),"")</f>
        <v/>
      </c>
      <c r="E346" s="115" t="str">
        <f>IFERROR(IF('①見積→契約(出来高報告初回のみ）'!D373="","",FIXED('①見積→契約(出来高報告初回のみ）'!D373,'①見積→契約(出来高報告初回のみ）'!AG387)),"")</f>
        <v/>
      </c>
      <c r="F346" s="111" t="str">
        <f>IFERROR(IF('①見積→契約(出来高報告初回のみ）'!E373="","",'①見積→契約(出来高報告初回のみ）'!E373),"")</f>
        <v/>
      </c>
      <c r="G346" s="112" t="str">
        <f>IF('①見積→契約(出来高報告初回のみ）'!H373="","",'①見積→契約(出来高報告初回のみ）'!H373)</f>
        <v/>
      </c>
      <c r="H346" s="110" t="str">
        <f t="shared" si="68"/>
        <v/>
      </c>
      <c r="I346" s="114" t="str">
        <f>IFERROR(IF(K346=TRUE,ROUND(G346*'値引・法定福利費自動計算（非表示予定）'!$D$7+M346,0),IF(G346="","",ROUND(G346*L346+M346,0))),"")</f>
        <v/>
      </c>
      <c r="J346" s="125"/>
      <c r="K346" s="458"/>
      <c r="L346" s="157"/>
      <c r="M346" s="156"/>
      <c r="N346" s="449" t="str">
        <f t="shared" si="60"/>
        <v/>
      </c>
      <c r="O346" s="449" t="str">
        <f>IF($K346=TRUE,'②-1出来高報告書'!$H$42-1%,"")</f>
        <v/>
      </c>
      <c r="P346" s="449" t="str">
        <f>IF($K346=TRUE,'②-1出来高報告書'!$H$42+1%,"")</f>
        <v/>
      </c>
      <c r="Q346" s="460" t="str">
        <f>IF($G346="","",IF($K346=TRUE,
MAX(
MIN(
_xlfn.CEILING.MATH($G346*('②-1出来高報告書'!$H$42-1%),1)-ROUND($G346*'値引・法定福利費自動計算（非表示予定）'!$D$7,0),
_xlfn.CEILING.MATH($G346*('②-1出来高報告書'!$H$42+1%+0.1%),1)-1-ROUND($G346*'値引・法定福利費自動計算（非表示予定）'!$D$7,0)
),
MIN(0,$G346)-ROUND($G346*'値引・法定福利費自動計算（非表示予定）'!$D$7,0),
-99999
),
MAX(
MIN(0,$G346)-ROUND($G346*$L346,0),
-99999
)
))</f>
        <v/>
      </c>
      <c r="R346" s="460" t="str">
        <f>IF($G346="","",IF($K346=TRUE,
MIN(
MAX(
_xlfn.CEILING.MATH($G346*('②-1出来高報告書'!$H$42-1%),1)-ROUND($G346*'値引・法定福利費自動計算（非表示予定）'!$D$7,0),
_xlfn.CEILING.MATH($G346*('②-1出来高報告書'!$H$42+1%+0.1%),1)-1-ROUND($G346*'値引・法定福利費自動計算（非表示予定）'!$D$7,0)
),
MAX(0,$G346)-ROUND($G346*'値引・法定福利費自動計算（非表示予定）'!$D$7,0),
99999
),
MIN(
MAX(0,$G346)-ROUND($G346*$L346,0),
99999
)
))</f>
        <v/>
      </c>
      <c r="S346" s="462" t="str">
        <f t="shared" si="61"/>
        <v>OK</v>
      </c>
      <c r="T346" s="435" t="str">
        <f t="shared" si="62"/>
        <v>OK</v>
      </c>
      <c r="U346" s="435" t="str">
        <f>IF($K346=TRUE,IF(ROUND(ABS($H346-'②-1出来高報告書'!$H$42),4)&lt;=1%,"OK","NG"),"OK")</f>
        <v>OK</v>
      </c>
      <c r="V346" s="435" t="str">
        <f t="shared" si="63"/>
        <v>OK</v>
      </c>
      <c r="W346" s="435" t="str">
        <f t="shared" si="64"/>
        <v>OK</v>
      </c>
      <c r="X346" s="435" t="str">
        <f t="shared" si="65"/>
        <v>OK</v>
      </c>
      <c r="Y346" s="435" t="str">
        <f t="shared" si="66"/>
        <v>OK</v>
      </c>
      <c r="Z346" s="435">
        <f t="shared" si="67"/>
        <v>0</v>
      </c>
      <c r="AA346" s="83">
        <f>'①見積→契約(出来高報告初回のみ）'!I373</f>
        <v>0</v>
      </c>
    </row>
    <row r="347" spans="1:27" ht="18" customHeight="1">
      <c r="A347" s="370">
        <f t="shared" si="58"/>
        <v>10</v>
      </c>
      <c r="B347" s="308" t="str">
        <f>IF('①見積→契約(出来高報告初回のみ）'!B382="〇","☑","")</f>
        <v/>
      </c>
      <c r="C347" s="408" t="str">
        <f t="shared" si="59"/>
        <v/>
      </c>
      <c r="D347" s="305" t="str">
        <f>IFERROR(IF('①見積→契約(出来高報告初回のみ）'!C374="","",'①見積→契約(出来高報告初回のみ）'!C374),"")</f>
        <v/>
      </c>
      <c r="E347" s="115" t="str">
        <f>IFERROR(IF('①見積→契約(出来高報告初回のみ）'!D374="","",FIXED('①見積→契約(出来高報告初回のみ）'!D374,'①見積→契約(出来高報告初回のみ）'!AG388)),"")</f>
        <v/>
      </c>
      <c r="F347" s="111" t="str">
        <f>IFERROR(IF('①見積→契約(出来高報告初回のみ）'!E374="","",'①見積→契約(出来高報告初回のみ）'!E374),"")</f>
        <v/>
      </c>
      <c r="G347" s="112" t="str">
        <f>IF('①見積→契約(出来高報告初回のみ）'!H374="","",'①見積→契約(出来高報告初回のみ）'!H374)</f>
        <v/>
      </c>
      <c r="H347" s="110" t="str">
        <f t="shared" si="68"/>
        <v/>
      </c>
      <c r="I347" s="114" t="str">
        <f>IFERROR(IF(K347=TRUE,ROUND(G347*'値引・法定福利費自動計算（非表示予定）'!$D$7+M347,0),IF(G347="","",ROUND(G347*L347+M347,0))),"")</f>
        <v/>
      </c>
      <c r="J347" s="125"/>
      <c r="K347" s="458"/>
      <c r="L347" s="157"/>
      <c r="M347" s="156"/>
      <c r="N347" s="449" t="str">
        <f t="shared" si="60"/>
        <v/>
      </c>
      <c r="O347" s="449" t="str">
        <f>IF($K347=TRUE,'②-1出来高報告書'!$H$42-1%,"")</f>
        <v/>
      </c>
      <c r="P347" s="449" t="str">
        <f>IF($K347=TRUE,'②-1出来高報告書'!$H$42+1%,"")</f>
        <v/>
      </c>
      <c r="Q347" s="460" t="str">
        <f>IF($G347="","",IF($K347=TRUE,
MAX(
MIN(
_xlfn.CEILING.MATH($G347*('②-1出来高報告書'!$H$42-1%),1)-ROUND($G347*'値引・法定福利費自動計算（非表示予定）'!$D$7,0),
_xlfn.CEILING.MATH($G347*('②-1出来高報告書'!$H$42+1%+0.1%),1)-1-ROUND($G347*'値引・法定福利費自動計算（非表示予定）'!$D$7,0)
),
MIN(0,$G347)-ROUND($G347*'値引・法定福利費自動計算（非表示予定）'!$D$7,0),
-99999
),
MAX(
MIN(0,$G347)-ROUND($G347*$L347,0),
-99999
)
))</f>
        <v/>
      </c>
      <c r="R347" s="460" t="str">
        <f>IF($G347="","",IF($K347=TRUE,
MIN(
MAX(
_xlfn.CEILING.MATH($G347*('②-1出来高報告書'!$H$42-1%),1)-ROUND($G347*'値引・法定福利費自動計算（非表示予定）'!$D$7,0),
_xlfn.CEILING.MATH($G347*('②-1出来高報告書'!$H$42+1%+0.1%),1)-1-ROUND($G347*'値引・法定福利費自動計算（非表示予定）'!$D$7,0)
),
MAX(0,$G347)-ROUND($G347*'値引・法定福利費自動計算（非表示予定）'!$D$7,0),
99999
),
MIN(
MAX(0,$G347)-ROUND($G347*$L347,0),
99999
)
))</f>
        <v/>
      </c>
      <c r="S347" s="462" t="str">
        <f t="shared" si="61"/>
        <v>OK</v>
      </c>
      <c r="T347" s="435" t="str">
        <f t="shared" si="62"/>
        <v>OK</v>
      </c>
      <c r="U347" s="435" t="str">
        <f>IF($K347=TRUE,IF(ROUND(ABS($H347-'②-1出来高報告書'!$H$42),4)&lt;=1%,"OK","NG"),"OK")</f>
        <v>OK</v>
      </c>
      <c r="V347" s="435" t="str">
        <f t="shared" si="63"/>
        <v>OK</v>
      </c>
      <c r="W347" s="435" t="str">
        <f t="shared" si="64"/>
        <v>OK</v>
      </c>
      <c r="X347" s="435" t="str">
        <f t="shared" si="65"/>
        <v>OK</v>
      </c>
      <c r="Y347" s="435" t="str">
        <f t="shared" si="66"/>
        <v>OK</v>
      </c>
      <c r="Z347" s="435">
        <f t="shared" si="67"/>
        <v>0</v>
      </c>
      <c r="AA347" s="83">
        <f>'①見積→契約(出来高報告初回のみ）'!I374</f>
        <v>0</v>
      </c>
    </row>
    <row r="348" spans="1:27" ht="18" customHeight="1">
      <c r="A348" s="370">
        <f t="shared" si="58"/>
        <v>10</v>
      </c>
      <c r="B348" s="308" t="str">
        <f>IF('①見積→契約(出来高報告初回のみ）'!B383="〇","☑","")</f>
        <v/>
      </c>
      <c r="C348" s="408" t="str">
        <f t="shared" si="59"/>
        <v/>
      </c>
      <c r="D348" s="305" t="str">
        <f>IFERROR(IF('①見積→契約(出来高報告初回のみ）'!C375="","",'①見積→契約(出来高報告初回のみ）'!C375),"")</f>
        <v/>
      </c>
      <c r="E348" s="115" t="str">
        <f>IFERROR(IF('①見積→契約(出来高報告初回のみ）'!D375="","",FIXED('①見積→契約(出来高報告初回のみ）'!D375,'①見積→契約(出来高報告初回のみ）'!AG389)),"")</f>
        <v/>
      </c>
      <c r="F348" s="111" t="str">
        <f>IFERROR(IF('①見積→契約(出来高報告初回のみ）'!E375="","",'①見積→契約(出来高報告初回のみ）'!E375),"")</f>
        <v/>
      </c>
      <c r="G348" s="112" t="str">
        <f>IF('①見積→契約(出来高報告初回のみ）'!H375="","",'①見積→契約(出来高報告初回のみ）'!H375)</f>
        <v/>
      </c>
      <c r="H348" s="110" t="str">
        <f t="shared" si="68"/>
        <v/>
      </c>
      <c r="I348" s="114" t="str">
        <f>IFERROR(IF(K348=TRUE,ROUND(G348*'値引・法定福利費自動計算（非表示予定）'!$D$7+M348,0),IF(G348="","",ROUND(G348*L348+M348,0))),"")</f>
        <v/>
      </c>
      <c r="J348" s="125"/>
      <c r="K348" s="458"/>
      <c r="L348" s="157"/>
      <c r="M348" s="156"/>
      <c r="N348" s="449" t="str">
        <f t="shared" si="60"/>
        <v/>
      </c>
      <c r="O348" s="449" t="str">
        <f>IF($K348=TRUE,'②-1出来高報告書'!$H$42-1%,"")</f>
        <v/>
      </c>
      <c r="P348" s="449" t="str">
        <f>IF($K348=TRUE,'②-1出来高報告書'!$H$42+1%,"")</f>
        <v/>
      </c>
      <c r="Q348" s="460" t="str">
        <f>IF($G348="","",IF($K348=TRUE,
MAX(
MIN(
_xlfn.CEILING.MATH($G348*('②-1出来高報告書'!$H$42-1%),1)-ROUND($G348*'値引・法定福利費自動計算（非表示予定）'!$D$7,0),
_xlfn.CEILING.MATH($G348*('②-1出来高報告書'!$H$42+1%+0.1%),1)-1-ROUND($G348*'値引・法定福利費自動計算（非表示予定）'!$D$7,0)
),
MIN(0,$G348)-ROUND($G348*'値引・法定福利費自動計算（非表示予定）'!$D$7,0),
-99999
),
MAX(
MIN(0,$G348)-ROUND($G348*$L348,0),
-99999
)
))</f>
        <v/>
      </c>
      <c r="R348" s="460" t="str">
        <f>IF($G348="","",IF($K348=TRUE,
MIN(
MAX(
_xlfn.CEILING.MATH($G348*('②-1出来高報告書'!$H$42-1%),1)-ROUND($G348*'値引・法定福利費自動計算（非表示予定）'!$D$7,0),
_xlfn.CEILING.MATH($G348*('②-1出来高報告書'!$H$42+1%+0.1%),1)-1-ROUND($G348*'値引・法定福利費自動計算（非表示予定）'!$D$7,0)
),
MAX(0,$G348)-ROUND($G348*'値引・法定福利費自動計算（非表示予定）'!$D$7,0),
99999
),
MIN(
MAX(0,$G348)-ROUND($G348*$L348,0),
99999
)
))</f>
        <v/>
      </c>
      <c r="S348" s="462" t="str">
        <f t="shared" si="61"/>
        <v>OK</v>
      </c>
      <c r="T348" s="435" t="str">
        <f t="shared" si="62"/>
        <v>OK</v>
      </c>
      <c r="U348" s="435" t="str">
        <f>IF($K348=TRUE,IF(ROUND(ABS($H348-'②-1出来高報告書'!$H$42),4)&lt;=1%,"OK","NG"),"OK")</f>
        <v>OK</v>
      </c>
      <c r="V348" s="435" t="str">
        <f t="shared" si="63"/>
        <v>OK</v>
      </c>
      <c r="W348" s="435" t="str">
        <f t="shared" si="64"/>
        <v>OK</v>
      </c>
      <c r="X348" s="435" t="str">
        <f t="shared" si="65"/>
        <v>OK</v>
      </c>
      <c r="Y348" s="435" t="str">
        <f t="shared" si="66"/>
        <v>OK</v>
      </c>
      <c r="Z348" s="435">
        <f t="shared" si="67"/>
        <v>0</v>
      </c>
      <c r="AA348" s="83">
        <f>'①見積→契約(出来高報告初回のみ）'!I375</f>
        <v>0</v>
      </c>
    </row>
    <row r="349" spans="1:27" ht="18" customHeight="1">
      <c r="A349" s="370">
        <f t="shared" si="58"/>
        <v>10</v>
      </c>
      <c r="B349" s="308" t="str">
        <f>IF('①見積→契約(出来高報告初回のみ）'!B384="〇","☑","")</f>
        <v/>
      </c>
      <c r="C349" s="408" t="str">
        <f t="shared" si="59"/>
        <v/>
      </c>
      <c r="D349" s="305" t="str">
        <f>IFERROR(IF('①見積→契約(出来高報告初回のみ）'!C376="","",'①見積→契約(出来高報告初回のみ）'!C376),"")</f>
        <v/>
      </c>
      <c r="E349" s="115" t="str">
        <f>IFERROR(IF('①見積→契約(出来高報告初回のみ）'!D376="","",FIXED('①見積→契約(出来高報告初回のみ）'!D376,'①見積→契約(出来高報告初回のみ）'!AG390)),"")</f>
        <v/>
      </c>
      <c r="F349" s="111" t="str">
        <f>IFERROR(IF('①見積→契約(出来高報告初回のみ）'!E376="","",'①見積→契約(出来高報告初回のみ）'!E376),"")</f>
        <v/>
      </c>
      <c r="G349" s="112" t="str">
        <f>IF('①見積→契約(出来高報告初回のみ）'!H376="","",'①見積→契約(出来高報告初回のみ）'!H376)</f>
        <v/>
      </c>
      <c r="H349" s="110" t="str">
        <f t="shared" si="68"/>
        <v/>
      </c>
      <c r="I349" s="114" t="str">
        <f>IFERROR(IF(K349=TRUE,ROUND(G349*'値引・法定福利費自動計算（非表示予定）'!$D$7+M349,0),IF(G349="","",ROUND(G349*L349+M349,0))),"")</f>
        <v/>
      </c>
      <c r="J349" s="125"/>
      <c r="K349" s="458"/>
      <c r="L349" s="157"/>
      <c r="M349" s="156"/>
      <c r="N349" s="449" t="str">
        <f t="shared" si="60"/>
        <v/>
      </c>
      <c r="O349" s="449" t="str">
        <f>IF($K349=TRUE,'②-1出来高報告書'!$H$42-1%,"")</f>
        <v/>
      </c>
      <c r="P349" s="449" t="str">
        <f>IF($K349=TRUE,'②-1出来高報告書'!$H$42+1%,"")</f>
        <v/>
      </c>
      <c r="Q349" s="460" t="str">
        <f>IF($G349="","",IF($K349=TRUE,
MAX(
MIN(
_xlfn.CEILING.MATH($G349*('②-1出来高報告書'!$H$42-1%),1)-ROUND($G349*'値引・法定福利費自動計算（非表示予定）'!$D$7,0),
_xlfn.CEILING.MATH($G349*('②-1出来高報告書'!$H$42+1%+0.1%),1)-1-ROUND($G349*'値引・法定福利費自動計算（非表示予定）'!$D$7,0)
),
MIN(0,$G349)-ROUND($G349*'値引・法定福利費自動計算（非表示予定）'!$D$7,0),
-99999
),
MAX(
MIN(0,$G349)-ROUND($G349*$L349,0),
-99999
)
))</f>
        <v/>
      </c>
      <c r="R349" s="460" t="str">
        <f>IF($G349="","",IF($K349=TRUE,
MIN(
MAX(
_xlfn.CEILING.MATH($G349*('②-1出来高報告書'!$H$42-1%),1)-ROUND($G349*'値引・法定福利費自動計算（非表示予定）'!$D$7,0),
_xlfn.CEILING.MATH($G349*('②-1出来高報告書'!$H$42+1%+0.1%),1)-1-ROUND($G349*'値引・法定福利費自動計算（非表示予定）'!$D$7,0)
),
MAX(0,$G349)-ROUND($G349*'値引・法定福利費自動計算（非表示予定）'!$D$7,0),
99999
),
MIN(
MAX(0,$G349)-ROUND($G349*$L349,0),
99999
)
))</f>
        <v/>
      </c>
      <c r="S349" s="462" t="str">
        <f t="shared" si="61"/>
        <v>OK</v>
      </c>
      <c r="T349" s="435" t="str">
        <f t="shared" si="62"/>
        <v>OK</v>
      </c>
      <c r="U349" s="435" t="str">
        <f>IF($K349=TRUE,IF(ROUND(ABS($H349-'②-1出来高報告書'!$H$42),4)&lt;=1%,"OK","NG"),"OK")</f>
        <v>OK</v>
      </c>
      <c r="V349" s="435" t="str">
        <f t="shared" si="63"/>
        <v>OK</v>
      </c>
      <c r="W349" s="435" t="str">
        <f t="shared" si="64"/>
        <v>OK</v>
      </c>
      <c r="X349" s="435" t="str">
        <f t="shared" si="65"/>
        <v>OK</v>
      </c>
      <c r="Y349" s="435" t="str">
        <f t="shared" si="66"/>
        <v>OK</v>
      </c>
      <c r="Z349" s="435">
        <f t="shared" si="67"/>
        <v>0</v>
      </c>
      <c r="AA349" s="83">
        <f>'①見積→契約(出来高報告初回のみ）'!I376</f>
        <v>0</v>
      </c>
    </row>
    <row r="350" spans="1:27" ht="18" customHeight="1">
      <c r="A350" s="370">
        <f t="shared" si="58"/>
        <v>10</v>
      </c>
      <c r="B350" s="308" t="str">
        <f>IF('①見積→契約(出来高報告初回のみ）'!B385="〇","☑","")</f>
        <v/>
      </c>
      <c r="C350" s="408" t="str">
        <f t="shared" si="59"/>
        <v/>
      </c>
      <c r="D350" s="305" t="str">
        <f>IFERROR(IF('①見積→契約(出来高報告初回のみ）'!C377="","",'①見積→契約(出来高報告初回のみ）'!C377),"")</f>
        <v/>
      </c>
      <c r="E350" s="115" t="str">
        <f>IFERROR(IF('①見積→契約(出来高報告初回のみ）'!D377="","",FIXED('①見積→契約(出来高報告初回のみ）'!D377,'①見積→契約(出来高報告初回のみ）'!AG391)),"")</f>
        <v/>
      </c>
      <c r="F350" s="111" t="str">
        <f>IFERROR(IF('①見積→契約(出来高報告初回のみ）'!E377="","",'①見積→契約(出来高報告初回のみ）'!E377),"")</f>
        <v/>
      </c>
      <c r="G350" s="112" t="str">
        <f>IF('①見積→契約(出来高報告初回のみ）'!H377="","",'①見積→契約(出来高報告初回のみ）'!H377)</f>
        <v/>
      </c>
      <c r="H350" s="110" t="str">
        <f t="shared" si="68"/>
        <v/>
      </c>
      <c r="I350" s="114" t="str">
        <f>IFERROR(IF(K350=TRUE,ROUND(G350*'値引・法定福利費自動計算（非表示予定）'!$D$7+M350,0),IF(G350="","",ROUND(G350*L350+M350,0))),"")</f>
        <v/>
      </c>
      <c r="J350" s="125"/>
      <c r="K350" s="458"/>
      <c r="L350" s="157"/>
      <c r="M350" s="156"/>
      <c r="N350" s="449" t="str">
        <f t="shared" si="60"/>
        <v/>
      </c>
      <c r="O350" s="449" t="str">
        <f>IF($K350=TRUE,'②-1出来高報告書'!$H$42-1%,"")</f>
        <v/>
      </c>
      <c r="P350" s="449" t="str">
        <f>IF($K350=TRUE,'②-1出来高報告書'!$H$42+1%,"")</f>
        <v/>
      </c>
      <c r="Q350" s="460" t="str">
        <f>IF($G350="","",IF($K350=TRUE,
MAX(
MIN(
_xlfn.CEILING.MATH($G350*('②-1出来高報告書'!$H$42-1%),1)-ROUND($G350*'値引・法定福利費自動計算（非表示予定）'!$D$7,0),
_xlfn.CEILING.MATH($G350*('②-1出来高報告書'!$H$42+1%+0.1%),1)-1-ROUND($G350*'値引・法定福利費自動計算（非表示予定）'!$D$7,0)
),
MIN(0,$G350)-ROUND($G350*'値引・法定福利費自動計算（非表示予定）'!$D$7,0),
-99999
),
MAX(
MIN(0,$G350)-ROUND($G350*$L350,0),
-99999
)
))</f>
        <v/>
      </c>
      <c r="R350" s="460" t="str">
        <f>IF($G350="","",IF($K350=TRUE,
MIN(
MAX(
_xlfn.CEILING.MATH($G350*('②-1出来高報告書'!$H$42-1%),1)-ROUND($G350*'値引・法定福利費自動計算（非表示予定）'!$D$7,0),
_xlfn.CEILING.MATH($G350*('②-1出来高報告書'!$H$42+1%+0.1%),1)-1-ROUND($G350*'値引・法定福利費自動計算（非表示予定）'!$D$7,0)
),
MAX(0,$G350)-ROUND($G350*'値引・法定福利費自動計算（非表示予定）'!$D$7,0),
99999
),
MIN(
MAX(0,$G350)-ROUND($G350*$L350,0),
99999
)
))</f>
        <v/>
      </c>
      <c r="S350" s="462" t="str">
        <f t="shared" si="61"/>
        <v>OK</v>
      </c>
      <c r="T350" s="435" t="str">
        <f t="shared" si="62"/>
        <v>OK</v>
      </c>
      <c r="U350" s="435" t="str">
        <f>IF($K350=TRUE,IF(ROUND(ABS($H350-'②-1出来高報告書'!$H$42),4)&lt;=1%,"OK","NG"),"OK")</f>
        <v>OK</v>
      </c>
      <c r="V350" s="435" t="str">
        <f t="shared" si="63"/>
        <v>OK</v>
      </c>
      <c r="W350" s="435" t="str">
        <f t="shared" si="64"/>
        <v>OK</v>
      </c>
      <c r="X350" s="435" t="str">
        <f t="shared" si="65"/>
        <v>OK</v>
      </c>
      <c r="Y350" s="435" t="str">
        <f t="shared" si="66"/>
        <v>OK</v>
      </c>
      <c r="Z350" s="435">
        <f t="shared" si="67"/>
        <v>0</v>
      </c>
      <c r="AA350" s="83">
        <f>'①見積→契約(出来高報告初回のみ）'!I377</f>
        <v>0</v>
      </c>
    </row>
    <row r="351" spans="1:27" ht="18" customHeight="1">
      <c r="A351" s="370">
        <f t="shared" si="58"/>
        <v>10</v>
      </c>
      <c r="B351" s="308" t="str">
        <f>IF('①見積→契約(出来高報告初回のみ）'!B386="〇","☑","")</f>
        <v/>
      </c>
      <c r="C351" s="408" t="str">
        <f t="shared" si="59"/>
        <v/>
      </c>
      <c r="D351" s="305" t="str">
        <f>IFERROR(IF('①見積→契約(出来高報告初回のみ）'!C378="","",'①見積→契約(出来高報告初回のみ）'!C378),"")</f>
        <v/>
      </c>
      <c r="E351" s="115" t="str">
        <f>IFERROR(IF('①見積→契約(出来高報告初回のみ）'!D378="","",FIXED('①見積→契約(出来高報告初回のみ）'!D378,'①見積→契約(出来高報告初回のみ）'!AG392)),"")</f>
        <v/>
      </c>
      <c r="F351" s="111" t="str">
        <f>IFERROR(IF('①見積→契約(出来高報告初回のみ）'!E378="","",'①見積→契約(出来高報告初回のみ）'!E378),"")</f>
        <v/>
      </c>
      <c r="G351" s="112" t="str">
        <f>IF('①見積→契約(出来高報告初回のみ）'!H378="","",'①見積→契約(出来高報告初回のみ）'!H378)</f>
        <v/>
      </c>
      <c r="H351" s="110" t="str">
        <f t="shared" si="68"/>
        <v/>
      </c>
      <c r="I351" s="114" t="str">
        <f>IFERROR(IF(K351=TRUE,ROUND(G351*'値引・法定福利費自動計算（非表示予定）'!$D$7+M351,0),IF(G351="","",ROUND(G351*L351+M351,0))),"")</f>
        <v/>
      </c>
      <c r="J351" s="125"/>
      <c r="K351" s="458"/>
      <c r="L351" s="157"/>
      <c r="M351" s="156"/>
      <c r="N351" s="449" t="str">
        <f t="shared" si="60"/>
        <v/>
      </c>
      <c r="O351" s="449" t="str">
        <f>IF($K351=TRUE,'②-1出来高報告書'!$H$42-1%,"")</f>
        <v/>
      </c>
      <c r="P351" s="449" t="str">
        <f>IF($K351=TRUE,'②-1出来高報告書'!$H$42+1%,"")</f>
        <v/>
      </c>
      <c r="Q351" s="460" t="str">
        <f>IF($G351="","",IF($K351=TRUE,
MAX(
MIN(
_xlfn.CEILING.MATH($G351*('②-1出来高報告書'!$H$42-1%),1)-ROUND($G351*'値引・法定福利費自動計算（非表示予定）'!$D$7,0),
_xlfn.CEILING.MATH($G351*('②-1出来高報告書'!$H$42+1%+0.1%),1)-1-ROUND($G351*'値引・法定福利費自動計算（非表示予定）'!$D$7,0)
),
MIN(0,$G351)-ROUND($G351*'値引・法定福利費自動計算（非表示予定）'!$D$7,0),
-99999
),
MAX(
MIN(0,$G351)-ROUND($G351*$L351,0),
-99999
)
))</f>
        <v/>
      </c>
      <c r="R351" s="460" t="str">
        <f>IF($G351="","",IF($K351=TRUE,
MIN(
MAX(
_xlfn.CEILING.MATH($G351*('②-1出来高報告書'!$H$42-1%),1)-ROUND($G351*'値引・法定福利費自動計算（非表示予定）'!$D$7,0),
_xlfn.CEILING.MATH($G351*('②-1出来高報告書'!$H$42+1%+0.1%),1)-1-ROUND($G351*'値引・法定福利費自動計算（非表示予定）'!$D$7,0)
),
MAX(0,$G351)-ROUND($G351*'値引・法定福利費自動計算（非表示予定）'!$D$7,0),
99999
),
MIN(
MAX(0,$G351)-ROUND($G351*$L351,0),
99999
)
))</f>
        <v/>
      </c>
      <c r="S351" s="462" t="str">
        <f t="shared" si="61"/>
        <v>OK</v>
      </c>
      <c r="T351" s="435" t="str">
        <f t="shared" si="62"/>
        <v>OK</v>
      </c>
      <c r="U351" s="435" t="str">
        <f>IF($K351=TRUE,IF(ROUND(ABS($H351-'②-1出来高報告書'!$H$42),4)&lt;=1%,"OK","NG"),"OK")</f>
        <v>OK</v>
      </c>
      <c r="V351" s="435" t="str">
        <f t="shared" si="63"/>
        <v>OK</v>
      </c>
      <c r="W351" s="435" t="str">
        <f t="shared" si="64"/>
        <v>OK</v>
      </c>
      <c r="X351" s="435" t="str">
        <f t="shared" si="65"/>
        <v>OK</v>
      </c>
      <c r="Y351" s="435" t="str">
        <f t="shared" si="66"/>
        <v>OK</v>
      </c>
      <c r="Z351" s="435">
        <f t="shared" si="67"/>
        <v>0</v>
      </c>
      <c r="AA351" s="83">
        <f>'①見積→契約(出来高報告初回のみ）'!I378</f>
        <v>0</v>
      </c>
    </row>
    <row r="352" spans="1:27" ht="18" customHeight="1">
      <c r="A352" s="370">
        <f t="shared" si="58"/>
        <v>10</v>
      </c>
      <c r="B352" s="308" t="str">
        <f>IF('①見積→契約(出来高報告初回のみ）'!B387="〇","☑","")</f>
        <v/>
      </c>
      <c r="C352" s="408" t="str">
        <f t="shared" si="59"/>
        <v/>
      </c>
      <c r="D352" s="305" t="str">
        <f>IFERROR(IF('①見積→契約(出来高報告初回のみ）'!C379="","",'①見積→契約(出来高報告初回のみ）'!C379),"")</f>
        <v/>
      </c>
      <c r="E352" s="115" t="str">
        <f>IFERROR(IF('①見積→契約(出来高報告初回のみ）'!D379="","",FIXED('①見積→契約(出来高報告初回のみ）'!D379,'①見積→契約(出来高報告初回のみ）'!AG393)),"")</f>
        <v/>
      </c>
      <c r="F352" s="111" t="str">
        <f>IFERROR(IF('①見積→契約(出来高報告初回のみ）'!E379="","",'①見積→契約(出来高報告初回のみ）'!E379),"")</f>
        <v/>
      </c>
      <c r="G352" s="112" t="str">
        <f>IF('①見積→契約(出来高報告初回のみ）'!H379="","",'①見積→契約(出来高報告初回のみ）'!H379)</f>
        <v/>
      </c>
      <c r="H352" s="110" t="str">
        <f t="shared" si="68"/>
        <v/>
      </c>
      <c r="I352" s="114" t="str">
        <f>IFERROR(IF(K352=TRUE,ROUND(G352*'値引・法定福利費自動計算（非表示予定）'!$D$7+M352,0),IF(G352="","",ROUND(G352*L352+M352,0))),"")</f>
        <v/>
      </c>
      <c r="J352" s="125"/>
      <c r="K352" s="458"/>
      <c r="L352" s="157"/>
      <c r="M352" s="156"/>
      <c r="N352" s="449" t="str">
        <f t="shared" si="60"/>
        <v/>
      </c>
      <c r="O352" s="449" t="str">
        <f>IF($K352=TRUE,'②-1出来高報告書'!$H$42-1%,"")</f>
        <v/>
      </c>
      <c r="P352" s="449" t="str">
        <f>IF($K352=TRUE,'②-1出来高報告書'!$H$42+1%,"")</f>
        <v/>
      </c>
      <c r="Q352" s="460" t="str">
        <f>IF($G352="","",IF($K352=TRUE,
MAX(
MIN(
_xlfn.CEILING.MATH($G352*('②-1出来高報告書'!$H$42-1%),1)-ROUND($G352*'値引・法定福利費自動計算（非表示予定）'!$D$7,0),
_xlfn.CEILING.MATH($G352*('②-1出来高報告書'!$H$42+1%+0.1%),1)-1-ROUND($G352*'値引・法定福利費自動計算（非表示予定）'!$D$7,0)
),
MIN(0,$G352)-ROUND($G352*'値引・法定福利費自動計算（非表示予定）'!$D$7,0),
-99999
),
MAX(
MIN(0,$G352)-ROUND($G352*$L352,0),
-99999
)
))</f>
        <v/>
      </c>
      <c r="R352" s="460" t="str">
        <f>IF($G352="","",IF($K352=TRUE,
MIN(
MAX(
_xlfn.CEILING.MATH($G352*('②-1出来高報告書'!$H$42-1%),1)-ROUND($G352*'値引・法定福利費自動計算（非表示予定）'!$D$7,0),
_xlfn.CEILING.MATH($G352*('②-1出来高報告書'!$H$42+1%+0.1%),1)-1-ROUND($G352*'値引・法定福利費自動計算（非表示予定）'!$D$7,0)
),
MAX(0,$G352)-ROUND($G352*'値引・法定福利費自動計算（非表示予定）'!$D$7,0),
99999
),
MIN(
MAX(0,$G352)-ROUND($G352*$L352,0),
99999
)
))</f>
        <v/>
      </c>
      <c r="S352" s="462" t="str">
        <f t="shared" si="61"/>
        <v>OK</v>
      </c>
      <c r="T352" s="435" t="str">
        <f t="shared" si="62"/>
        <v>OK</v>
      </c>
      <c r="U352" s="435" t="str">
        <f>IF($K352=TRUE,IF(ROUND(ABS($H352-'②-1出来高報告書'!$H$42),4)&lt;=1%,"OK","NG"),"OK")</f>
        <v>OK</v>
      </c>
      <c r="V352" s="435" t="str">
        <f t="shared" si="63"/>
        <v>OK</v>
      </c>
      <c r="W352" s="435" t="str">
        <f t="shared" si="64"/>
        <v>OK</v>
      </c>
      <c r="X352" s="435" t="str">
        <f t="shared" si="65"/>
        <v>OK</v>
      </c>
      <c r="Y352" s="435" t="str">
        <f t="shared" si="66"/>
        <v>OK</v>
      </c>
      <c r="Z352" s="435">
        <f t="shared" si="67"/>
        <v>0</v>
      </c>
      <c r="AA352" s="83">
        <f>'①見積→契約(出来高報告初回のみ）'!I379</f>
        <v>0</v>
      </c>
    </row>
    <row r="353" spans="1:27" ht="18" customHeight="1">
      <c r="A353" s="370">
        <f t="shared" si="58"/>
        <v>10</v>
      </c>
      <c r="B353" s="308" t="str">
        <f>IF('①見積→契約(出来高報告初回のみ）'!B388="〇","☑","")</f>
        <v/>
      </c>
      <c r="C353" s="408" t="str">
        <f t="shared" si="59"/>
        <v/>
      </c>
      <c r="D353" s="305" t="str">
        <f>IFERROR(IF('①見積→契約(出来高報告初回のみ）'!C380="","",'①見積→契約(出来高報告初回のみ）'!C380),"")</f>
        <v/>
      </c>
      <c r="E353" s="115" t="str">
        <f>IFERROR(IF('①見積→契約(出来高報告初回のみ）'!D380="","",FIXED('①見積→契約(出来高報告初回のみ）'!D380,'①見積→契約(出来高報告初回のみ）'!AG394)),"")</f>
        <v/>
      </c>
      <c r="F353" s="111" t="str">
        <f>IFERROR(IF('①見積→契約(出来高報告初回のみ）'!E380="","",'①見積→契約(出来高報告初回のみ）'!E380),"")</f>
        <v/>
      </c>
      <c r="G353" s="112" t="str">
        <f>IF('①見積→契約(出来高報告初回のみ）'!H380="","",'①見積→契約(出来高報告初回のみ）'!H380)</f>
        <v/>
      </c>
      <c r="H353" s="110" t="str">
        <f t="shared" si="68"/>
        <v/>
      </c>
      <c r="I353" s="114" t="str">
        <f>IFERROR(IF(K353=TRUE,ROUND(G353*'値引・法定福利費自動計算（非表示予定）'!$D$7+M353,0),IF(G353="","",ROUND(G353*L353+M353,0))),"")</f>
        <v/>
      </c>
      <c r="J353" s="125"/>
      <c r="K353" s="458" t="b">
        <v>0</v>
      </c>
      <c r="L353" s="157"/>
      <c r="M353" s="156"/>
      <c r="N353" s="449" t="str">
        <f t="shared" si="60"/>
        <v/>
      </c>
      <c r="O353" s="449" t="str">
        <f>IF($K353=TRUE,'②-1出来高報告書'!$H$42-1%,"")</f>
        <v/>
      </c>
      <c r="P353" s="449" t="str">
        <f>IF($K353=TRUE,'②-1出来高報告書'!$H$42+1%,"")</f>
        <v/>
      </c>
      <c r="Q353" s="460" t="str">
        <f>IF($G353="","",IF($K353=TRUE,
MAX(
MIN(
_xlfn.CEILING.MATH($G353*('②-1出来高報告書'!$H$42-1%),1)-ROUND($G353*'値引・法定福利費自動計算（非表示予定）'!$D$7,0),
_xlfn.CEILING.MATH($G353*('②-1出来高報告書'!$H$42+1%+0.1%),1)-1-ROUND($G353*'値引・法定福利費自動計算（非表示予定）'!$D$7,0)
),
MIN(0,$G353)-ROUND($G353*'値引・法定福利費自動計算（非表示予定）'!$D$7,0),
-99999
),
MAX(
MIN(0,$G353)-ROUND($G353*$L353,0),
-99999
)
))</f>
        <v/>
      </c>
      <c r="R353" s="460" t="str">
        <f>IF($G353="","",IF($K353=TRUE,
MIN(
MAX(
_xlfn.CEILING.MATH($G353*('②-1出来高報告書'!$H$42-1%),1)-ROUND($G353*'値引・法定福利費自動計算（非表示予定）'!$D$7,0),
_xlfn.CEILING.MATH($G353*('②-1出来高報告書'!$H$42+1%+0.1%),1)-1-ROUND($G353*'値引・法定福利費自動計算（非表示予定）'!$D$7,0)
),
MAX(0,$G353)-ROUND($G353*'値引・法定福利費自動計算（非表示予定）'!$D$7,0),
99999
),
MIN(
MAX(0,$G353)-ROUND($G353*$L353,0),
99999
)
))</f>
        <v/>
      </c>
      <c r="S353" s="462" t="str">
        <f t="shared" si="61"/>
        <v>OK</v>
      </c>
      <c r="T353" s="435" t="str">
        <f t="shared" si="62"/>
        <v>OK</v>
      </c>
      <c r="U353" s="435" t="str">
        <f>IF($K353=TRUE,IF(ROUND(ABS($H353-'②-1出来高報告書'!$H$42),4)&lt;=1%,"OK","NG"),"OK")</f>
        <v>OK</v>
      </c>
      <c r="V353" s="435" t="str">
        <f t="shared" si="63"/>
        <v>OK</v>
      </c>
      <c r="W353" s="435" t="str">
        <f t="shared" si="64"/>
        <v>OK</v>
      </c>
      <c r="X353" s="435" t="str">
        <f t="shared" si="65"/>
        <v>OK</v>
      </c>
      <c r="Y353" s="435" t="str">
        <f t="shared" si="66"/>
        <v>OK</v>
      </c>
      <c r="Z353" s="435">
        <f t="shared" si="67"/>
        <v>0</v>
      </c>
      <c r="AA353" s="83">
        <f>'①見積→契約(出来高報告初回のみ）'!I380</f>
        <v>0</v>
      </c>
    </row>
    <row r="354" spans="1:27" ht="18" customHeight="1">
      <c r="A354" s="370">
        <f t="shared" si="58"/>
        <v>10</v>
      </c>
      <c r="B354" s="308" t="str">
        <f>IF('①見積→契約(出来高報告初回のみ）'!B389="〇","☑","")</f>
        <v/>
      </c>
      <c r="C354" s="408" t="str">
        <f t="shared" si="59"/>
        <v/>
      </c>
      <c r="D354" s="305" t="str">
        <f>IFERROR(IF('①見積→契約(出来高報告初回のみ）'!C381="","",'①見積→契約(出来高報告初回のみ）'!C381),"")</f>
        <v/>
      </c>
      <c r="E354" s="115" t="str">
        <f>IFERROR(IF('①見積→契約(出来高報告初回のみ）'!D381="","",FIXED('①見積→契約(出来高報告初回のみ）'!D381,'①見積→契約(出来高報告初回のみ）'!AG395)),"")</f>
        <v/>
      </c>
      <c r="F354" s="111" t="str">
        <f>IFERROR(IF('①見積→契約(出来高報告初回のみ）'!E381="","",'①見積→契約(出来高報告初回のみ）'!E381),"")</f>
        <v/>
      </c>
      <c r="G354" s="112" t="str">
        <f>IF('①見積→契約(出来高報告初回のみ）'!H381="","",'①見積→契約(出来高報告初回のみ）'!H381)</f>
        <v/>
      </c>
      <c r="H354" s="110" t="str">
        <f t="shared" si="68"/>
        <v/>
      </c>
      <c r="I354" s="114" t="str">
        <f>IFERROR(IF(K354=TRUE,ROUND(G354*'値引・法定福利費自動計算（非表示予定）'!$D$7+M354,0),IF(G354="","",ROUND(G354*L354+M354,0))),"")</f>
        <v/>
      </c>
      <c r="J354" s="125"/>
      <c r="K354" s="458" t="b">
        <v>0</v>
      </c>
      <c r="L354" s="157"/>
      <c r="M354" s="156"/>
      <c r="N354" s="449" t="str">
        <f t="shared" si="60"/>
        <v/>
      </c>
      <c r="O354" s="449" t="str">
        <f>IF($K354=TRUE,'②-1出来高報告書'!$H$42-1%,"")</f>
        <v/>
      </c>
      <c r="P354" s="449" t="str">
        <f>IF($K354=TRUE,'②-1出来高報告書'!$H$42+1%,"")</f>
        <v/>
      </c>
      <c r="Q354" s="460" t="str">
        <f>IF($G354="","",IF($K354=TRUE,
MAX(
MIN(
_xlfn.CEILING.MATH($G354*('②-1出来高報告書'!$H$42-1%),1)-ROUND($G354*'値引・法定福利費自動計算（非表示予定）'!$D$7,0),
_xlfn.CEILING.MATH($G354*('②-1出来高報告書'!$H$42+1%+0.1%),1)-1-ROUND($G354*'値引・法定福利費自動計算（非表示予定）'!$D$7,0)
),
MIN(0,$G354)-ROUND($G354*'値引・法定福利費自動計算（非表示予定）'!$D$7,0),
-99999
),
MAX(
MIN(0,$G354)-ROUND($G354*$L354,0),
-99999
)
))</f>
        <v/>
      </c>
      <c r="R354" s="460" t="str">
        <f>IF($G354="","",IF($K354=TRUE,
MIN(
MAX(
_xlfn.CEILING.MATH($G354*('②-1出来高報告書'!$H$42-1%),1)-ROUND($G354*'値引・法定福利費自動計算（非表示予定）'!$D$7,0),
_xlfn.CEILING.MATH($G354*('②-1出来高報告書'!$H$42+1%+0.1%),1)-1-ROUND($G354*'値引・法定福利費自動計算（非表示予定）'!$D$7,0)
),
MAX(0,$G354)-ROUND($G354*'値引・法定福利費自動計算（非表示予定）'!$D$7,0),
99999
),
MIN(
MAX(0,$G354)-ROUND($G354*$L354,0),
99999
)
))</f>
        <v/>
      </c>
      <c r="S354" s="462" t="str">
        <f t="shared" si="61"/>
        <v>OK</v>
      </c>
      <c r="T354" s="435" t="str">
        <f t="shared" si="62"/>
        <v>OK</v>
      </c>
      <c r="U354" s="435" t="str">
        <f>IF($K354=TRUE,IF(ROUND(ABS($H354-'②-1出来高報告書'!$H$42),4)&lt;=1%,"OK","NG"),"OK")</f>
        <v>OK</v>
      </c>
      <c r="V354" s="435" t="str">
        <f t="shared" si="63"/>
        <v>OK</v>
      </c>
      <c r="W354" s="435" t="str">
        <f t="shared" si="64"/>
        <v>OK</v>
      </c>
      <c r="X354" s="435" t="str">
        <f t="shared" si="65"/>
        <v>OK</v>
      </c>
      <c r="Y354" s="435" t="str">
        <f t="shared" si="66"/>
        <v>OK</v>
      </c>
      <c r="Z354" s="435">
        <f t="shared" si="67"/>
        <v>0</v>
      </c>
      <c r="AA354" s="83">
        <f>'①見積→契約(出来高報告初回のみ）'!I381</f>
        <v>0</v>
      </c>
    </row>
    <row r="355" spans="1:27" ht="18" customHeight="1">
      <c r="A355" s="370">
        <f t="shared" si="58"/>
        <v>10</v>
      </c>
      <c r="B355" s="308" t="str">
        <f>IF('①見積→契約(出来高報告初回のみ）'!B390="〇","☑","")</f>
        <v/>
      </c>
      <c r="C355" s="408" t="str">
        <f t="shared" si="59"/>
        <v/>
      </c>
      <c r="D355" s="305" t="str">
        <f>IFERROR(IF('①見積→契約(出来高報告初回のみ）'!C382="","",'①見積→契約(出来高報告初回のみ）'!C382),"")</f>
        <v/>
      </c>
      <c r="E355" s="115" t="str">
        <f>IFERROR(IF('①見積→契約(出来高報告初回のみ）'!D382="","",FIXED('①見積→契約(出来高報告初回のみ）'!D382,'①見積→契約(出来高報告初回のみ）'!AG396)),"")</f>
        <v/>
      </c>
      <c r="F355" s="111" t="str">
        <f>IFERROR(IF('①見積→契約(出来高報告初回のみ）'!E382="","",'①見積→契約(出来高報告初回のみ）'!E382),"")</f>
        <v/>
      </c>
      <c r="G355" s="112" t="str">
        <f>IF('①見積→契約(出来高報告初回のみ）'!H382="","",'①見積→契約(出来高報告初回のみ）'!H382)</f>
        <v/>
      </c>
      <c r="H355" s="110" t="str">
        <f t="shared" si="68"/>
        <v/>
      </c>
      <c r="I355" s="114" t="str">
        <f>IFERROR(IF(K355=TRUE,ROUND(G355*'値引・法定福利費自動計算（非表示予定）'!$D$7+M355,0),IF(G355="","",ROUND(G355*L355+M355,0))),"")</f>
        <v/>
      </c>
      <c r="J355" s="125"/>
      <c r="K355" s="458" t="b">
        <v>0</v>
      </c>
      <c r="L355" s="157"/>
      <c r="M355" s="156"/>
      <c r="N355" s="449" t="str">
        <f t="shared" si="60"/>
        <v/>
      </c>
      <c r="O355" s="449" t="str">
        <f>IF($K355=TRUE,'②-1出来高報告書'!$H$42-1%,"")</f>
        <v/>
      </c>
      <c r="P355" s="449" t="str">
        <f>IF($K355=TRUE,'②-1出来高報告書'!$H$42+1%,"")</f>
        <v/>
      </c>
      <c r="Q355" s="460" t="str">
        <f>IF($G355="","",IF($K355=TRUE,
MAX(
MIN(
_xlfn.CEILING.MATH($G355*('②-1出来高報告書'!$H$42-1%),1)-ROUND($G355*'値引・法定福利費自動計算（非表示予定）'!$D$7,0),
_xlfn.CEILING.MATH($G355*('②-1出来高報告書'!$H$42+1%+0.1%),1)-1-ROUND($G355*'値引・法定福利費自動計算（非表示予定）'!$D$7,0)
),
MIN(0,$G355)-ROUND($G355*'値引・法定福利費自動計算（非表示予定）'!$D$7,0),
-99999
),
MAX(
MIN(0,$G355)-ROUND($G355*$L355,0),
-99999
)
))</f>
        <v/>
      </c>
      <c r="R355" s="460" t="str">
        <f>IF($G355="","",IF($K355=TRUE,
MIN(
MAX(
_xlfn.CEILING.MATH($G355*('②-1出来高報告書'!$H$42-1%),1)-ROUND($G355*'値引・法定福利費自動計算（非表示予定）'!$D$7,0),
_xlfn.CEILING.MATH($G355*('②-1出来高報告書'!$H$42+1%+0.1%),1)-1-ROUND($G355*'値引・法定福利費自動計算（非表示予定）'!$D$7,0)
),
MAX(0,$G355)-ROUND($G355*'値引・法定福利費自動計算（非表示予定）'!$D$7,0),
99999
),
MIN(
MAX(0,$G355)-ROUND($G355*$L355,0),
99999
)
))</f>
        <v/>
      </c>
      <c r="S355" s="462" t="str">
        <f t="shared" si="61"/>
        <v>OK</v>
      </c>
      <c r="T355" s="435" t="str">
        <f t="shared" si="62"/>
        <v>OK</v>
      </c>
      <c r="U355" s="435" t="str">
        <f>IF($K355=TRUE,IF(ROUND(ABS($H355-'②-1出来高報告書'!$H$42),4)&lt;=1%,"OK","NG"),"OK")</f>
        <v>OK</v>
      </c>
      <c r="V355" s="435" t="str">
        <f t="shared" si="63"/>
        <v>OK</v>
      </c>
      <c r="W355" s="435" t="str">
        <f t="shared" si="64"/>
        <v>OK</v>
      </c>
      <c r="X355" s="435" t="str">
        <f t="shared" si="65"/>
        <v>OK</v>
      </c>
      <c r="Y355" s="435" t="str">
        <f t="shared" si="66"/>
        <v>OK</v>
      </c>
      <c r="Z355" s="435">
        <f t="shared" si="67"/>
        <v>0</v>
      </c>
      <c r="AA355" s="83">
        <f>'①見積→契約(出来高報告初回のみ）'!I382</f>
        <v>0</v>
      </c>
    </row>
    <row r="356" spans="1:27" ht="18" customHeight="1">
      <c r="A356" s="370">
        <f t="shared" si="58"/>
        <v>10</v>
      </c>
      <c r="B356" s="308" t="str">
        <f>IF('①見積→契約(出来高報告初回のみ）'!B391="〇","☑","")</f>
        <v/>
      </c>
      <c r="C356" s="408" t="str">
        <f t="shared" si="59"/>
        <v/>
      </c>
      <c r="D356" s="305" t="str">
        <f>IFERROR(IF('①見積→契約(出来高報告初回のみ）'!C383="","",'①見積→契約(出来高報告初回のみ）'!C383),"")</f>
        <v/>
      </c>
      <c r="E356" s="115" t="str">
        <f>IFERROR(IF('①見積→契約(出来高報告初回のみ）'!D383="","",FIXED('①見積→契約(出来高報告初回のみ）'!D383,'①見積→契約(出来高報告初回のみ）'!AG397)),"")</f>
        <v/>
      </c>
      <c r="F356" s="111" t="str">
        <f>IFERROR(IF('①見積→契約(出来高報告初回のみ）'!E383="","",'①見積→契約(出来高報告初回のみ）'!E383),"")</f>
        <v/>
      </c>
      <c r="G356" s="112" t="str">
        <f>IF('①見積→契約(出来高報告初回のみ）'!H383="","",'①見積→契約(出来高報告初回のみ）'!H383)</f>
        <v/>
      </c>
      <c r="H356" s="110" t="str">
        <f t="shared" si="68"/>
        <v/>
      </c>
      <c r="I356" s="114" t="str">
        <f>IFERROR(IF(K356=TRUE,ROUND(G356*'値引・法定福利費自動計算（非表示予定）'!$D$7+M356,0),IF(G356="","",ROUND(G356*L356+M356,0))),"")</f>
        <v/>
      </c>
      <c r="J356" s="125"/>
      <c r="K356" s="458" t="b">
        <v>0</v>
      </c>
      <c r="L356" s="157"/>
      <c r="M356" s="156"/>
      <c r="N356" s="449" t="str">
        <f t="shared" si="60"/>
        <v/>
      </c>
      <c r="O356" s="449" t="str">
        <f>IF($K356=TRUE,'②-1出来高報告書'!$H$42-1%,"")</f>
        <v/>
      </c>
      <c r="P356" s="449" t="str">
        <f>IF($K356=TRUE,'②-1出来高報告書'!$H$42+1%,"")</f>
        <v/>
      </c>
      <c r="Q356" s="460" t="str">
        <f>IF($G356="","",IF($K356=TRUE,
MAX(
MIN(
_xlfn.CEILING.MATH($G356*('②-1出来高報告書'!$H$42-1%),1)-ROUND($G356*'値引・法定福利費自動計算（非表示予定）'!$D$7,0),
_xlfn.CEILING.MATH($G356*('②-1出来高報告書'!$H$42+1%+0.1%),1)-1-ROUND($G356*'値引・法定福利費自動計算（非表示予定）'!$D$7,0)
),
MIN(0,$G356)-ROUND($G356*'値引・法定福利費自動計算（非表示予定）'!$D$7,0),
-99999
),
MAX(
MIN(0,$G356)-ROUND($G356*$L356,0),
-99999
)
))</f>
        <v/>
      </c>
      <c r="R356" s="460" t="str">
        <f>IF($G356="","",IF($K356=TRUE,
MIN(
MAX(
_xlfn.CEILING.MATH($G356*('②-1出来高報告書'!$H$42-1%),1)-ROUND($G356*'値引・法定福利費自動計算（非表示予定）'!$D$7,0),
_xlfn.CEILING.MATH($G356*('②-1出来高報告書'!$H$42+1%+0.1%),1)-1-ROUND($G356*'値引・法定福利費自動計算（非表示予定）'!$D$7,0)
),
MAX(0,$G356)-ROUND($G356*'値引・法定福利費自動計算（非表示予定）'!$D$7,0),
99999
),
MIN(
MAX(0,$G356)-ROUND($G356*$L356,0),
99999
)
))</f>
        <v/>
      </c>
      <c r="S356" s="462" t="str">
        <f t="shared" si="61"/>
        <v>OK</v>
      </c>
      <c r="T356" s="435" t="str">
        <f t="shared" si="62"/>
        <v>OK</v>
      </c>
      <c r="U356" s="435" t="str">
        <f>IF($K356=TRUE,IF(ROUND(ABS($H356-'②-1出来高報告書'!$H$42),4)&lt;=1%,"OK","NG"),"OK")</f>
        <v>OK</v>
      </c>
      <c r="V356" s="435" t="str">
        <f t="shared" si="63"/>
        <v>OK</v>
      </c>
      <c r="W356" s="435" t="str">
        <f t="shared" si="64"/>
        <v>OK</v>
      </c>
      <c r="X356" s="435" t="str">
        <f t="shared" si="65"/>
        <v>OK</v>
      </c>
      <c r="Y356" s="435" t="str">
        <f t="shared" si="66"/>
        <v>OK</v>
      </c>
      <c r="Z356" s="435">
        <f t="shared" si="67"/>
        <v>0</v>
      </c>
      <c r="AA356" s="83">
        <f>'①見積→契約(出来高報告初回のみ）'!I383</f>
        <v>0</v>
      </c>
    </row>
    <row r="357" spans="1:27" ht="18" customHeight="1">
      <c r="A357" s="370">
        <f t="shared" si="58"/>
        <v>10</v>
      </c>
      <c r="B357" s="308" t="str">
        <f>IF('①見積→契約(出来高報告初回のみ）'!B392="〇","☑","")</f>
        <v/>
      </c>
      <c r="C357" s="408" t="str">
        <f t="shared" si="59"/>
        <v/>
      </c>
      <c r="D357" s="305" t="str">
        <f>IFERROR(IF('①見積→契約(出来高報告初回のみ）'!C384="","",'①見積→契約(出来高報告初回のみ）'!C384),"")</f>
        <v/>
      </c>
      <c r="E357" s="115" t="str">
        <f>IFERROR(IF('①見積→契約(出来高報告初回のみ）'!D384="","",FIXED('①見積→契約(出来高報告初回のみ）'!D384,'①見積→契約(出来高報告初回のみ）'!AG398)),"")</f>
        <v/>
      </c>
      <c r="F357" s="111" t="str">
        <f>IFERROR(IF('①見積→契約(出来高報告初回のみ）'!E384="","",'①見積→契約(出来高報告初回のみ）'!E384),"")</f>
        <v/>
      </c>
      <c r="G357" s="112" t="str">
        <f>IF('①見積→契約(出来高報告初回のみ）'!H384="","",'①見積→契約(出来高報告初回のみ）'!H384)</f>
        <v/>
      </c>
      <c r="H357" s="110" t="str">
        <f t="shared" si="68"/>
        <v/>
      </c>
      <c r="I357" s="114" t="str">
        <f>IFERROR(IF(K357=TRUE,ROUND(G357*'値引・法定福利費自動計算（非表示予定）'!$D$7+M357,0),IF(G357="","",ROUND(G357*L357+M357,0))),"")</f>
        <v/>
      </c>
      <c r="J357" s="125"/>
      <c r="K357" s="458" t="b">
        <v>0</v>
      </c>
      <c r="L357" s="157"/>
      <c r="M357" s="156"/>
      <c r="N357" s="449" t="str">
        <f t="shared" si="60"/>
        <v/>
      </c>
      <c r="O357" s="449" t="str">
        <f>IF($K357=TRUE,'②-1出来高報告書'!$H$42-1%,"")</f>
        <v/>
      </c>
      <c r="P357" s="449" t="str">
        <f>IF($K357=TRUE,'②-1出来高報告書'!$H$42+1%,"")</f>
        <v/>
      </c>
      <c r="Q357" s="460" t="str">
        <f>IF($G357="","",IF($K357=TRUE,
MAX(
MIN(
_xlfn.CEILING.MATH($G357*('②-1出来高報告書'!$H$42-1%),1)-ROUND($G357*'値引・法定福利費自動計算（非表示予定）'!$D$7,0),
_xlfn.CEILING.MATH($G357*('②-1出来高報告書'!$H$42+1%+0.1%),1)-1-ROUND($G357*'値引・法定福利費自動計算（非表示予定）'!$D$7,0)
),
MIN(0,$G357)-ROUND($G357*'値引・法定福利費自動計算（非表示予定）'!$D$7,0),
-99999
),
MAX(
MIN(0,$G357)-ROUND($G357*$L357,0),
-99999
)
))</f>
        <v/>
      </c>
      <c r="R357" s="460" t="str">
        <f>IF($G357="","",IF($K357=TRUE,
MIN(
MAX(
_xlfn.CEILING.MATH($G357*('②-1出来高報告書'!$H$42-1%),1)-ROUND($G357*'値引・法定福利費自動計算（非表示予定）'!$D$7,0),
_xlfn.CEILING.MATH($G357*('②-1出来高報告書'!$H$42+1%+0.1%),1)-1-ROUND($G357*'値引・法定福利費自動計算（非表示予定）'!$D$7,0)
),
MAX(0,$G357)-ROUND($G357*'値引・法定福利費自動計算（非表示予定）'!$D$7,0),
99999
),
MIN(
MAX(0,$G357)-ROUND($G357*$L357,0),
99999
)
))</f>
        <v/>
      </c>
      <c r="S357" s="462" t="str">
        <f t="shared" si="61"/>
        <v>OK</v>
      </c>
      <c r="T357" s="435" t="str">
        <f t="shared" si="62"/>
        <v>OK</v>
      </c>
      <c r="U357" s="435" t="str">
        <f>IF($K357=TRUE,IF(ROUND(ABS($H357-'②-1出来高報告書'!$H$42),4)&lt;=1%,"OK","NG"),"OK")</f>
        <v>OK</v>
      </c>
      <c r="V357" s="435" t="str">
        <f t="shared" si="63"/>
        <v>OK</v>
      </c>
      <c r="W357" s="435" t="str">
        <f t="shared" si="64"/>
        <v>OK</v>
      </c>
      <c r="X357" s="435" t="str">
        <f t="shared" si="65"/>
        <v>OK</v>
      </c>
      <c r="Y357" s="435" t="str">
        <f t="shared" si="66"/>
        <v>OK</v>
      </c>
      <c r="Z357" s="435">
        <f t="shared" si="67"/>
        <v>0</v>
      </c>
      <c r="AA357" s="83">
        <f>'①見積→契約(出来高報告初回のみ）'!I384</f>
        <v>0</v>
      </c>
    </row>
    <row r="358" spans="1:27" ht="18" customHeight="1">
      <c r="A358" s="370">
        <f t="shared" si="58"/>
        <v>10</v>
      </c>
      <c r="B358" s="308" t="str">
        <f>IF('①見積→契約(出来高報告初回のみ）'!B393="〇","☑","")</f>
        <v/>
      </c>
      <c r="C358" s="408" t="str">
        <f t="shared" si="59"/>
        <v/>
      </c>
      <c r="D358" s="305" t="str">
        <f>IFERROR(IF('①見積→契約(出来高報告初回のみ）'!C385="","",'①見積→契約(出来高報告初回のみ）'!C385),"")</f>
        <v/>
      </c>
      <c r="E358" s="115" t="str">
        <f>IFERROR(IF('①見積→契約(出来高報告初回のみ）'!D385="","",FIXED('①見積→契約(出来高報告初回のみ）'!D385,'①見積→契約(出来高報告初回のみ）'!AG399)),"")</f>
        <v/>
      </c>
      <c r="F358" s="111" t="str">
        <f>IFERROR(IF('①見積→契約(出来高報告初回のみ）'!E385="","",'①見積→契約(出来高報告初回のみ）'!E385),"")</f>
        <v/>
      </c>
      <c r="G358" s="112" t="str">
        <f>IF('①見積→契約(出来高報告初回のみ）'!H385="","",'①見積→契約(出来高報告初回のみ）'!H385)</f>
        <v/>
      </c>
      <c r="H358" s="110" t="str">
        <f t="shared" si="68"/>
        <v/>
      </c>
      <c r="I358" s="114" t="str">
        <f>IFERROR(IF(K358=TRUE,ROUND(G358*'値引・法定福利費自動計算（非表示予定）'!$D$7+M358,0),IF(G358="","",ROUND(G358*L358+M358,0))),"")</f>
        <v/>
      </c>
      <c r="J358" s="125"/>
      <c r="K358" s="458" t="b">
        <v>0</v>
      </c>
      <c r="L358" s="157"/>
      <c r="M358" s="156"/>
      <c r="N358" s="449" t="str">
        <f t="shared" si="60"/>
        <v/>
      </c>
      <c r="O358" s="449" t="str">
        <f>IF($K358=TRUE,'②-1出来高報告書'!$H$42-1%,"")</f>
        <v/>
      </c>
      <c r="P358" s="449" t="str">
        <f>IF($K358=TRUE,'②-1出来高報告書'!$H$42+1%,"")</f>
        <v/>
      </c>
      <c r="Q358" s="460" t="str">
        <f>IF($G358="","",IF($K358=TRUE,
MAX(
MIN(
_xlfn.CEILING.MATH($G358*('②-1出来高報告書'!$H$42-1%),1)-ROUND($G358*'値引・法定福利費自動計算（非表示予定）'!$D$7,0),
_xlfn.CEILING.MATH($G358*('②-1出来高報告書'!$H$42+1%+0.1%),1)-1-ROUND($G358*'値引・法定福利費自動計算（非表示予定）'!$D$7,0)
),
MIN(0,$G358)-ROUND($G358*'値引・法定福利費自動計算（非表示予定）'!$D$7,0),
-99999
),
MAX(
MIN(0,$G358)-ROUND($G358*$L358,0),
-99999
)
))</f>
        <v/>
      </c>
      <c r="R358" s="460" t="str">
        <f>IF($G358="","",IF($K358=TRUE,
MIN(
MAX(
_xlfn.CEILING.MATH($G358*('②-1出来高報告書'!$H$42-1%),1)-ROUND($G358*'値引・法定福利費自動計算（非表示予定）'!$D$7,0),
_xlfn.CEILING.MATH($G358*('②-1出来高報告書'!$H$42+1%+0.1%),1)-1-ROUND($G358*'値引・法定福利費自動計算（非表示予定）'!$D$7,0)
),
MAX(0,$G358)-ROUND($G358*'値引・法定福利費自動計算（非表示予定）'!$D$7,0),
99999
),
MIN(
MAX(0,$G358)-ROUND($G358*$L358,0),
99999
)
))</f>
        <v/>
      </c>
      <c r="S358" s="462" t="str">
        <f t="shared" si="61"/>
        <v>OK</v>
      </c>
      <c r="T358" s="435" t="str">
        <f t="shared" si="62"/>
        <v>OK</v>
      </c>
      <c r="U358" s="435" t="str">
        <f>IF($K358=TRUE,IF(ROUND(ABS($H358-'②-1出来高報告書'!$H$42),4)&lt;=1%,"OK","NG"),"OK")</f>
        <v>OK</v>
      </c>
      <c r="V358" s="435" t="str">
        <f t="shared" si="63"/>
        <v>OK</v>
      </c>
      <c r="W358" s="435" t="str">
        <f t="shared" si="64"/>
        <v>OK</v>
      </c>
      <c r="X358" s="435" t="str">
        <f t="shared" si="65"/>
        <v>OK</v>
      </c>
      <c r="Y358" s="435" t="str">
        <f t="shared" si="66"/>
        <v>OK</v>
      </c>
      <c r="Z358" s="435">
        <f t="shared" si="67"/>
        <v>0</v>
      </c>
      <c r="AA358" s="83">
        <f>'①見積→契約(出来高報告初回のみ）'!I385</f>
        <v>0</v>
      </c>
    </row>
    <row r="359" spans="1:27" ht="18" customHeight="1">
      <c r="A359" s="370">
        <f t="shared" si="58"/>
        <v>10</v>
      </c>
      <c r="B359" s="308" t="str">
        <f>IF('①見積→契約(出来高報告初回のみ）'!B394="〇","☑","")</f>
        <v/>
      </c>
      <c r="C359" s="408" t="str">
        <f t="shared" si="59"/>
        <v/>
      </c>
      <c r="D359" s="305" t="str">
        <f>IFERROR(IF('①見積→契約(出来高報告初回のみ）'!C386="","",'①見積→契約(出来高報告初回のみ）'!C386),"")</f>
        <v/>
      </c>
      <c r="E359" s="115" t="str">
        <f>IFERROR(IF('①見積→契約(出来高報告初回のみ）'!D386="","",FIXED('①見積→契約(出来高報告初回のみ）'!D386,'①見積→契約(出来高報告初回のみ）'!AG400)),"")</f>
        <v/>
      </c>
      <c r="F359" s="111" t="str">
        <f>IFERROR(IF('①見積→契約(出来高報告初回のみ）'!E386="","",'①見積→契約(出来高報告初回のみ）'!E386),"")</f>
        <v/>
      </c>
      <c r="G359" s="112" t="str">
        <f>IF('①見積→契約(出来高報告初回のみ）'!H386="","",'①見積→契約(出来高報告初回のみ）'!H386)</f>
        <v/>
      </c>
      <c r="H359" s="110" t="str">
        <f t="shared" si="68"/>
        <v/>
      </c>
      <c r="I359" s="114" t="str">
        <f>IFERROR(IF(K359=TRUE,ROUND(G359*'値引・法定福利費自動計算（非表示予定）'!$D$7+M359,0),IF(G359="","",ROUND(G359*L359+M359,0))),"")</f>
        <v/>
      </c>
      <c r="J359" s="125"/>
      <c r="K359" s="458"/>
      <c r="L359" s="157"/>
      <c r="M359" s="156"/>
      <c r="N359" s="449" t="str">
        <f t="shared" si="60"/>
        <v/>
      </c>
      <c r="O359" s="449" t="str">
        <f>IF($K359=TRUE,'②-1出来高報告書'!$H$42-1%,"")</f>
        <v/>
      </c>
      <c r="P359" s="449" t="str">
        <f>IF($K359=TRUE,'②-1出来高報告書'!$H$42+1%,"")</f>
        <v/>
      </c>
      <c r="Q359" s="460" t="str">
        <f>IF($G359="","",IF($K359=TRUE,
MAX(
MIN(
_xlfn.CEILING.MATH($G359*('②-1出来高報告書'!$H$42-1%),1)-ROUND($G359*'値引・法定福利費自動計算（非表示予定）'!$D$7,0),
_xlfn.CEILING.MATH($G359*('②-1出来高報告書'!$H$42+1%+0.1%),1)-1-ROUND($G359*'値引・法定福利費自動計算（非表示予定）'!$D$7,0)
),
MIN(0,$G359)-ROUND($G359*'値引・法定福利費自動計算（非表示予定）'!$D$7,0),
-99999
),
MAX(
MIN(0,$G359)-ROUND($G359*$L359,0),
-99999
)
))</f>
        <v/>
      </c>
      <c r="R359" s="460" t="str">
        <f>IF($G359="","",IF($K359=TRUE,
MIN(
MAX(
_xlfn.CEILING.MATH($G359*('②-1出来高報告書'!$H$42-1%),1)-ROUND($G359*'値引・法定福利費自動計算（非表示予定）'!$D$7,0),
_xlfn.CEILING.MATH($G359*('②-1出来高報告書'!$H$42+1%+0.1%),1)-1-ROUND($G359*'値引・法定福利費自動計算（非表示予定）'!$D$7,0)
),
MAX(0,$G359)-ROUND($G359*'値引・法定福利費自動計算（非表示予定）'!$D$7,0),
99999
),
MIN(
MAX(0,$G359)-ROUND($G359*$L359,0),
99999
)
))</f>
        <v/>
      </c>
      <c r="S359" s="462" t="str">
        <f t="shared" si="61"/>
        <v>OK</v>
      </c>
      <c r="T359" s="435" t="str">
        <f t="shared" si="62"/>
        <v>OK</v>
      </c>
      <c r="U359" s="435" t="str">
        <f>IF($K359=TRUE,IF(ROUND(ABS($H359-'②-1出来高報告書'!$H$42),4)&lt;=1%,"OK","NG"),"OK")</f>
        <v>OK</v>
      </c>
      <c r="V359" s="435" t="str">
        <f t="shared" si="63"/>
        <v>OK</v>
      </c>
      <c r="W359" s="435" t="str">
        <f t="shared" si="64"/>
        <v>OK</v>
      </c>
      <c r="X359" s="435" t="str">
        <f t="shared" si="65"/>
        <v>OK</v>
      </c>
      <c r="Y359" s="435" t="str">
        <f t="shared" si="66"/>
        <v>OK</v>
      </c>
      <c r="Z359" s="435">
        <f t="shared" si="67"/>
        <v>0</v>
      </c>
      <c r="AA359" s="83">
        <f>'①見積→契約(出来高報告初回のみ）'!I386</f>
        <v>0</v>
      </c>
    </row>
    <row r="360" spans="1:27" ht="18" customHeight="1">
      <c r="A360" s="370">
        <f t="shared" si="58"/>
        <v>10</v>
      </c>
      <c r="B360" s="308" t="str">
        <f>IF('①見積→契約(出来高報告初回のみ）'!B395="〇","☑","")</f>
        <v/>
      </c>
      <c r="C360" s="408" t="str">
        <f t="shared" si="59"/>
        <v/>
      </c>
      <c r="D360" s="305" t="str">
        <f>IFERROR(IF('①見積→契約(出来高報告初回のみ）'!C387="","",'①見積→契約(出来高報告初回のみ）'!C387),"")</f>
        <v/>
      </c>
      <c r="E360" s="115" t="str">
        <f>IFERROR(IF('①見積→契約(出来高報告初回のみ）'!D387="","",FIXED('①見積→契約(出来高報告初回のみ）'!D387,'①見積→契約(出来高報告初回のみ）'!AG401)),"")</f>
        <v/>
      </c>
      <c r="F360" s="111" t="str">
        <f>IFERROR(IF('①見積→契約(出来高報告初回のみ）'!E387="","",'①見積→契約(出来高報告初回のみ）'!E387),"")</f>
        <v/>
      </c>
      <c r="G360" s="112" t="str">
        <f>IF('①見積→契約(出来高報告初回のみ）'!H387="","",'①見積→契約(出来高報告初回のみ）'!H387)</f>
        <v/>
      </c>
      <c r="H360" s="110" t="str">
        <f t="shared" si="68"/>
        <v/>
      </c>
      <c r="I360" s="114" t="str">
        <f>IFERROR(IF(K360=TRUE,ROUND(G360*'値引・法定福利費自動計算（非表示予定）'!$D$7+M360,0),IF(G360="","",ROUND(G360*L360+M360,0))),"")</f>
        <v/>
      </c>
      <c r="J360" s="125"/>
      <c r="K360" s="458"/>
      <c r="L360" s="157"/>
      <c r="M360" s="156"/>
      <c r="N360" s="449" t="str">
        <f t="shared" si="60"/>
        <v/>
      </c>
      <c r="O360" s="449" t="str">
        <f>IF($K360=TRUE,'②-1出来高報告書'!$H$42-1%,"")</f>
        <v/>
      </c>
      <c r="P360" s="449" t="str">
        <f>IF($K360=TRUE,'②-1出来高報告書'!$H$42+1%,"")</f>
        <v/>
      </c>
      <c r="Q360" s="460" t="str">
        <f>IF($G360="","",IF($K360=TRUE,
MAX(
MIN(
_xlfn.CEILING.MATH($G360*('②-1出来高報告書'!$H$42-1%),1)-ROUND($G360*'値引・法定福利費自動計算（非表示予定）'!$D$7,0),
_xlfn.CEILING.MATH($G360*('②-1出来高報告書'!$H$42+1%+0.1%),1)-1-ROUND($G360*'値引・法定福利費自動計算（非表示予定）'!$D$7,0)
),
MIN(0,$G360)-ROUND($G360*'値引・法定福利費自動計算（非表示予定）'!$D$7,0),
-99999
),
MAX(
MIN(0,$G360)-ROUND($G360*$L360,0),
-99999
)
))</f>
        <v/>
      </c>
      <c r="R360" s="460" t="str">
        <f>IF($G360="","",IF($K360=TRUE,
MIN(
MAX(
_xlfn.CEILING.MATH($G360*('②-1出来高報告書'!$H$42-1%),1)-ROUND($G360*'値引・法定福利費自動計算（非表示予定）'!$D$7,0),
_xlfn.CEILING.MATH($G360*('②-1出来高報告書'!$H$42+1%+0.1%),1)-1-ROUND($G360*'値引・法定福利費自動計算（非表示予定）'!$D$7,0)
),
MAX(0,$G360)-ROUND($G360*'値引・法定福利費自動計算（非表示予定）'!$D$7,0),
99999
),
MIN(
MAX(0,$G360)-ROUND($G360*$L360,0),
99999
)
))</f>
        <v/>
      </c>
      <c r="S360" s="462" t="str">
        <f t="shared" si="61"/>
        <v>OK</v>
      </c>
      <c r="T360" s="435" t="str">
        <f t="shared" si="62"/>
        <v>OK</v>
      </c>
      <c r="U360" s="435" t="str">
        <f>IF($K360=TRUE,IF(ROUND(ABS($H360-'②-1出来高報告書'!$H$42),4)&lt;=1%,"OK","NG"),"OK")</f>
        <v>OK</v>
      </c>
      <c r="V360" s="435" t="str">
        <f t="shared" si="63"/>
        <v>OK</v>
      </c>
      <c r="W360" s="435" t="str">
        <f t="shared" si="64"/>
        <v>OK</v>
      </c>
      <c r="X360" s="435" t="str">
        <f t="shared" si="65"/>
        <v>OK</v>
      </c>
      <c r="Y360" s="435" t="str">
        <f t="shared" si="66"/>
        <v>OK</v>
      </c>
      <c r="Z360" s="435">
        <f t="shared" si="67"/>
        <v>0</v>
      </c>
      <c r="AA360" s="83">
        <f>'①見積→契約(出来高報告初回のみ）'!I387</f>
        <v>0</v>
      </c>
    </row>
    <row r="361" spans="1:27" ht="18" customHeight="1">
      <c r="A361" s="370">
        <f t="shared" si="58"/>
        <v>10</v>
      </c>
      <c r="B361" s="308" t="str">
        <f>IF('①見積→契約(出来高報告初回のみ）'!B396="〇","☑","")</f>
        <v/>
      </c>
      <c r="C361" s="408" t="str">
        <f t="shared" si="59"/>
        <v/>
      </c>
      <c r="D361" s="305" t="str">
        <f>IFERROR(IF('①見積→契約(出来高報告初回のみ）'!C388="","",'①見積→契約(出来高報告初回のみ）'!C388),"")</f>
        <v/>
      </c>
      <c r="E361" s="115" t="str">
        <f>IFERROR(IF('①見積→契約(出来高報告初回のみ）'!D388="","",FIXED('①見積→契約(出来高報告初回のみ）'!D388,'①見積→契約(出来高報告初回のみ）'!AG402)),"")</f>
        <v/>
      </c>
      <c r="F361" s="111" t="str">
        <f>IFERROR(IF('①見積→契約(出来高報告初回のみ）'!E388="","",'①見積→契約(出来高報告初回のみ）'!E388),"")</f>
        <v/>
      </c>
      <c r="G361" s="112" t="str">
        <f>IF('①見積→契約(出来高報告初回のみ）'!H388="","",'①見積→契約(出来高報告初回のみ）'!H388)</f>
        <v/>
      </c>
      <c r="H361" s="110" t="str">
        <f t="shared" si="68"/>
        <v/>
      </c>
      <c r="I361" s="114" t="str">
        <f>IFERROR(IF(K361=TRUE,ROUND(G361*'値引・法定福利費自動計算（非表示予定）'!$D$7+M361,0),IF(G361="","",ROUND(G361*L361+M361,0))),"")</f>
        <v/>
      </c>
      <c r="J361" s="125"/>
      <c r="K361" s="458"/>
      <c r="L361" s="157"/>
      <c r="M361" s="156"/>
      <c r="N361" s="449" t="str">
        <f t="shared" si="60"/>
        <v/>
      </c>
      <c r="O361" s="449" t="str">
        <f>IF($K361=TRUE,'②-1出来高報告書'!$H$42-1%,"")</f>
        <v/>
      </c>
      <c r="P361" s="449" t="str">
        <f>IF($K361=TRUE,'②-1出来高報告書'!$H$42+1%,"")</f>
        <v/>
      </c>
      <c r="Q361" s="460" t="str">
        <f>IF($G361="","",IF($K361=TRUE,
MAX(
MIN(
_xlfn.CEILING.MATH($G361*('②-1出来高報告書'!$H$42-1%),1)-ROUND($G361*'値引・法定福利費自動計算（非表示予定）'!$D$7,0),
_xlfn.CEILING.MATH($G361*('②-1出来高報告書'!$H$42+1%+0.1%),1)-1-ROUND($G361*'値引・法定福利費自動計算（非表示予定）'!$D$7,0)
),
MIN(0,$G361)-ROUND($G361*'値引・法定福利費自動計算（非表示予定）'!$D$7,0),
-99999
),
MAX(
MIN(0,$G361)-ROUND($G361*$L361,0),
-99999
)
))</f>
        <v/>
      </c>
      <c r="R361" s="460" t="str">
        <f>IF($G361="","",IF($K361=TRUE,
MIN(
MAX(
_xlfn.CEILING.MATH($G361*('②-1出来高報告書'!$H$42-1%),1)-ROUND($G361*'値引・法定福利費自動計算（非表示予定）'!$D$7,0),
_xlfn.CEILING.MATH($G361*('②-1出来高報告書'!$H$42+1%+0.1%),1)-1-ROUND($G361*'値引・法定福利費自動計算（非表示予定）'!$D$7,0)
),
MAX(0,$G361)-ROUND($G361*'値引・法定福利費自動計算（非表示予定）'!$D$7,0),
99999
),
MIN(
MAX(0,$G361)-ROUND($G361*$L361,0),
99999
)
))</f>
        <v/>
      </c>
      <c r="S361" s="462" t="str">
        <f t="shared" si="61"/>
        <v>OK</v>
      </c>
      <c r="T361" s="435" t="str">
        <f t="shared" si="62"/>
        <v>OK</v>
      </c>
      <c r="U361" s="435" t="str">
        <f>IF($K361=TRUE,IF(ROUND(ABS($H361-'②-1出来高報告書'!$H$42),4)&lt;=1%,"OK","NG"),"OK")</f>
        <v>OK</v>
      </c>
      <c r="V361" s="435" t="str">
        <f t="shared" si="63"/>
        <v>OK</v>
      </c>
      <c r="W361" s="435" t="str">
        <f t="shared" si="64"/>
        <v>OK</v>
      </c>
      <c r="X361" s="435" t="str">
        <f t="shared" si="65"/>
        <v>OK</v>
      </c>
      <c r="Y361" s="435" t="str">
        <f t="shared" si="66"/>
        <v>OK</v>
      </c>
      <c r="Z361" s="435">
        <f t="shared" si="67"/>
        <v>0</v>
      </c>
      <c r="AA361" s="83">
        <f>'①見積→契約(出来高報告初回のみ）'!I388</f>
        <v>0</v>
      </c>
    </row>
    <row r="362" spans="1:27" ht="18" customHeight="1">
      <c r="A362" s="370">
        <f t="shared" si="58"/>
        <v>10</v>
      </c>
      <c r="B362" s="308" t="str">
        <f>IF('①見積→契約(出来高報告初回のみ）'!B397="〇","☑","")</f>
        <v/>
      </c>
      <c r="C362" s="408" t="str">
        <f t="shared" si="59"/>
        <v/>
      </c>
      <c r="D362" s="305" t="str">
        <f>IFERROR(IF('①見積→契約(出来高報告初回のみ）'!C389="","",'①見積→契約(出来高報告初回のみ）'!C389),"")</f>
        <v/>
      </c>
      <c r="E362" s="115" t="str">
        <f>IFERROR(IF('①見積→契約(出来高報告初回のみ）'!D389="","",FIXED('①見積→契約(出来高報告初回のみ）'!D389,'①見積→契約(出来高報告初回のみ）'!AG403)),"")</f>
        <v/>
      </c>
      <c r="F362" s="111" t="str">
        <f>IFERROR(IF('①見積→契約(出来高報告初回のみ）'!E389="","",'①見積→契約(出来高報告初回のみ）'!E389),"")</f>
        <v/>
      </c>
      <c r="G362" s="112" t="str">
        <f>IF('①見積→契約(出来高報告初回のみ）'!H389="","",'①見積→契約(出来高報告初回のみ）'!H389)</f>
        <v/>
      </c>
      <c r="H362" s="110" t="str">
        <f t="shared" si="68"/>
        <v/>
      </c>
      <c r="I362" s="114" t="str">
        <f>IFERROR(IF(K362=TRUE,ROUND(G362*'値引・法定福利費自動計算（非表示予定）'!$D$7+M362,0),IF(G362="","",ROUND(G362*L362+M362,0))),"")</f>
        <v/>
      </c>
      <c r="J362" s="125"/>
      <c r="K362" s="458"/>
      <c r="L362" s="157"/>
      <c r="M362" s="156"/>
      <c r="N362" s="449" t="str">
        <f t="shared" si="60"/>
        <v/>
      </c>
      <c r="O362" s="449" t="str">
        <f>IF($K362=TRUE,'②-1出来高報告書'!$H$42-1%,"")</f>
        <v/>
      </c>
      <c r="P362" s="449" t="str">
        <f>IF($K362=TRUE,'②-1出来高報告書'!$H$42+1%,"")</f>
        <v/>
      </c>
      <c r="Q362" s="460" t="str">
        <f>IF($G362="","",IF($K362=TRUE,
MAX(
MIN(
_xlfn.CEILING.MATH($G362*('②-1出来高報告書'!$H$42-1%),1)-ROUND($G362*'値引・法定福利費自動計算（非表示予定）'!$D$7,0),
_xlfn.CEILING.MATH($G362*('②-1出来高報告書'!$H$42+1%+0.1%),1)-1-ROUND($G362*'値引・法定福利費自動計算（非表示予定）'!$D$7,0)
),
MIN(0,$G362)-ROUND($G362*'値引・法定福利費自動計算（非表示予定）'!$D$7,0),
-99999
),
MAX(
MIN(0,$G362)-ROUND($G362*$L362,0),
-99999
)
))</f>
        <v/>
      </c>
      <c r="R362" s="460" t="str">
        <f>IF($G362="","",IF($K362=TRUE,
MIN(
MAX(
_xlfn.CEILING.MATH($G362*('②-1出来高報告書'!$H$42-1%),1)-ROUND($G362*'値引・法定福利費自動計算（非表示予定）'!$D$7,0),
_xlfn.CEILING.MATH($G362*('②-1出来高報告書'!$H$42+1%+0.1%),1)-1-ROUND($G362*'値引・法定福利費自動計算（非表示予定）'!$D$7,0)
),
MAX(0,$G362)-ROUND($G362*'値引・法定福利費自動計算（非表示予定）'!$D$7,0),
99999
),
MIN(
MAX(0,$G362)-ROUND($G362*$L362,0),
99999
)
))</f>
        <v/>
      </c>
      <c r="S362" s="462" t="str">
        <f t="shared" si="61"/>
        <v>OK</v>
      </c>
      <c r="T362" s="435" t="str">
        <f t="shared" si="62"/>
        <v>OK</v>
      </c>
      <c r="U362" s="435" t="str">
        <f>IF($K362=TRUE,IF(ROUND(ABS($H362-'②-1出来高報告書'!$H$42),4)&lt;=1%,"OK","NG"),"OK")</f>
        <v>OK</v>
      </c>
      <c r="V362" s="435" t="str">
        <f t="shared" si="63"/>
        <v>OK</v>
      </c>
      <c r="W362" s="435" t="str">
        <f t="shared" si="64"/>
        <v>OK</v>
      </c>
      <c r="X362" s="435" t="str">
        <f t="shared" si="65"/>
        <v>OK</v>
      </c>
      <c r="Y362" s="435" t="str">
        <f t="shared" si="66"/>
        <v>OK</v>
      </c>
      <c r="Z362" s="435">
        <f t="shared" si="67"/>
        <v>0</v>
      </c>
      <c r="AA362" s="83">
        <f>'①見積→契約(出来高報告初回のみ）'!I389</f>
        <v>0</v>
      </c>
    </row>
    <row r="363" spans="1:27" ht="18" customHeight="1">
      <c r="A363" s="370">
        <f t="shared" si="58"/>
        <v>10</v>
      </c>
      <c r="B363" s="308" t="str">
        <f>IF('①見積→契約(出来高報告初回のみ）'!B398="〇","☑","")</f>
        <v/>
      </c>
      <c r="C363" s="408" t="str">
        <f t="shared" si="59"/>
        <v/>
      </c>
      <c r="D363" s="305" t="str">
        <f>IFERROR(IF('①見積→契約(出来高報告初回のみ）'!C390="","",'①見積→契約(出来高報告初回のみ）'!C390),"")</f>
        <v/>
      </c>
      <c r="E363" s="115" t="str">
        <f>IFERROR(IF('①見積→契約(出来高報告初回のみ）'!D390="","",FIXED('①見積→契約(出来高報告初回のみ）'!D390,'①見積→契約(出来高報告初回のみ）'!AG404)),"")</f>
        <v/>
      </c>
      <c r="F363" s="111" t="str">
        <f>IFERROR(IF('①見積→契約(出来高報告初回のみ）'!E390="","",'①見積→契約(出来高報告初回のみ）'!E390),"")</f>
        <v/>
      </c>
      <c r="G363" s="112" t="str">
        <f>IF('①見積→契約(出来高報告初回のみ）'!H390="","",'①見積→契約(出来高報告初回のみ）'!H390)</f>
        <v/>
      </c>
      <c r="H363" s="110" t="str">
        <f t="shared" si="68"/>
        <v/>
      </c>
      <c r="I363" s="114" t="str">
        <f>IFERROR(IF(K363=TRUE,ROUND(G363*'値引・法定福利費自動計算（非表示予定）'!$D$7+M363,0),IF(G363="","",ROUND(G363*L363+M363,0))),"")</f>
        <v/>
      </c>
      <c r="J363" s="125"/>
      <c r="K363" s="458"/>
      <c r="L363" s="157"/>
      <c r="M363" s="156"/>
      <c r="N363" s="449" t="str">
        <f t="shared" si="60"/>
        <v/>
      </c>
      <c r="O363" s="449" t="str">
        <f>IF($K363=TRUE,'②-1出来高報告書'!$H$42-1%,"")</f>
        <v/>
      </c>
      <c r="P363" s="449" t="str">
        <f>IF($K363=TRUE,'②-1出来高報告書'!$H$42+1%,"")</f>
        <v/>
      </c>
      <c r="Q363" s="460" t="str">
        <f>IF($G363="","",IF($K363=TRUE,
MAX(
MIN(
_xlfn.CEILING.MATH($G363*('②-1出来高報告書'!$H$42-1%),1)-ROUND($G363*'値引・法定福利費自動計算（非表示予定）'!$D$7,0),
_xlfn.CEILING.MATH($G363*('②-1出来高報告書'!$H$42+1%+0.1%),1)-1-ROUND($G363*'値引・法定福利費自動計算（非表示予定）'!$D$7,0)
),
MIN(0,$G363)-ROUND($G363*'値引・法定福利費自動計算（非表示予定）'!$D$7,0),
-99999
),
MAX(
MIN(0,$G363)-ROUND($G363*$L363,0),
-99999
)
))</f>
        <v/>
      </c>
      <c r="R363" s="460" t="str">
        <f>IF($G363="","",IF($K363=TRUE,
MIN(
MAX(
_xlfn.CEILING.MATH($G363*('②-1出来高報告書'!$H$42-1%),1)-ROUND($G363*'値引・法定福利費自動計算（非表示予定）'!$D$7,0),
_xlfn.CEILING.MATH($G363*('②-1出来高報告書'!$H$42+1%+0.1%),1)-1-ROUND($G363*'値引・法定福利費自動計算（非表示予定）'!$D$7,0)
),
MAX(0,$G363)-ROUND($G363*'値引・法定福利費自動計算（非表示予定）'!$D$7,0),
99999
),
MIN(
MAX(0,$G363)-ROUND($G363*$L363,0),
99999
)
))</f>
        <v/>
      </c>
      <c r="S363" s="462" t="str">
        <f t="shared" si="61"/>
        <v>OK</v>
      </c>
      <c r="T363" s="435" t="str">
        <f t="shared" si="62"/>
        <v>OK</v>
      </c>
      <c r="U363" s="435" t="str">
        <f>IF($K363=TRUE,IF(ROUND(ABS($H363-'②-1出来高報告書'!$H$42),4)&lt;=1%,"OK","NG"),"OK")</f>
        <v>OK</v>
      </c>
      <c r="V363" s="435" t="str">
        <f t="shared" si="63"/>
        <v>OK</v>
      </c>
      <c r="W363" s="435" t="str">
        <f t="shared" si="64"/>
        <v>OK</v>
      </c>
      <c r="X363" s="435" t="str">
        <f t="shared" si="65"/>
        <v>OK</v>
      </c>
      <c r="Y363" s="435" t="str">
        <f t="shared" si="66"/>
        <v>OK</v>
      </c>
      <c r="Z363" s="435">
        <f t="shared" si="67"/>
        <v>0</v>
      </c>
      <c r="AA363" s="83">
        <f>'①見積→契約(出来高報告初回のみ）'!I390</f>
        <v>0</v>
      </c>
    </row>
    <row r="364" spans="1:27" ht="18" customHeight="1">
      <c r="A364" s="370" t="s">
        <v>198</v>
      </c>
      <c r="B364" s="792" t="str">
        <f>IF(G364=0,"","小計（"&amp;Sheet3!D12&amp;"ページ/"&amp;Sheet3!E12&amp;"ページ）")</f>
        <v/>
      </c>
      <c r="C364" s="793"/>
      <c r="D364" s="793"/>
      <c r="E364" s="793"/>
      <c r="F364" s="793"/>
      <c r="G364" s="139">
        <f>SUM(G325:G363)</f>
        <v>0</v>
      </c>
      <c r="H364" s="140"/>
      <c r="I364" s="141">
        <f>SUM(I325:I363)</f>
        <v>0</v>
      </c>
      <c r="J364" s="125"/>
      <c r="K364" s="458"/>
      <c r="L364" s="157"/>
      <c r="M364" s="156"/>
      <c r="N364" s="449"/>
      <c r="O364" s="449"/>
      <c r="P364" s="449"/>
      <c r="Q364" s="460"/>
      <c r="R364" s="460"/>
      <c r="S364" s="462"/>
      <c r="T364" s="435"/>
      <c r="U364" s="435"/>
      <c r="V364" s="435"/>
      <c r="W364" s="435"/>
      <c r="X364" s="435"/>
      <c r="Y364" s="435"/>
      <c r="Z364" s="435"/>
      <c r="AA364" s="83"/>
    </row>
    <row r="365" spans="1:27" ht="18" customHeight="1">
      <c r="A365" s="370">
        <f t="shared" si="58"/>
        <v>11</v>
      </c>
      <c r="B365" s="308" t="str">
        <f>IF('①見積→契約(出来高報告初回のみ）'!B400="〇","☑","")</f>
        <v/>
      </c>
      <c r="C365" s="408" t="str">
        <f>IF(G365="","",IF(K365=FALSE,"","☑"))</f>
        <v/>
      </c>
      <c r="D365" s="305" t="str">
        <f>IFERROR(IF('①見積→契約(出来高報告初回のみ）'!C391="","",'①見積→契約(出来高報告初回のみ）'!C391),"")</f>
        <v/>
      </c>
      <c r="E365" s="115" t="str">
        <f>IFERROR(IF('①見積→契約(出来高報告初回のみ）'!D391="","",FIXED('①見積→契約(出来高報告初回のみ）'!D391,'①見積→契約(出来高報告初回のみ）'!AG405)),"")</f>
        <v/>
      </c>
      <c r="F365" s="111" t="str">
        <f>IFERROR(IF('①見積→契約(出来高報告初回のみ）'!E391="","",'①見積→契約(出来高報告初回のみ）'!E391),"")</f>
        <v/>
      </c>
      <c r="G365" s="112" t="str">
        <f>IF('①見積→契約(出来高報告初回のみ）'!H391="","",'①見積→契約(出来高報告初回のみ）'!H391)</f>
        <v/>
      </c>
      <c r="H365" s="110" t="str">
        <f t="shared" si="68"/>
        <v/>
      </c>
      <c r="I365" s="114" t="str">
        <f>IFERROR(IF(K365=TRUE,ROUND(G365*'値引・法定福利費自動計算（非表示予定）'!$D$7+M365,0),IF(G365="","",ROUND(G365*L365+M365,0))),"")</f>
        <v/>
      </c>
      <c r="J365" s="125"/>
      <c r="K365" s="458"/>
      <c r="L365" s="157"/>
      <c r="M365" s="156"/>
      <c r="N365" s="449" t="str">
        <f t="shared" si="60"/>
        <v/>
      </c>
      <c r="O365" s="449" t="str">
        <f>IF($K365=TRUE,'②-1出来高報告書'!$H$42-1%,"")</f>
        <v/>
      </c>
      <c r="P365" s="449" t="str">
        <f>IF($K365=TRUE,'②-1出来高報告書'!$H$42+1%,"")</f>
        <v/>
      </c>
      <c r="Q365" s="460" t="str">
        <f>IF($G365="","",IF($K365=TRUE,
MAX(
MIN(
_xlfn.CEILING.MATH($G365*('②-1出来高報告書'!$H$42-1%),1)-ROUND($G365*'値引・法定福利費自動計算（非表示予定）'!$D$7,0),
_xlfn.CEILING.MATH($G365*('②-1出来高報告書'!$H$42+1%+0.1%),1)-1-ROUND($G365*'値引・法定福利費自動計算（非表示予定）'!$D$7,0)
),
MIN(0,$G365)-ROUND($G365*'値引・法定福利費自動計算（非表示予定）'!$D$7,0),
-99999
),
MAX(
MIN(0,$G365)-ROUND($G365*$L365,0),
-99999
)
))</f>
        <v/>
      </c>
      <c r="R365" s="460" t="str">
        <f>IF($G365="","",IF($K365=TRUE,
MIN(
MAX(
_xlfn.CEILING.MATH($G365*('②-1出来高報告書'!$H$42-1%),1)-ROUND($G365*'値引・法定福利費自動計算（非表示予定）'!$D$7,0),
_xlfn.CEILING.MATH($G365*('②-1出来高報告書'!$H$42+1%+0.1%),1)-1-ROUND($G365*'値引・法定福利費自動計算（非表示予定）'!$D$7,0)
),
MAX(0,$G365)-ROUND($G365*'値引・法定福利費自動計算（非表示予定）'!$D$7,0),
99999
),
MIN(
MAX(0,$G365)-ROUND($G365*$L365,0),
99999
)
))</f>
        <v/>
      </c>
      <c r="S365" s="462" t="str">
        <f t="shared" si="61"/>
        <v>OK</v>
      </c>
      <c r="T365" s="435" t="str">
        <f t="shared" si="62"/>
        <v>OK</v>
      </c>
      <c r="U365" s="435" t="str">
        <f>IF($K365=TRUE,IF(ROUND(ABS($H365-'②-1出来高報告書'!$H$42),4)&lt;=1%,"OK","NG"),"OK")</f>
        <v>OK</v>
      </c>
      <c r="V365" s="435" t="str">
        <f t="shared" si="63"/>
        <v>OK</v>
      </c>
      <c r="W365" s="435" t="str">
        <f t="shared" si="64"/>
        <v>OK</v>
      </c>
      <c r="X365" s="435" t="str">
        <f t="shared" si="65"/>
        <v>OK</v>
      </c>
      <c r="Y365" s="435" t="str">
        <f t="shared" si="66"/>
        <v>OK</v>
      </c>
      <c r="Z365" s="435">
        <f t="shared" si="67"/>
        <v>0</v>
      </c>
      <c r="AA365" s="83">
        <f>'①見積→契約(出来高報告初回のみ）'!I391</f>
        <v>0</v>
      </c>
    </row>
    <row r="366" spans="1:27" ht="18" customHeight="1">
      <c r="A366" s="370">
        <f t="shared" ref="A366:A429" si="69">A326+1</f>
        <v>11</v>
      </c>
      <c r="B366" s="308" t="str">
        <f>IF('①見積→契約(出来高報告初回のみ）'!B401="〇","☑","")</f>
        <v/>
      </c>
      <c r="C366" s="408" t="str">
        <f t="shared" ref="C366:C403" si="70">IF(G366="","",IF(K366=FALSE,"","☑"))</f>
        <v/>
      </c>
      <c r="D366" s="305" t="str">
        <f>IFERROR(IF('①見積→契約(出来高報告初回のみ）'!C392="","",'①見積→契約(出来高報告初回のみ）'!C392),"")</f>
        <v/>
      </c>
      <c r="E366" s="115" t="str">
        <f>IFERROR(IF('①見積→契約(出来高報告初回のみ）'!D392="","",FIXED('①見積→契約(出来高報告初回のみ）'!D392,'①見積→契約(出来高報告初回のみ）'!AG406)),"")</f>
        <v/>
      </c>
      <c r="F366" s="111" t="str">
        <f>IFERROR(IF('①見積→契約(出来高報告初回のみ）'!E392="","",'①見積→契約(出来高報告初回のみ）'!E392),"")</f>
        <v/>
      </c>
      <c r="G366" s="112" t="str">
        <f>IF('①見積→契約(出来高報告初回のみ）'!H392="","",'①見積→契約(出来高報告初回のみ）'!H392)</f>
        <v/>
      </c>
      <c r="H366" s="110" t="str">
        <f t="shared" si="68"/>
        <v/>
      </c>
      <c r="I366" s="114" t="str">
        <f>IFERROR(IF(K366=TRUE,ROUND(G366*'値引・法定福利費自動計算（非表示予定）'!$D$7+M366,0),IF(G366="","",ROUND(G366*L366+M366,0))),"")</f>
        <v/>
      </c>
      <c r="J366" s="125"/>
      <c r="K366" s="458"/>
      <c r="L366" s="157"/>
      <c r="M366" s="156"/>
      <c r="N366" s="449" t="str">
        <f t="shared" si="60"/>
        <v/>
      </c>
      <c r="O366" s="449" t="str">
        <f>IF($K366=TRUE,'②-1出来高報告書'!$H$42-1%,"")</f>
        <v/>
      </c>
      <c r="P366" s="449" t="str">
        <f>IF($K366=TRUE,'②-1出来高報告書'!$H$42+1%,"")</f>
        <v/>
      </c>
      <c r="Q366" s="460" t="str">
        <f>IF($G366="","",IF($K366=TRUE,
MAX(
MIN(
_xlfn.CEILING.MATH($G366*('②-1出来高報告書'!$H$42-1%),1)-ROUND($G366*'値引・法定福利費自動計算（非表示予定）'!$D$7,0),
_xlfn.CEILING.MATH($G366*('②-1出来高報告書'!$H$42+1%+0.1%),1)-1-ROUND($G366*'値引・法定福利費自動計算（非表示予定）'!$D$7,0)
),
MIN(0,$G366)-ROUND($G366*'値引・法定福利費自動計算（非表示予定）'!$D$7,0),
-99999
),
MAX(
MIN(0,$G366)-ROUND($G366*$L366,0),
-99999
)
))</f>
        <v/>
      </c>
      <c r="R366" s="460" t="str">
        <f>IF($G366="","",IF($K366=TRUE,
MIN(
MAX(
_xlfn.CEILING.MATH($G366*('②-1出来高報告書'!$H$42-1%),1)-ROUND($G366*'値引・法定福利費自動計算（非表示予定）'!$D$7,0),
_xlfn.CEILING.MATH($G366*('②-1出来高報告書'!$H$42+1%+0.1%),1)-1-ROUND($G366*'値引・法定福利費自動計算（非表示予定）'!$D$7,0)
),
MAX(0,$G366)-ROUND($G366*'値引・法定福利費自動計算（非表示予定）'!$D$7,0),
99999
),
MIN(
MAX(0,$G366)-ROUND($G366*$L366,0),
99999
)
))</f>
        <v/>
      </c>
      <c r="S366" s="462" t="str">
        <f t="shared" si="61"/>
        <v>OK</v>
      </c>
      <c r="T366" s="435" t="str">
        <f t="shared" si="62"/>
        <v>OK</v>
      </c>
      <c r="U366" s="435" t="str">
        <f>IF($K366=TRUE,IF(ROUND(ABS($H366-'②-1出来高報告書'!$H$42),4)&lt;=1%,"OK","NG"),"OK")</f>
        <v>OK</v>
      </c>
      <c r="V366" s="435" t="str">
        <f t="shared" si="63"/>
        <v>OK</v>
      </c>
      <c r="W366" s="435" t="str">
        <f t="shared" si="64"/>
        <v>OK</v>
      </c>
      <c r="X366" s="435" t="str">
        <f t="shared" si="65"/>
        <v>OK</v>
      </c>
      <c r="Y366" s="435" t="str">
        <f t="shared" si="66"/>
        <v>OK</v>
      </c>
      <c r="Z366" s="435">
        <f t="shared" si="67"/>
        <v>0</v>
      </c>
      <c r="AA366" s="83">
        <f>'①見積→契約(出来高報告初回のみ）'!I392</f>
        <v>0</v>
      </c>
    </row>
    <row r="367" spans="1:27" ht="18" customHeight="1">
      <c r="A367" s="370">
        <f t="shared" si="69"/>
        <v>11</v>
      </c>
      <c r="B367" s="308" t="str">
        <f>IF('①見積→契約(出来高報告初回のみ）'!B402="〇","☑","")</f>
        <v/>
      </c>
      <c r="C367" s="408" t="str">
        <f t="shared" si="70"/>
        <v/>
      </c>
      <c r="D367" s="305" t="str">
        <f>IFERROR(IF('①見積→契約(出来高報告初回のみ）'!C393="","",'①見積→契約(出来高報告初回のみ）'!C393),"")</f>
        <v/>
      </c>
      <c r="E367" s="115" t="str">
        <f>IFERROR(IF('①見積→契約(出来高報告初回のみ）'!D393="","",FIXED('①見積→契約(出来高報告初回のみ）'!D393,'①見積→契約(出来高報告初回のみ）'!AG407)),"")</f>
        <v/>
      </c>
      <c r="F367" s="111" t="str">
        <f>IFERROR(IF('①見積→契約(出来高報告初回のみ）'!E393="","",'①見積→契約(出来高報告初回のみ）'!E393),"")</f>
        <v/>
      </c>
      <c r="G367" s="112" t="str">
        <f>IF('①見積→契約(出来高報告初回のみ）'!H393="","",'①見積→契約(出来高報告初回のみ）'!H393)</f>
        <v/>
      </c>
      <c r="H367" s="110" t="str">
        <f t="shared" si="68"/>
        <v/>
      </c>
      <c r="I367" s="114" t="str">
        <f>IFERROR(IF(K367=TRUE,ROUND(G367*'値引・法定福利費自動計算（非表示予定）'!$D$7+M367,0),IF(G367="","",ROUND(G367*L367+M367,0))),"")</f>
        <v/>
      </c>
      <c r="J367" s="125"/>
      <c r="K367" s="458"/>
      <c r="L367" s="157"/>
      <c r="M367" s="156"/>
      <c r="N367" s="449" t="str">
        <f t="shared" si="60"/>
        <v/>
      </c>
      <c r="O367" s="449" t="str">
        <f>IF($K367=TRUE,'②-1出来高報告書'!$H$42-1%,"")</f>
        <v/>
      </c>
      <c r="P367" s="449" t="str">
        <f>IF($K367=TRUE,'②-1出来高報告書'!$H$42+1%,"")</f>
        <v/>
      </c>
      <c r="Q367" s="460" t="str">
        <f>IF($G367="","",IF($K367=TRUE,
MAX(
MIN(
_xlfn.CEILING.MATH($G367*('②-1出来高報告書'!$H$42-1%),1)-ROUND($G367*'値引・法定福利費自動計算（非表示予定）'!$D$7,0),
_xlfn.CEILING.MATH($G367*('②-1出来高報告書'!$H$42+1%+0.1%),1)-1-ROUND($G367*'値引・法定福利費自動計算（非表示予定）'!$D$7,0)
),
MIN(0,$G367)-ROUND($G367*'値引・法定福利費自動計算（非表示予定）'!$D$7,0),
-99999
),
MAX(
MIN(0,$G367)-ROUND($G367*$L367,0),
-99999
)
))</f>
        <v/>
      </c>
      <c r="R367" s="460" t="str">
        <f>IF($G367="","",IF($K367=TRUE,
MIN(
MAX(
_xlfn.CEILING.MATH($G367*('②-1出来高報告書'!$H$42-1%),1)-ROUND($G367*'値引・法定福利費自動計算（非表示予定）'!$D$7,0),
_xlfn.CEILING.MATH($G367*('②-1出来高報告書'!$H$42+1%+0.1%),1)-1-ROUND($G367*'値引・法定福利費自動計算（非表示予定）'!$D$7,0)
),
MAX(0,$G367)-ROUND($G367*'値引・法定福利費自動計算（非表示予定）'!$D$7,0),
99999
),
MIN(
MAX(0,$G367)-ROUND($G367*$L367,0),
99999
)
))</f>
        <v/>
      </c>
      <c r="S367" s="462" t="str">
        <f t="shared" si="61"/>
        <v>OK</v>
      </c>
      <c r="T367" s="435" t="str">
        <f t="shared" si="62"/>
        <v>OK</v>
      </c>
      <c r="U367" s="435" t="str">
        <f>IF($K367=TRUE,IF(ROUND(ABS($H367-'②-1出来高報告書'!$H$42),4)&lt;=1%,"OK","NG"),"OK")</f>
        <v>OK</v>
      </c>
      <c r="V367" s="435" t="str">
        <f t="shared" si="63"/>
        <v>OK</v>
      </c>
      <c r="W367" s="435" t="str">
        <f t="shared" si="64"/>
        <v>OK</v>
      </c>
      <c r="X367" s="435" t="str">
        <f t="shared" si="65"/>
        <v>OK</v>
      </c>
      <c r="Y367" s="435" t="str">
        <f t="shared" si="66"/>
        <v>OK</v>
      </c>
      <c r="Z367" s="435">
        <f t="shared" si="67"/>
        <v>0</v>
      </c>
      <c r="AA367" s="83">
        <f>'①見積→契約(出来高報告初回のみ）'!I393</f>
        <v>0</v>
      </c>
    </row>
    <row r="368" spans="1:27" ht="18" customHeight="1">
      <c r="A368" s="370">
        <f t="shared" si="69"/>
        <v>11</v>
      </c>
      <c r="B368" s="308" t="str">
        <f>IF('①見積→契約(出来高報告初回のみ）'!B403="〇","☑","")</f>
        <v/>
      </c>
      <c r="C368" s="408" t="str">
        <f t="shared" si="70"/>
        <v/>
      </c>
      <c r="D368" s="305" t="str">
        <f>IFERROR(IF('①見積→契約(出来高報告初回のみ）'!C394="","",'①見積→契約(出来高報告初回のみ）'!C394),"")</f>
        <v/>
      </c>
      <c r="E368" s="115" t="str">
        <f>IFERROR(IF('①見積→契約(出来高報告初回のみ）'!D394="","",FIXED('①見積→契約(出来高報告初回のみ）'!D394,'①見積→契約(出来高報告初回のみ）'!AG408)),"")</f>
        <v/>
      </c>
      <c r="F368" s="111" t="str">
        <f>IFERROR(IF('①見積→契約(出来高報告初回のみ）'!E394="","",'①見積→契約(出来高報告初回のみ）'!E394),"")</f>
        <v/>
      </c>
      <c r="G368" s="112" t="str">
        <f>IF('①見積→契約(出来高報告初回のみ）'!H394="","",'①見積→契約(出来高報告初回のみ）'!H394)</f>
        <v/>
      </c>
      <c r="H368" s="110" t="str">
        <f t="shared" si="68"/>
        <v/>
      </c>
      <c r="I368" s="114" t="str">
        <f>IFERROR(IF(K368=TRUE,ROUND(G368*'値引・法定福利費自動計算（非表示予定）'!$D$7+M368,0),IF(G368="","",ROUND(G368*L368+M368,0))),"")</f>
        <v/>
      </c>
      <c r="J368" s="125"/>
      <c r="K368" s="458"/>
      <c r="L368" s="157"/>
      <c r="M368" s="156"/>
      <c r="N368" s="449" t="str">
        <f t="shared" si="60"/>
        <v/>
      </c>
      <c r="O368" s="449" t="str">
        <f>IF($K368=TRUE,'②-1出来高報告書'!$H$42-1%,"")</f>
        <v/>
      </c>
      <c r="P368" s="449" t="str">
        <f>IF($K368=TRUE,'②-1出来高報告書'!$H$42+1%,"")</f>
        <v/>
      </c>
      <c r="Q368" s="460" t="str">
        <f>IF($G368="","",IF($K368=TRUE,
MAX(
MIN(
_xlfn.CEILING.MATH($G368*('②-1出来高報告書'!$H$42-1%),1)-ROUND($G368*'値引・法定福利費自動計算（非表示予定）'!$D$7,0),
_xlfn.CEILING.MATH($G368*('②-1出来高報告書'!$H$42+1%+0.1%),1)-1-ROUND($G368*'値引・法定福利費自動計算（非表示予定）'!$D$7,0)
),
MIN(0,$G368)-ROUND($G368*'値引・法定福利費自動計算（非表示予定）'!$D$7,0),
-99999
),
MAX(
MIN(0,$G368)-ROUND($G368*$L368,0),
-99999
)
))</f>
        <v/>
      </c>
      <c r="R368" s="460" t="str">
        <f>IF($G368="","",IF($K368=TRUE,
MIN(
MAX(
_xlfn.CEILING.MATH($G368*('②-1出来高報告書'!$H$42-1%),1)-ROUND($G368*'値引・法定福利費自動計算（非表示予定）'!$D$7,0),
_xlfn.CEILING.MATH($G368*('②-1出来高報告書'!$H$42+1%+0.1%),1)-1-ROUND($G368*'値引・法定福利費自動計算（非表示予定）'!$D$7,0)
),
MAX(0,$G368)-ROUND($G368*'値引・法定福利費自動計算（非表示予定）'!$D$7,0),
99999
),
MIN(
MAX(0,$G368)-ROUND($G368*$L368,0),
99999
)
))</f>
        <v/>
      </c>
      <c r="S368" s="462" t="str">
        <f t="shared" si="61"/>
        <v>OK</v>
      </c>
      <c r="T368" s="435" t="str">
        <f t="shared" si="62"/>
        <v>OK</v>
      </c>
      <c r="U368" s="435" t="str">
        <f>IF($K368=TRUE,IF(ROUND(ABS($H368-'②-1出来高報告書'!$H$42),4)&lt;=1%,"OK","NG"),"OK")</f>
        <v>OK</v>
      </c>
      <c r="V368" s="435" t="str">
        <f t="shared" si="63"/>
        <v>OK</v>
      </c>
      <c r="W368" s="435" t="str">
        <f t="shared" si="64"/>
        <v>OK</v>
      </c>
      <c r="X368" s="435" t="str">
        <f t="shared" si="65"/>
        <v>OK</v>
      </c>
      <c r="Y368" s="435" t="str">
        <f t="shared" si="66"/>
        <v>OK</v>
      </c>
      <c r="Z368" s="435">
        <f t="shared" si="67"/>
        <v>0</v>
      </c>
      <c r="AA368" s="83">
        <f>'①見積→契約(出来高報告初回のみ）'!I394</f>
        <v>0</v>
      </c>
    </row>
    <row r="369" spans="1:27" ht="18" customHeight="1">
      <c r="A369" s="370">
        <f t="shared" si="69"/>
        <v>11</v>
      </c>
      <c r="B369" s="308" t="str">
        <f>IF('①見積→契約(出来高報告初回のみ）'!B404="〇","☑","")</f>
        <v/>
      </c>
      <c r="C369" s="408" t="str">
        <f t="shared" si="70"/>
        <v/>
      </c>
      <c r="D369" s="305" t="str">
        <f>IFERROR(IF('①見積→契約(出来高報告初回のみ）'!C395="","",'①見積→契約(出来高報告初回のみ）'!C395),"")</f>
        <v/>
      </c>
      <c r="E369" s="115" t="str">
        <f>IFERROR(IF('①見積→契約(出来高報告初回のみ）'!D395="","",FIXED('①見積→契約(出来高報告初回のみ）'!D395,'①見積→契約(出来高報告初回のみ）'!AG409)),"")</f>
        <v/>
      </c>
      <c r="F369" s="111" t="str">
        <f>IFERROR(IF('①見積→契約(出来高報告初回のみ）'!E395="","",'①見積→契約(出来高報告初回のみ）'!E395),"")</f>
        <v/>
      </c>
      <c r="G369" s="112" t="str">
        <f>IF('①見積→契約(出来高報告初回のみ）'!H395="","",'①見積→契約(出来高報告初回のみ）'!H395)</f>
        <v/>
      </c>
      <c r="H369" s="110" t="str">
        <f t="shared" si="68"/>
        <v/>
      </c>
      <c r="I369" s="114" t="str">
        <f>IFERROR(IF(K369=TRUE,ROUND(G369*'値引・法定福利費自動計算（非表示予定）'!$D$7+M369,0),IF(G369="","",ROUND(G369*L369+M369,0))),"")</f>
        <v/>
      </c>
      <c r="J369" s="125"/>
      <c r="K369" s="458"/>
      <c r="L369" s="157"/>
      <c r="M369" s="156"/>
      <c r="N369" s="449" t="str">
        <f t="shared" si="60"/>
        <v/>
      </c>
      <c r="O369" s="449" t="str">
        <f>IF($K369=TRUE,'②-1出来高報告書'!$H$42-1%,"")</f>
        <v/>
      </c>
      <c r="P369" s="449" t="str">
        <f>IF($K369=TRUE,'②-1出来高報告書'!$H$42+1%,"")</f>
        <v/>
      </c>
      <c r="Q369" s="460" t="str">
        <f>IF($G369="","",IF($K369=TRUE,
MAX(
MIN(
_xlfn.CEILING.MATH($G369*('②-1出来高報告書'!$H$42-1%),1)-ROUND($G369*'値引・法定福利費自動計算（非表示予定）'!$D$7,0),
_xlfn.CEILING.MATH($G369*('②-1出来高報告書'!$H$42+1%+0.1%),1)-1-ROUND($G369*'値引・法定福利費自動計算（非表示予定）'!$D$7,0)
),
MIN(0,$G369)-ROUND($G369*'値引・法定福利費自動計算（非表示予定）'!$D$7,0),
-99999
),
MAX(
MIN(0,$G369)-ROUND($G369*$L369,0),
-99999
)
))</f>
        <v/>
      </c>
      <c r="R369" s="460" t="str">
        <f>IF($G369="","",IF($K369=TRUE,
MIN(
MAX(
_xlfn.CEILING.MATH($G369*('②-1出来高報告書'!$H$42-1%),1)-ROUND($G369*'値引・法定福利費自動計算（非表示予定）'!$D$7,0),
_xlfn.CEILING.MATH($G369*('②-1出来高報告書'!$H$42+1%+0.1%),1)-1-ROUND($G369*'値引・法定福利費自動計算（非表示予定）'!$D$7,0)
),
MAX(0,$G369)-ROUND($G369*'値引・法定福利費自動計算（非表示予定）'!$D$7,0),
99999
),
MIN(
MAX(0,$G369)-ROUND($G369*$L369,0),
99999
)
))</f>
        <v/>
      </c>
      <c r="S369" s="462" t="str">
        <f t="shared" si="61"/>
        <v>OK</v>
      </c>
      <c r="T369" s="435" t="str">
        <f t="shared" si="62"/>
        <v>OK</v>
      </c>
      <c r="U369" s="435" t="str">
        <f>IF($K369=TRUE,IF(ROUND(ABS($H369-'②-1出来高報告書'!$H$42),4)&lt;=1%,"OK","NG"),"OK")</f>
        <v>OK</v>
      </c>
      <c r="V369" s="435" t="str">
        <f t="shared" si="63"/>
        <v>OK</v>
      </c>
      <c r="W369" s="435" t="str">
        <f t="shared" si="64"/>
        <v>OK</v>
      </c>
      <c r="X369" s="435" t="str">
        <f t="shared" si="65"/>
        <v>OK</v>
      </c>
      <c r="Y369" s="435" t="str">
        <f t="shared" si="66"/>
        <v>OK</v>
      </c>
      <c r="Z369" s="435">
        <f t="shared" si="67"/>
        <v>0</v>
      </c>
      <c r="AA369" s="83">
        <f>'①見積→契約(出来高報告初回のみ）'!I395</f>
        <v>0</v>
      </c>
    </row>
    <row r="370" spans="1:27" ht="18" customHeight="1">
      <c r="A370" s="370">
        <f t="shared" si="69"/>
        <v>11</v>
      </c>
      <c r="B370" s="308" t="str">
        <f>IF('①見積→契約(出来高報告初回のみ）'!B405="〇","☑","")</f>
        <v/>
      </c>
      <c r="C370" s="408" t="str">
        <f t="shared" si="70"/>
        <v/>
      </c>
      <c r="D370" s="305" t="str">
        <f>IFERROR(IF('①見積→契約(出来高報告初回のみ）'!C396="","",'①見積→契約(出来高報告初回のみ）'!C396),"")</f>
        <v/>
      </c>
      <c r="E370" s="115" t="str">
        <f>IFERROR(IF('①見積→契約(出来高報告初回のみ）'!D396="","",FIXED('①見積→契約(出来高報告初回のみ）'!D396,'①見積→契約(出来高報告初回のみ）'!AG410)),"")</f>
        <v/>
      </c>
      <c r="F370" s="111" t="str">
        <f>IFERROR(IF('①見積→契約(出来高報告初回のみ）'!E396="","",'①見積→契約(出来高報告初回のみ）'!E396),"")</f>
        <v/>
      </c>
      <c r="G370" s="112" t="str">
        <f>IF('①見積→契約(出来高報告初回のみ）'!H396="","",'①見積→契約(出来高報告初回のみ）'!H396)</f>
        <v/>
      </c>
      <c r="H370" s="110" t="str">
        <f t="shared" si="68"/>
        <v/>
      </c>
      <c r="I370" s="114" t="str">
        <f>IFERROR(IF(K370=TRUE,ROUND(G370*'値引・法定福利費自動計算（非表示予定）'!$D$7+M370,0),IF(G370="","",ROUND(G370*L370+M370,0))),"")</f>
        <v/>
      </c>
      <c r="J370" s="125"/>
      <c r="K370" s="458" t="b">
        <v>0</v>
      </c>
      <c r="L370" s="157"/>
      <c r="M370" s="156"/>
      <c r="N370" s="449" t="str">
        <f t="shared" si="60"/>
        <v/>
      </c>
      <c r="O370" s="449" t="str">
        <f>IF($K370=TRUE,'②-1出来高報告書'!$H$42-1%,"")</f>
        <v/>
      </c>
      <c r="P370" s="449" t="str">
        <f>IF($K370=TRUE,'②-1出来高報告書'!$H$42+1%,"")</f>
        <v/>
      </c>
      <c r="Q370" s="460" t="str">
        <f>IF($G370="","",IF($K370=TRUE,
MAX(
MIN(
_xlfn.CEILING.MATH($G370*('②-1出来高報告書'!$H$42-1%),1)-ROUND($G370*'値引・法定福利費自動計算（非表示予定）'!$D$7,0),
_xlfn.CEILING.MATH($G370*('②-1出来高報告書'!$H$42+1%+0.1%),1)-1-ROUND($G370*'値引・法定福利費自動計算（非表示予定）'!$D$7,0)
),
MIN(0,$G370)-ROUND($G370*'値引・法定福利費自動計算（非表示予定）'!$D$7,0),
-99999
),
MAX(
MIN(0,$G370)-ROUND($G370*$L370,0),
-99999
)
))</f>
        <v/>
      </c>
      <c r="R370" s="460" t="str">
        <f>IF($G370="","",IF($K370=TRUE,
MIN(
MAX(
_xlfn.CEILING.MATH($G370*('②-1出来高報告書'!$H$42-1%),1)-ROUND($G370*'値引・法定福利費自動計算（非表示予定）'!$D$7,0),
_xlfn.CEILING.MATH($G370*('②-1出来高報告書'!$H$42+1%+0.1%),1)-1-ROUND($G370*'値引・法定福利費自動計算（非表示予定）'!$D$7,0)
),
MAX(0,$G370)-ROUND($G370*'値引・法定福利費自動計算（非表示予定）'!$D$7,0),
99999
),
MIN(
MAX(0,$G370)-ROUND($G370*$L370,0),
99999
)
))</f>
        <v/>
      </c>
      <c r="S370" s="462" t="str">
        <f t="shared" si="61"/>
        <v>OK</v>
      </c>
      <c r="T370" s="435" t="str">
        <f t="shared" si="62"/>
        <v>OK</v>
      </c>
      <c r="U370" s="435" t="str">
        <f>IF($K370=TRUE,IF(ROUND(ABS($H370-'②-1出来高報告書'!$H$42),4)&lt;=1%,"OK","NG"),"OK")</f>
        <v>OK</v>
      </c>
      <c r="V370" s="435" t="str">
        <f t="shared" si="63"/>
        <v>OK</v>
      </c>
      <c r="W370" s="435" t="str">
        <f t="shared" si="64"/>
        <v>OK</v>
      </c>
      <c r="X370" s="435" t="str">
        <f t="shared" si="65"/>
        <v>OK</v>
      </c>
      <c r="Y370" s="435" t="str">
        <f t="shared" si="66"/>
        <v>OK</v>
      </c>
      <c r="Z370" s="435">
        <f t="shared" si="67"/>
        <v>0</v>
      </c>
      <c r="AA370" s="83">
        <f>'①見積→契約(出来高報告初回のみ）'!I396</f>
        <v>0</v>
      </c>
    </row>
    <row r="371" spans="1:27" ht="18" customHeight="1">
      <c r="A371" s="370">
        <f t="shared" si="69"/>
        <v>11</v>
      </c>
      <c r="B371" s="308" t="str">
        <f>IF('①見積→契約(出来高報告初回のみ）'!B406="〇","☑","")</f>
        <v/>
      </c>
      <c r="C371" s="408" t="str">
        <f t="shared" si="70"/>
        <v/>
      </c>
      <c r="D371" s="305" t="str">
        <f>IFERROR(IF('①見積→契約(出来高報告初回のみ）'!C397="","",'①見積→契約(出来高報告初回のみ）'!C397),"")</f>
        <v/>
      </c>
      <c r="E371" s="115" t="str">
        <f>IFERROR(IF('①見積→契約(出来高報告初回のみ）'!D397="","",FIXED('①見積→契約(出来高報告初回のみ）'!D397,'①見積→契約(出来高報告初回のみ）'!AG411)),"")</f>
        <v/>
      </c>
      <c r="F371" s="111" t="str">
        <f>IFERROR(IF('①見積→契約(出来高報告初回のみ）'!E397="","",'①見積→契約(出来高報告初回のみ）'!E397),"")</f>
        <v/>
      </c>
      <c r="G371" s="112" t="str">
        <f>IF('①見積→契約(出来高報告初回のみ）'!H397="","",'①見積→契約(出来高報告初回のみ）'!H397)</f>
        <v/>
      </c>
      <c r="H371" s="110" t="str">
        <f t="shared" si="68"/>
        <v/>
      </c>
      <c r="I371" s="114" t="str">
        <f>IFERROR(IF(K371=TRUE,ROUND(G371*'値引・法定福利費自動計算（非表示予定）'!$D$7+M371,0),IF(G371="","",ROUND(G371*L371+M371,0))),"")</f>
        <v/>
      </c>
      <c r="J371" s="125"/>
      <c r="K371" s="458" t="b">
        <v>0</v>
      </c>
      <c r="L371" s="157"/>
      <c r="M371" s="156"/>
      <c r="N371" s="449" t="str">
        <f t="shared" si="60"/>
        <v/>
      </c>
      <c r="O371" s="449" t="str">
        <f>IF($K371=TRUE,'②-1出来高報告書'!$H$42-1%,"")</f>
        <v/>
      </c>
      <c r="P371" s="449" t="str">
        <f>IF($K371=TRUE,'②-1出来高報告書'!$H$42+1%,"")</f>
        <v/>
      </c>
      <c r="Q371" s="460" t="str">
        <f>IF($G371="","",IF($K371=TRUE,
MAX(
MIN(
_xlfn.CEILING.MATH($G371*('②-1出来高報告書'!$H$42-1%),1)-ROUND($G371*'値引・法定福利費自動計算（非表示予定）'!$D$7,0),
_xlfn.CEILING.MATH($G371*('②-1出来高報告書'!$H$42+1%+0.1%),1)-1-ROUND($G371*'値引・法定福利費自動計算（非表示予定）'!$D$7,0)
),
MIN(0,$G371)-ROUND($G371*'値引・法定福利費自動計算（非表示予定）'!$D$7,0),
-99999
),
MAX(
MIN(0,$G371)-ROUND($G371*$L371,0),
-99999
)
))</f>
        <v/>
      </c>
      <c r="R371" s="460" t="str">
        <f>IF($G371="","",IF($K371=TRUE,
MIN(
MAX(
_xlfn.CEILING.MATH($G371*('②-1出来高報告書'!$H$42-1%),1)-ROUND($G371*'値引・法定福利費自動計算（非表示予定）'!$D$7,0),
_xlfn.CEILING.MATH($G371*('②-1出来高報告書'!$H$42+1%+0.1%),1)-1-ROUND($G371*'値引・法定福利費自動計算（非表示予定）'!$D$7,0)
),
MAX(0,$G371)-ROUND($G371*'値引・法定福利費自動計算（非表示予定）'!$D$7,0),
99999
),
MIN(
MAX(0,$G371)-ROUND($G371*$L371,0),
99999
)
))</f>
        <v/>
      </c>
      <c r="S371" s="462" t="str">
        <f t="shared" si="61"/>
        <v>OK</v>
      </c>
      <c r="T371" s="435" t="str">
        <f t="shared" si="62"/>
        <v>OK</v>
      </c>
      <c r="U371" s="435" t="str">
        <f>IF($K371=TRUE,IF(ROUND(ABS($H371-'②-1出来高報告書'!$H$42),4)&lt;=1%,"OK","NG"),"OK")</f>
        <v>OK</v>
      </c>
      <c r="V371" s="435" t="str">
        <f t="shared" si="63"/>
        <v>OK</v>
      </c>
      <c r="W371" s="435" t="str">
        <f t="shared" si="64"/>
        <v>OK</v>
      </c>
      <c r="X371" s="435" t="str">
        <f t="shared" si="65"/>
        <v>OK</v>
      </c>
      <c r="Y371" s="435" t="str">
        <f t="shared" si="66"/>
        <v>OK</v>
      </c>
      <c r="Z371" s="435">
        <f t="shared" si="67"/>
        <v>0</v>
      </c>
      <c r="AA371" s="83">
        <f>'①見積→契約(出来高報告初回のみ）'!I397</f>
        <v>0</v>
      </c>
    </row>
    <row r="372" spans="1:27" ht="18" customHeight="1">
      <c r="A372" s="370">
        <f t="shared" si="69"/>
        <v>11</v>
      </c>
      <c r="B372" s="308" t="str">
        <f>IF('①見積→契約(出来高報告初回のみ）'!B407="〇","☑","")</f>
        <v/>
      </c>
      <c r="C372" s="408" t="str">
        <f t="shared" si="70"/>
        <v/>
      </c>
      <c r="D372" s="305" t="str">
        <f>IFERROR(IF('①見積→契約(出来高報告初回のみ）'!C398="","",'①見積→契約(出来高報告初回のみ）'!C398),"")</f>
        <v/>
      </c>
      <c r="E372" s="115" t="str">
        <f>IFERROR(IF('①見積→契約(出来高報告初回のみ）'!D398="","",FIXED('①見積→契約(出来高報告初回のみ）'!D398,'①見積→契約(出来高報告初回のみ）'!AG412)),"")</f>
        <v/>
      </c>
      <c r="F372" s="111" t="str">
        <f>IFERROR(IF('①見積→契約(出来高報告初回のみ）'!E398="","",'①見積→契約(出来高報告初回のみ）'!E398),"")</f>
        <v/>
      </c>
      <c r="G372" s="112" t="str">
        <f>IF('①見積→契約(出来高報告初回のみ）'!H398="","",'①見積→契約(出来高報告初回のみ）'!H398)</f>
        <v/>
      </c>
      <c r="H372" s="110" t="str">
        <f t="shared" si="68"/>
        <v/>
      </c>
      <c r="I372" s="114" t="str">
        <f>IFERROR(IF(K372=TRUE,ROUND(G372*'値引・法定福利費自動計算（非表示予定）'!$D$7+M372,0),IF(G372="","",ROUND(G372*L372+M372,0))),"")</f>
        <v/>
      </c>
      <c r="J372" s="125"/>
      <c r="K372" s="458" t="b">
        <v>0</v>
      </c>
      <c r="L372" s="157"/>
      <c r="M372" s="156"/>
      <c r="N372" s="449" t="str">
        <f t="shared" si="60"/>
        <v/>
      </c>
      <c r="O372" s="449" t="str">
        <f>IF($K372=TRUE,'②-1出来高報告書'!$H$42-1%,"")</f>
        <v/>
      </c>
      <c r="P372" s="449" t="str">
        <f>IF($K372=TRUE,'②-1出来高報告書'!$H$42+1%,"")</f>
        <v/>
      </c>
      <c r="Q372" s="460" t="str">
        <f>IF($G372="","",IF($K372=TRUE,
MAX(
MIN(
_xlfn.CEILING.MATH($G372*('②-1出来高報告書'!$H$42-1%),1)-ROUND($G372*'値引・法定福利費自動計算（非表示予定）'!$D$7,0),
_xlfn.CEILING.MATH($G372*('②-1出来高報告書'!$H$42+1%+0.1%),1)-1-ROUND($G372*'値引・法定福利費自動計算（非表示予定）'!$D$7,0)
),
MIN(0,$G372)-ROUND($G372*'値引・法定福利費自動計算（非表示予定）'!$D$7,0),
-99999
),
MAX(
MIN(0,$G372)-ROUND($G372*$L372,0),
-99999
)
))</f>
        <v/>
      </c>
      <c r="R372" s="460" t="str">
        <f>IF($G372="","",IF($K372=TRUE,
MIN(
MAX(
_xlfn.CEILING.MATH($G372*('②-1出来高報告書'!$H$42-1%),1)-ROUND($G372*'値引・法定福利費自動計算（非表示予定）'!$D$7,0),
_xlfn.CEILING.MATH($G372*('②-1出来高報告書'!$H$42+1%+0.1%),1)-1-ROUND($G372*'値引・法定福利費自動計算（非表示予定）'!$D$7,0)
),
MAX(0,$G372)-ROUND($G372*'値引・法定福利費自動計算（非表示予定）'!$D$7,0),
99999
),
MIN(
MAX(0,$G372)-ROUND($G372*$L372,0),
99999
)
))</f>
        <v/>
      </c>
      <c r="S372" s="462" t="str">
        <f t="shared" si="61"/>
        <v>OK</v>
      </c>
      <c r="T372" s="435" t="str">
        <f t="shared" si="62"/>
        <v>OK</v>
      </c>
      <c r="U372" s="435" t="str">
        <f>IF($K372=TRUE,IF(ROUND(ABS($H372-'②-1出来高報告書'!$H$42),4)&lt;=1%,"OK","NG"),"OK")</f>
        <v>OK</v>
      </c>
      <c r="V372" s="435" t="str">
        <f t="shared" si="63"/>
        <v>OK</v>
      </c>
      <c r="W372" s="435" t="str">
        <f t="shared" si="64"/>
        <v>OK</v>
      </c>
      <c r="X372" s="435" t="str">
        <f t="shared" si="65"/>
        <v>OK</v>
      </c>
      <c r="Y372" s="435" t="str">
        <f t="shared" si="66"/>
        <v>OK</v>
      </c>
      <c r="Z372" s="435">
        <f t="shared" si="67"/>
        <v>0</v>
      </c>
      <c r="AA372" s="83">
        <f>'①見積→契約(出来高報告初回のみ）'!I398</f>
        <v>0</v>
      </c>
    </row>
    <row r="373" spans="1:27" ht="18" customHeight="1">
      <c r="A373" s="370">
        <f t="shared" si="69"/>
        <v>11</v>
      </c>
      <c r="B373" s="308" t="str">
        <f>IF('①見積→契約(出来高報告初回のみ）'!B408="〇","☑","")</f>
        <v/>
      </c>
      <c r="C373" s="408" t="str">
        <f t="shared" si="70"/>
        <v/>
      </c>
      <c r="D373" s="305" t="str">
        <f>IFERROR(IF('①見積→契約(出来高報告初回のみ）'!C399="","",'①見積→契約(出来高報告初回のみ）'!C399),"")</f>
        <v/>
      </c>
      <c r="E373" s="115" t="str">
        <f>IFERROR(IF('①見積→契約(出来高報告初回のみ）'!D399="","",FIXED('①見積→契約(出来高報告初回のみ）'!D399,'①見積→契約(出来高報告初回のみ）'!AG413)),"")</f>
        <v/>
      </c>
      <c r="F373" s="111" t="str">
        <f>IFERROR(IF('①見積→契約(出来高報告初回のみ）'!E399="","",'①見積→契約(出来高報告初回のみ）'!E399),"")</f>
        <v/>
      </c>
      <c r="G373" s="112" t="str">
        <f>IF('①見積→契約(出来高報告初回のみ）'!H399="","",'①見積→契約(出来高報告初回のみ）'!H399)</f>
        <v/>
      </c>
      <c r="H373" s="110" t="str">
        <f t="shared" si="68"/>
        <v/>
      </c>
      <c r="I373" s="114" t="str">
        <f>IFERROR(IF(K373=TRUE,ROUND(G373*'値引・法定福利費自動計算（非表示予定）'!$D$7+M373,0),IF(G373="","",ROUND(G373*L373+M373,0))),"")</f>
        <v/>
      </c>
      <c r="J373" s="125"/>
      <c r="K373" s="458"/>
      <c r="L373" s="157"/>
      <c r="M373" s="156"/>
      <c r="N373" s="449" t="str">
        <f t="shared" si="60"/>
        <v/>
      </c>
      <c r="O373" s="449" t="str">
        <f>IF($K373=TRUE,'②-1出来高報告書'!$H$42-1%,"")</f>
        <v/>
      </c>
      <c r="P373" s="449" t="str">
        <f>IF($K373=TRUE,'②-1出来高報告書'!$H$42+1%,"")</f>
        <v/>
      </c>
      <c r="Q373" s="460" t="str">
        <f>IF($G373="","",IF($K373=TRUE,
MAX(
MIN(
_xlfn.CEILING.MATH($G373*('②-1出来高報告書'!$H$42-1%),1)-ROUND($G373*'値引・法定福利費自動計算（非表示予定）'!$D$7,0),
_xlfn.CEILING.MATH($G373*('②-1出来高報告書'!$H$42+1%+0.1%),1)-1-ROUND($G373*'値引・法定福利費自動計算（非表示予定）'!$D$7,0)
),
MIN(0,$G373)-ROUND($G373*'値引・法定福利費自動計算（非表示予定）'!$D$7,0),
-99999
),
MAX(
MIN(0,$G373)-ROUND($G373*$L373,0),
-99999
)
))</f>
        <v/>
      </c>
      <c r="R373" s="460" t="str">
        <f>IF($G373="","",IF($K373=TRUE,
MIN(
MAX(
_xlfn.CEILING.MATH($G373*('②-1出来高報告書'!$H$42-1%),1)-ROUND($G373*'値引・法定福利費自動計算（非表示予定）'!$D$7,0),
_xlfn.CEILING.MATH($G373*('②-1出来高報告書'!$H$42+1%+0.1%),1)-1-ROUND($G373*'値引・法定福利費自動計算（非表示予定）'!$D$7,0)
),
MAX(0,$G373)-ROUND($G373*'値引・法定福利費自動計算（非表示予定）'!$D$7,0),
99999
),
MIN(
MAX(0,$G373)-ROUND($G373*$L373,0),
99999
)
))</f>
        <v/>
      </c>
      <c r="S373" s="462" t="str">
        <f t="shared" si="61"/>
        <v>OK</v>
      </c>
      <c r="T373" s="435" t="str">
        <f t="shared" si="62"/>
        <v>OK</v>
      </c>
      <c r="U373" s="435" t="str">
        <f>IF($K373=TRUE,IF(ROUND(ABS($H373-'②-1出来高報告書'!$H$42),4)&lt;=1%,"OK","NG"),"OK")</f>
        <v>OK</v>
      </c>
      <c r="V373" s="435" t="str">
        <f t="shared" si="63"/>
        <v>OK</v>
      </c>
      <c r="W373" s="435" t="str">
        <f t="shared" si="64"/>
        <v>OK</v>
      </c>
      <c r="X373" s="435" t="str">
        <f t="shared" si="65"/>
        <v>OK</v>
      </c>
      <c r="Y373" s="435" t="str">
        <f t="shared" si="66"/>
        <v>OK</v>
      </c>
      <c r="Z373" s="435">
        <f t="shared" si="67"/>
        <v>0</v>
      </c>
      <c r="AA373" s="83">
        <f>'①見積→契約(出来高報告初回のみ）'!I399</f>
        <v>0</v>
      </c>
    </row>
    <row r="374" spans="1:27" ht="18" customHeight="1">
      <c r="A374" s="370">
        <f t="shared" si="69"/>
        <v>11</v>
      </c>
      <c r="B374" s="308" t="str">
        <f>IF('①見積→契約(出来高報告初回のみ）'!B409="〇","☑","")</f>
        <v/>
      </c>
      <c r="C374" s="408" t="str">
        <f t="shared" si="70"/>
        <v/>
      </c>
      <c r="D374" s="305" t="str">
        <f>IFERROR(IF('①見積→契約(出来高報告初回のみ）'!C400="","",'①見積→契約(出来高報告初回のみ）'!C400),"")</f>
        <v/>
      </c>
      <c r="E374" s="115" t="str">
        <f>IFERROR(IF('①見積→契約(出来高報告初回のみ）'!D400="","",FIXED('①見積→契約(出来高報告初回のみ）'!D400,'①見積→契約(出来高報告初回のみ）'!AG414)),"")</f>
        <v/>
      </c>
      <c r="F374" s="111" t="str">
        <f>IFERROR(IF('①見積→契約(出来高報告初回のみ）'!E400="","",'①見積→契約(出来高報告初回のみ）'!E400),"")</f>
        <v/>
      </c>
      <c r="G374" s="112" t="str">
        <f>IF('①見積→契約(出来高報告初回のみ）'!H400="","",'①見積→契約(出来高報告初回のみ）'!H400)</f>
        <v/>
      </c>
      <c r="H374" s="110" t="str">
        <f t="shared" si="68"/>
        <v/>
      </c>
      <c r="I374" s="114" t="str">
        <f>IFERROR(IF(K374=TRUE,ROUND(G374*'値引・法定福利費自動計算（非表示予定）'!$D$7+M374,0),IF(G374="","",ROUND(G374*L374+M374,0))),"")</f>
        <v/>
      </c>
      <c r="J374" s="125"/>
      <c r="K374" s="458"/>
      <c r="L374" s="157"/>
      <c r="M374" s="156"/>
      <c r="N374" s="449" t="str">
        <f t="shared" si="60"/>
        <v/>
      </c>
      <c r="O374" s="449" t="str">
        <f>IF($K374=TRUE,'②-1出来高報告書'!$H$42-1%,"")</f>
        <v/>
      </c>
      <c r="P374" s="449" t="str">
        <f>IF($K374=TRUE,'②-1出来高報告書'!$H$42+1%,"")</f>
        <v/>
      </c>
      <c r="Q374" s="460" t="str">
        <f>IF($G374="","",IF($K374=TRUE,
MAX(
MIN(
_xlfn.CEILING.MATH($G374*('②-1出来高報告書'!$H$42-1%),1)-ROUND($G374*'値引・法定福利費自動計算（非表示予定）'!$D$7,0),
_xlfn.CEILING.MATH($G374*('②-1出来高報告書'!$H$42+1%+0.1%),1)-1-ROUND($G374*'値引・法定福利費自動計算（非表示予定）'!$D$7,0)
),
MIN(0,$G374)-ROUND($G374*'値引・法定福利費自動計算（非表示予定）'!$D$7,0),
-99999
),
MAX(
MIN(0,$G374)-ROUND($G374*$L374,0),
-99999
)
))</f>
        <v/>
      </c>
      <c r="R374" s="460" t="str">
        <f>IF($G374="","",IF($K374=TRUE,
MIN(
MAX(
_xlfn.CEILING.MATH($G374*('②-1出来高報告書'!$H$42-1%),1)-ROUND($G374*'値引・法定福利費自動計算（非表示予定）'!$D$7,0),
_xlfn.CEILING.MATH($G374*('②-1出来高報告書'!$H$42+1%+0.1%),1)-1-ROUND($G374*'値引・法定福利費自動計算（非表示予定）'!$D$7,0)
),
MAX(0,$G374)-ROUND($G374*'値引・法定福利費自動計算（非表示予定）'!$D$7,0),
99999
),
MIN(
MAX(0,$G374)-ROUND($G374*$L374,0),
99999
)
))</f>
        <v/>
      </c>
      <c r="S374" s="462" t="str">
        <f t="shared" si="61"/>
        <v>OK</v>
      </c>
      <c r="T374" s="435" t="str">
        <f t="shared" si="62"/>
        <v>OK</v>
      </c>
      <c r="U374" s="435" t="str">
        <f>IF($K374=TRUE,IF(ROUND(ABS($H374-'②-1出来高報告書'!$H$42),4)&lt;=1%,"OK","NG"),"OK")</f>
        <v>OK</v>
      </c>
      <c r="V374" s="435" t="str">
        <f t="shared" si="63"/>
        <v>OK</v>
      </c>
      <c r="W374" s="435" t="str">
        <f t="shared" si="64"/>
        <v>OK</v>
      </c>
      <c r="X374" s="435" t="str">
        <f t="shared" si="65"/>
        <v>OK</v>
      </c>
      <c r="Y374" s="435" t="str">
        <f t="shared" si="66"/>
        <v>OK</v>
      </c>
      <c r="Z374" s="435">
        <f t="shared" si="67"/>
        <v>0</v>
      </c>
      <c r="AA374" s="83">
        <f>'①見積→契約(出来高報告初回のみ）'!I400</f>
        <v>0</v>
      </c>
    </row>
    <row r="375" spans="1:27" ht="18" customHeight="1">
      <c r="A375" s="370">
        <f t="shared" si="69"/>
        <v>11</v>
      </c>
      <c r="B375" s="308" t="str">
        <f>IF('①見積→契約(出来高報告初回のみ）'!B410="〇","☑","")</f>
        <v/>
      </c>
      <c r="C375" s="408" t="str">
        <f t="shared" si="70"/>
        <v/>
      </c>
      <c r="D375" s="305" t="str">
        <f>IFERROR(IF('①見積→契約(出来高報告初回のみ）'!C401="","",'①見積→契約(出来高報告初回のみ）'!C401),"")</f>
        <v/>
      </c>
      <c r="E375" s="115" t="str">
        <f>IFERROR(IF('①見積→契約(出来高報告初回のみ）'!D401="","",FIXED('①見積→契約(出来高報告初回のみ）'!D401,'①見積→契約(出来高報告初回のみ）'!AG415)),"")</f>
        <v/>
      </c>
      <c r="F375" s="111" t="str">
        <f>IFERROR(IF('①見積→契約(出来高報告初回のみ）'!E401="","",'①見積→契約(出来高報告初回のみ）'!E401),"")</f>
        <v/>
      </c>
      <c r="G375" s="112" t="str">
        <f>IF('①見積→契約(出来高報告初回のみ）'!H401="","",'①見積→契約(出来高報告初回のみ）'!H401)</f>
        <v/>
      </c>
      <c r="H375" s="110" t="str">
        <f t="shared" si="68"/>
        <v/>
      </c>
      <c r="I375" s="114" t="str">
        <f>IFERROR(IF(K375=TRUE,ROUND(G375*'値引・法定福利費自動計算（非表示予定）'!$D$7+M375,0),IF(G375="","",ROUND(G375*L375+M375,0))),"")</f>
        <v/>
      </c>
      <c r="J375" s="125"/>
      <c r="K375" s="458"/>
      <c r="L375" s="157"/>
      <c r="M375" s="156"/>
      <c r="N375" s="449" t="str">
        <f t="shared" si="60"/>
        <v/>
      </c>
      <c r="O375" s="449" t="str">
        <f>IF($K375=TRUE,'②-1出来高報告書'!$H$42-1%,"")</f>
        <v/>
      </c>
      <c r="P375" s="449" t="str">
        <f>IF($K375=TRUE,'②-1出来高報告書'!$H$42+1%,"")</f>
        <v/>
      </c>
      <c r="Q375" s="460" t="str">
        <f>IF($G375="","",IF($K375=TRUE,
MAX(
MIN(
_xlfn.CEILING.MATH($G375*('②-1出来高報告書'!$H$42-1%),1)-ROUND($G375*'値引・法定福利費自動計算（非表示予定）'!$D$7,0),
_xlfn.CEILING.MATH($G375*('②-1出来高報告書'!$H$42+1%+0.1%),1)-1-ROUND($G375*'値引・法定福利費自動計算（非表示予定）'!$D$7,0)
),
MIN(0,$G375)-ROUND($G375*'値引・法定福利費自動計算（非表示予定）'!$D$7,0),
-99999
),
MAX(
MIN(0,$G375)-ROUND($G375*$L375,0),
-99999
)
))</f>
        <v/>
      </c>
      <c r="R375" s="460" t="str">
        <f>IF($G375="","",IF($K375=TRUE,
MIN(
MAX(
_xlfn.CEILING.MATH($G375*('②-1出来高報告書'!$H$42-1%),1)-ROUND($G375*'値引・法定福利費自動計算（非表示予定）'!$D$7,0),
_xlfn.CEILING.MATH($G375*('②-1出来高報告書'!$H$42+1%+0.1%),1)-1-ROUND($G375*'値引・法定福利費自動計算（非表示予定）'!$D$7,0)
),
MAX(0,$G375)-ROUND($G375*'値引・法定福利費自動計算（非表示予定）'!$D$7,0),
99999
),
MIN(
MAX(0,$G375)-ROUND($G375*$L375,0),
99999
)
))</f>
        <v/>
      </c>
      <c r="S375" s="462" t="str">
        <f t="shared" si="61"/>
        <v>OK</v>
      </c>
      <c r="T375" s="435" t="str">
        <f t="shared" si="62"/>
        <v>OK</v>
      </c>
      <c r="U375" s="435" t="str">
        <f>IF($K375=TRUE,IF(ROUND(ABS($H375-'②-1出来高報告書'!$H$42),4)&lt;=1%,"OK","NG"),"OK")</f>
        <v>OK</v>
      </c>
      <c r="V375" s="435" t="str">
        <f t="shared" si="63"/>
        <v>OK</v>
      </c>
      <c r="W375" s="435" t="str">
        <f t="shared" si="64"/>
        <v>OK</v>
      </c>
      <c r="X375" s="435" t="str">
        <f t="shared" si="65"/>
        <v>OK</v>
      </c>
      <c r="Y375" s="435" t="str">
        <f t="shared" si="66"/>
        <v>OK</v>
      </c>
      <c r="Z375" s="435">
        <f t="shared" si="67"/>
        <v>0</v>
      </c>
      <c r="AA375" s="83">
        <f>'①見積→契約(出来高報告初回のみ）'!I401</f>
        <v>0</v>
      </c>
    </row>
    <row r="376" spans="1:27" ht="18" customHeight="1">
      <c r="A376" s="370">
        <f t="shared" si="69"/>
        <v>11</v>
      </c>
      <c r="B376" s="308" t="str">
        <f>IF('①見積→契約(出来高報告初回のみ）'!B411="〇","☑","")</f>
        <v/>
      </c>
      <c r="C376" s="408" t="str">
        <f t="shared" si="70"/>
        <v/>
      </c>
      <c r="D376" s="305" t="str">
        <f>IFERROR(IF('①見積→契約(出来高報告初回のみ）'!C402="","",'①見積→契約(出来高報告初回のみ）'!C402),"")</f>
        <v/>
      </c>
      <c r="E376" s="115" t="str">
        <f>IFERROR(IF('①見積→契約(出来高報告初回のみ）'!D402="","",FIXED('①見積→契約(出来高報告初回のみ）'!D402,'①見積→契約(出来高報告初回のみ）'!AG416)),"")</f>
        <v/>
      </c>
      <c r="F376" s="111" t="str">
        <f>IFERROR(IF('①見積→契約(出来高報告初回のみ）'!E402="","",'①見積→契約(出来高報告初回のみ）'!E402),"")</f>
        <v/>
      </c>
      <c r="G376" s="112" t="str">
        <f>IF('①見積→契約(出来高報告初回のみ）'!H402="","",'①見積→契約(出来高報告初回のみ）'!H402)</f>
        <v/>
      </c>
      <c r="H376" s="110" t="str">
        <f t="shared" si="68"/>
        <v/>
      </c>
      <c r="I376" s="114" t="str">
        <f>IFERROR(IF(K376=TRUE,ROUND(G376*'値引・法定福利費自動計算（非表示予定）'!$D$7+M376,0),IF(G376="","",ROUND(G376*L376+M376,0))),"")</f>
        <v/>
      </c>
      <c r="J376" s="125"/>
      <c r="K376" s="458"/>
      <c r="L376" s="157"/>
      <c r="M376" s="156"/>
      <c r="N376" s="449" t="str">
        <f t="shared" si="60"/>
        <v/>
      </c>
      <c r="O376" s="449" t="str">
        <f>IF($K376=TRUE,'②-1出来高報告書'!$H$42-1%,"")</f>
        <v/>
      </c>
      <c r="P376" s="449" t="str">
        <f>IF($K376=TRUE,'②-1出来高報告書'!$H$42+1%,"")</f>
        <v/>
      </c>
      <c r="Q376" s="460" t="str">
        <f>IF($G376="","",IF($K376=TRUE,
MAX(
MIN(
_xlfn.CEILING.MATH($G376*('②-1出来高報告書'!$H$42-1%),1)-ROUND($G376*'値引・法定福利費自動計算（非表示予定）'!$D$7,0),
_xlfn.CEILING.MATH($G376*('②-1出来高報告書'!$H$42+1%+0.1%),1)-1-ROUND($G376*'値引・法定福利費自動計算（非表示予定）'!$D$7,0)
),
MIN(0,$G376)-ROUND($G376*'値引・法定福利費自動計算（非表示予定）'!$D$7,0),
-99999
),
MAX(
MIN(0,$G376)-ROUND($G376*$L376,0),
-99999
)
))</f>
        <v/>
      </c>
      <c r="R376" s="460" t="str">
        <f>IF($G376="","",IF($K376=TRUE,
MIN(
MAX(
_xlfn.CEILING.MATH($G376*('②-1出来高報告書'!$H$42-1%),1)-ROUND($G376*'値引・法定福利費自動計算（非表示予定）'!$D$7,0),
_xlfn.CEILING.MATH($G376*('②-1出来高報告書'!$H$42+1%+0.1%),1)-1-ROUND($G376*'値引・法定福利費自動計算（非表示予定）'!$D$7,0)
),
MAX(0,$G376)-ROUND($G376*'値引・法定福利費自動計算（非表示予定）'!$D$7,0),
99999
),
MIN(
MAX(0,$G376)-ROUND($G376*$L376,0),
99999
)
))</f>
        <v/>
      </c>
      <c r="S376" s="462" t="str">
        <f t="shared" si="61"/>
        <v>OK</v>
      </c>
      <c r="T376" s="435" t="str">
        <f t="shared" si="62"/>
        <v>OK</v>
      </c>
      <c r="U376" s="435" t="str">
        <f>IF($K376=TRUE,IF(ROUND(ABS($H376-'②-1出来高報告書'!$H$42),4)&lt;=1%,"OK","NG"),"OK")</f>
        <v>OK</v>
      </c>
      <c r="V376" s="435" t="str">
        <f t="shared" si="63"/>
        <v>OK</v>
      </c>
      <c r="W376" s="435" t="str">
        <f t="shared" si="64"/>
        <v>OK</v>
      </c>
      <c r="X376" s="435" t="str">
        <f t="shared" si="65"/>
        <v>OK</v>
      </c>
      <c r="Y376" s="435" t="str">
        <f t="shared" si="66"/>
        <v>OK</v>
      </c>
      <c r="Z376" s="435">
        <f t="shared" si="67"/>
        <v>0</v>
      </c>
      <c r="AA376" s="83">
        <f>'①見積→契約(出来高報告初回のみ）'!I402</f>
        <v>0</v>
      </c>
    </row>
    <row r="377" spans="1:27" ht="18" customHeight="1">
      <c r="A377" s="370">
        <f t="shared" si="69"/>
        <v>11</v>
      </c>
      <c r="B377" s="308" t="str">
        <f>IF('①見積→契約(出来高報告初回のみ）'!B412="〇","☑","")</f>
        <v/>
      </c>
      <c r="C377" s="408" t="str">
        <f t="shared" si="70"/>
        <v/>
      </c>
      <c r="D377" s="305" t="str">
        <f>IFERROR(IF('①見積→契約(出来高報告初回のみ）'!C403="","",'①見積→契約(出来高報告初回のみ）'!C403),"")</f>
        <v/>
      </c>
      <c r="E377" s="115" t="str">
        <f>IFERROR(IF('①見積→契約(出来高報告初回のみ）'!D403="","",FIXED('①見積→契約(出来高報告初回のみ）'!D403,'①見積→契約(出来高報告初回のみ）'!AG417)),"")</f>
        <v/>
      </c>
      <c r="F377" s="111" t="str">
        <f>IFERROR(IF('①見積→契約(出来高報告初回のみ）'!E403="","",'①見積→契約(出来高報告初回のみ）'!E403),"")</f>
        <v/>
      </c>
      <c r="G377" s="112" t="str">
        <f>IF('①見積→契約(出来高報告初回のみ）'!H403="","",'①見積→契約(出来高報告初回のみ）'!H403)</f>
        <v/>
      </c>
      <c r="H377" s="110" t="str">
        <f t="shared" si="68"/>
        <v/>
      </c>
      <c r="I377" s="114" t="str">
        <f>IFERROR(IF(K377=TRUE,ROUND(G377*'値引・法定福利費自動計算（非表示予定）'!$D$7+M377,0),IF(G377="","",ROUND(G377*L377+M377,0))),"")</f>
        <v/>
      </c>
      <c r="J377" s="125"/>
      <c r="K377" s="458"/>
      <c r="L377" s="157"/>
      <c r="M377" s="156"/>
      <c r="N377" s="449" t="str">
        <f t="shared" si="60"/>
        <v/>
      </c>
      <c r="O377" s="449" t="str">
        <f>IF($K377=TRUE,'②-1出来高報告書'!$H$42-1%,"")</f>
        <v/>
      </c>
      <c r="P377" s="449" t="str">
        <f>IF($K377=TRUE,'②-1出来高報告書'!$H$42+1%,"")</f>
        <v/>
      </c>
      <c r="Q377" s="460" t="str">
        <f>IF($G377="","",IF($K377=TRUE,
MAX(
MIN(
_xlfn.CEILING.MATH($G377*('②-1出来高報告書'!$H$42-1%),1)-ROUND($G377*'値引・法定福利費自動計算（非表示予定）'!$D$7,0),
_xlfn.CEILING.MATH($G377*('②-1出来高報告書'!$H$42+1%+0.1%),1)-1-ROUND($G377*'値引・法定福利費自動計算（非表示予定）'!$D$7,0)
),
MIN(0,$G377)-ROUND($G377*'値引・法定福利費自動計算（非表示予定）'!$D$7,0),
-99999
),
MAX(
MIN(0,$G377)-ROUND($G377*$L377,0),
-99999
)
))</f>
        <v/>
      </c>
      <c r="R377" s="460" t="str">
        <f>IF($G377="","",IF($K377=TRUE,
MIN(
MAX(
_xlfn.CEILING.MATH($G377*('②-1出来高報告書'!$H$42-1%),1)-ROUND($G377*'値引・法定福利費自動計算（非表示予定）'!$D$7,0),
_xlfn.CEILING.MATH($G377*('②-1出来高報告書'!$H$42+1%+0.1%),1)-1-ROUND($G377*'値引・法定福利費自動計算（非表示予定）'!$D$7,0)
),
MAX(0,$G377)-ROUND($G377*'値引・法定福利費自動計算（非表示予定）'!$D$7,0),
99999
),
MIN(
MAX(0,$G377)-ROUND($G377*$L377,0),
99999
)
))</f>
        <v/>
      </c>
      <c r="S377" s="462" t="str">
        <f t="shared" si="61"/>
        <v>OK</v>
      </c>
      <c r="T377" s="435" t="str">
        <f t="shared" si="62"/>
        <v>OK</v>
      </c>
      <c r="U377" s="435" t="str">
        <f>IF($K377=TRUE,IF(ROUND(ABS($H377-'②-1出来高報告書'!$H$42),4)&lt;=1%,"OK","NG"),"OK")</f>
        <v>OK</v>
      </c>
      <c r="V377" s="435" t="str">
        <f t="shared" si="63"/>
        <v>OK</v>
      </c>
      <c r="W377" s="435" t="str">
        <f t="shared" si="64"/>
        <v>OK</v>
      </c>
      <c r="X377" s="435" t="str">
        <f t="shared" si="65"/>
        <v>OK</v>
      </c>
      <c r="Y377" s="435" t="str">
        <f t="shared" si="66"/>
        <v>OK</v>
      </c>
      <c r="Z377" s="435">
        <f t="shared" si="67"/>
        <v>0</v>
      </c>
      <c r="AA377" s="83">
        <f>'①見積→契約(出来高報告初回のみ）'!I403</f>
        <v>0</v>
      </c>
    </row>
    <row r="378" spans="1:27" ht="18" customHeight="1">
      <c r="A378" s="370">
        <f t="shared" si="69"/>
        <v>11</v>
      </c>
      <c r="B378" s="308" t="str">
        <f>IF('①見積→契約(出来高報告初回のみ）'!B413="〇","☑","")</f>
        <v/>
      </c>
      <c r="C378" s="408" t="str">
        <f t="shared" si="70"/>
        <v/>
      </c>
      <c r="D378" s="305" t="str">
        <f>IFERROR(IF('①見積→契約(出来高報告初回のみ）'!C404="","",'①見積→契約(出来高報告初回のみ）'!C404),"")</f>
        <v/>
      </c>
      <c r="E378" s="115" t="str">
        <f>IFERROR(IF('①見積→契約(出来高報告初回のみ）'!D404="","",FIXED('①見積→契約(出来高報告初回のみ）'!D404,'①見積→契約(出来高報告初回のみ）'!AG418)),"")</f>
        <v/>
      </c>
      <c r="F378" s="111" t="str">
        <f>IFERROR(IF('①見積→契約(出来高報告初回のみ）'!E404="","",'①見積→契約(出来高報告初回のみ）'!E404),"")</f>
        <v/>
      </c>
      <c r="G378" s="112" t="str">
        <f>IF('①見積→契約(出来高報告初回のみ）'!H404="","",'①見積→契約(出来高報告初回のみ）'!H404)</f>
        <v/>
      </c>
      <c r="H378" s="110" t="str">
        <f t="shared" si="68"/>
        <v/>
      </c>
      <c r="I378" s="114" t="str">
        <f>IFERROR(IF(K378=TRUE,ROUND(G378*'値引・法定福利費自動計算（非表示予定）'!$D$7+M378,0),IF(G378="","",ROUND(G378*L378+M378,0))),"")</f>
        <v/>
      </c>
      <c r="J378" s="125"/>
      <c r="K378" s="458"/>
      <c r="L378" s="157"/>
      <c r="M378" s="156"/>
      <c r="N378" s="449" t="str">
        <f t="shared" si="60"/>
        <v/>
      </c>
      <c r="O378" s="449" t="str">
        <f>IF($K378=TRUE,'②-1出来高報告書'!$H$42-1%,"")</f>
        <v/>
      </c>
      <c r="P378" s="449" t="str">
        <f>IF($K378=TRUE,'②-1出来高報告書'!$H$42+1%,"")</f>
        <v/>
      </c>
      <c r="Q378" s="460" t="str">
        <f>IF($G378="","",IF($K378=TRUE,
MAX(
MIN(
_xlfn.CEILING.MATH($G378*('②-1出来高報告書'!$H$42-1%),1)-ROUND($G378*'値引・法定福利費自動計算（非表示予定）'!$D$7,0),
_xlfn.CEILING.MATH($G378*('②-1出来高報告書'!$H$42+1%+0.1%),1)-1-ROUND($G378*'値引・法定福利費自動計算（非表示予定）'!$D$7,0)
),
MIN(0,$G378)-ROUND($G378*'値引・法定福利費自動計算（非表示予定）'!$D$7,0),
-99999
),
MAX(
MIN(0,$G378)-ROUND($G378*$L378,0),
-99999
)
))</f>
        <v/>
      </c>
      <c r="R378" s="460" t="str">
        <f>IF($G378="","",IF($K378=TRUE,
MIN(
MAX(
_xlfn.CEILING.MATH($G378*('②-1出来高報告書'!$H$42-1%),1)-ROUND($G378*'値引・法定福利費自動計算（非表示予定）'!$D$7,0),
_xlfn.CEILING.MATH($G378*('②-1出来高報告書'!$H$42+1%+0.1%),1)-1-ROUND($G378*'値引・法定福利費自動計算（非表示予定）'!$D$7,0)
),
MAX(0,$G378)-ROUND($G378*'値引・法定福利費自動計算（非表示予定）'!$D$7,0),
99999
),
MIN(
MAX(0,$G378)-ROUND($G378*$L378,0),
99999
)
))</f>
        <v/>
      </c>
      <c r="S378" s="462" t="str">
        <f t="shared" si="61"/>
        <v>OK</v>
      </c>
      <c r="T378" s="435" t="str">
        <f t="shared" si="62"/>
        <v>OK</v>
      </c>
      <c r="U378" s="435" t="str">
        <f>IF($K378=TRUE,IF(ROUND(ABS($H378-'②-1出来高報告書'!$H$42),4)&lt;=1%,"OK","NG"),"OK")</f>
        <v>OK</v>
      </c>
      <c r="V378" s="435" t="str">
        <f t="shared" si="63"/>
        <v>OK</v>
      </c>
      <c r="W378" s="435" t="str">
        <f t="shared" si="64"/>
        <v>OK</v>
      </c>
      <c r="X378" s="435" t="str">
        <f t="shared" si="65"/>
        <v>OK</v>
      </c>
      <c r="Y378" s="435" t="str">
        <f t="shared" si="66"/>
        <v>OK</v>
      </c>
      <c r="Z378" s="435">
        <f t="shared" si="67"/>
        <v>0</v>
      </c>
      <c r="AA378" s="83">
        <f>'①見積→契約(出来高報告初回のみ）'!I404</f>
        <v>0</v>
      </c>
    </row>
    <row r="379" spans="1:27" ht="18" customHeight="1">
      <c r="A379" s="370">
        <f t="shared" si="69"/>
        <v>11</v>
      </c>
      <c r="B379" s="308" t="str">
        <f>IF('①見積→契約(出来高報告初回のみ）'!B414="〇","☑","")</f>
        <v/>
      </c>
      <c r="C379" s="408" t="str">
        <f t="shared" si="70"/>
        <v/>
      </c>
      <c r="D379" s="305" t="str">
        <f>IFERROR(IF('①見積→契約(出来高報告初回のみ）'!C405="","",'①見積→契約(出来高報告初回のみ）'!C405),"")</f>
        <v/>
      </c>
      <c r="E379" s="115" t="str">
        <f>IFERROR(IF('①見積→契約(出来高報告初回のみ）'!D405="","",FIXED('①見積→契約(出来高報告初回のみ）'!D405,'①見積→契約(出来高報告初回のみ）'!AG419)),"")</f>
        <v/>
      </c>
      <c r="F379" s="111" t="str">
        <f>IFERROR(IF('①見積→契約(出来高報告初回のみ）'!E405="","",'①見積→契約(出来高報告初回のみ）'!E405),"")</f>
        <v/>
      </c>
      <c r="G379" s="112" t="str">
        <f>IF('①見積→契約(出来高報告初回のみ）'!H405="","",'①見積→契約(出来高報告初回のみ）'!H405)</f>
        <v/>
      </c>
      <c r="H379" s="110" t="str">
        <f t="shared" si="68"/>
        <v/>
      </c>
      <c r="I379" s="114" t="str">
        <f>IFERROR(IF(K379=TRUE,ROUND(G379*'値引・法定福利費自動計算（非表示予定）'!$D$7+M379,0),IF(G379="","",ROUND(G379*L379+M379,0))),"")</f>
        <v/>
      </c>
      <c r="J379" s="125"/>
      <c r="K379" s="458"/>
      <c r="L379" s="157"/>
      <c r="M379" s="156"/>
      <c r="N379" s="449" t="str">
        <f t="shared" si="60"/>
        <v/>
      </c>
      <c r="O379" s="449" t="str">
        <f>IF($K379=TRUE,'②-1出来高報告書'!$H$42-1%,"")</f>
        <v/>
      </c>
      <c r="P379" s="449" t="str">
        <f>IF($K379=TRUE,'②-1出来高報告書'!$H$42+1%,"")</f>
        <v/>
      </c>
      <c r="Q379" s="460" t="str">
        <f>IF($G379="","",IF($K379=TRUE,
MAX(
MIN(
_xlfn.CEILING.MATH($G379*('②-1出来高報告書'!$H$42-1%),1)-ROUND($G379*'値引・法定福利費自動計算（非表示予定）'!$D$7,0),
_xlfn.CEILING.MATH($G379*('②-1出来高報告書'!$H$42+1%+0.1%),1)-1-ROUND($G379*'値引・法定福利費自動計算（非表示予定）'!$D$7,0)
),
MIN(0,$G379)-ROUND($G379*'値引・法定福利費自動計算（非表示予定）'!$D$7,0),
-99999
),
MAX(
MIN(0,$G379)-ROUND($G379*$L379,0),
-99999
)
))</f>
        <v/>
      </c>
      <c r="R379" s="460" t="str">
        <f>IF($G379="","",IF($K379=TRUE,
MIN(
MAX(
_xlfn.CEILING.MATH($G379*('②-1出来高報告書'!$H$42-1%),1)-ROUND($G379*'値引・法定福利費自動計算（非表示予定）'!$D$7,0),
_xlfn.CEILING.MATH($G379*('②-1出来高報告書'!$H$42+1%+0.1%),1)-1-ROUND($G379*'値引・法定福利費自動計算（非表示予定）'!$D$7,0)
),
MAX(0,$G379)-ROUND($G379*'値引・法定福利費自動計算（非表示予定）'!$D$7,0),
99999
),
MIN(
MAX(0,$G379)-ROUND($G379*$L379,0),
99999
)
))</f>
        <v/>
      </c>
      <c r="S379" s="462" t="str">
        <f t="shared" si="61"/>
        <v>OK</v>
      </c>
      <c r="T379" s="435" t="str">
        <f t="shared" si="62"/>
        <v>OK</v>
      </c>
      <c r="U379" s="435" t="str">
        <f>IF($K379=TRUE,IF(ROUND(ABS($H379-'②-1出来高報告書'!$H$42),4)&lt;=1%,"OK","NG"),"OK")</f>
        <v>OK</v>
      </c>
      <c r="V379" s="435" t="str">
        <f t="shared" si="63"/>
        <v>OK</v>
      </c>
      <c r="W379" s="435" t="str">
        <f t="shared" si="64"/>
        <v>OK</v>
      </c>
      <c r="X379" s="435" t="str">
        <f t="shared" si="65"/>
        <v>OK</v>
      </c>
      <c r="Y379" s="435" t="str">
        <f t="shared" si="66"/>
        <v>OK</v>
      </c>
      <c r="Z379" s="435">
        <f t="shared" si="67"/>
        <v>0</v>
      </c>
      <c r="AA379" s="83">
        <f>'①見積→契約(出来高報告初回のみ）'!I405</f>
        <v>0</v>
      </c>
    </row>
    <row r="380" spans="1:27" ht="18" customHeight="1">
      <c r="A380" s="370">
        <f t="shared" si="69"/>
        <v>11</v>
      </c>
      <c r="B380" s="308" t="str">
        <f>IF('①見積→契約(出来高報告初回のみ）'!B415="〇","☑","")</f>
        <v/>
      </c>
      <c r="C380" s="408" t="str">
        <f t="shared" si="70"/>
        <v/>
      </c>
      <c r="D380" s="305" t="str">
        <f>IFERROR(IF('①見積→契約(出来高報告初回のみ）'!C406="","",'①見積→契約(出来高報告初回のみ）'!C406),"")</f>
        <v/>
      </c>
      <c r="E380" s="115" t="str">
        <f>IFERROR(IF('①見積→契約(出来高報告初回のみ）'!D406="","",FIXED('①見積→契約(出来高報告初回のみ）'!D406,'①見積→契約(出来高報告初回のみ）'!AG420)),"")</f>
        <v/>
      </c>
      <c r="F380" s="111" t="str">
        <f>IFERROR(IF('①見積→契約(出来高報告初回のみ）'!E406="","",'①見積→契約(出来高報告初回のみ）'!E406),"")</f>
        <v/>
      </c>
      <c r="G380" s="112" t="str">
        <f>IF('①見積→契約(出来高報告初回のみ）'!H406="","",'①見積→契約(出来高報告初回のみ）'!H406)</f>
        <v/>
      </c>
      <c r="H380" s="110" t="str">
        <f t="shared" si="68"/>
        <v/>
      </c>
      <c r="I380" s="114" t="str">
        <f>IFERROR(IF(K380=TRUE,ROUND(G380*'値引・法定福利費自動計算（非表示予定）'!$D$7+M380,0),IF(G380="","",ROUND(G380*L380+M380,0))),"")</f>
        <v/>
      </c>
      <c r="J380" s="125"/>
      <c r="K380" s="458"/>
      <c r="L380" s="157"/>
      <c r="M380" s="156"/>
      <c r="N380" s="449" t="str">
        <f t="shared" si="60"/>
        <v/>
      </c>
      <c r="O380" s="449" t="str">
        <f>IF($K380=TRUE,'②-1出来高報告書'!$H$42-1%,"")</f>
        <v/>
      </c>
      <c r="P380" s="449" t="str">
        <f>IF($K380=TRUE,'②-1出来高報告書'!$H$42+1%,"")</f>
        <v/>
      </c>
      <c r="Q380" s="460" t="str">
        <f>IF($G380="","",IF($K380=TRUE,
MAX(
MIN(
_xlfn.CEILING.MATH($G380*('②-1出来高報告書'!$H$42-1%),1)-ROUND($G380*'値引・法定福利費自動計算（非表示予定）'!$D$7,0),
_xlfn.CEILING.MATH($G380*('②-1出来高報告書'!$H$42+1%+0.1%),1)-1-ROUND($G380*'値引・法定福利費自動計算（非表示予定）'!$D$7,0)
),
MIN(0,$G380)-ROUND($G380*'値引・法定福利費自動計算（非表示予定）'!$D$7,0),
-99999
),
MAX(
MIN(0,$G380)-ROUND($G380*$L380,0),
-99999
)
))</f>
        <v/>
      </c>
      <c r="R380" s="460" t="str">
        <f>IF($G380="","",IF($K380=TRUE,
MIN(
MAX(
_xlfn.CEILING.MATH($G380*('②-1出来高報告書'!$H$42-1%),1)-ROUND($G380*'値引・法定福利費自動計算（非表示予定）'!$D$7,0),
_xlfn.CEILING.MATH($G380*('②-1出来高報告書'!$H$42+1%+0.1%),1)-1-ROUND($G380*'値引・法定福利費自動計算（非表示予定）'!$D$7,0)
),
MAX(0,$G380)-ROUND($G380*'値引・法定福利費自動計算（非表示予定）'!$D$7,0),
99999
),
MIN(
MAX(0,$G380)-ROUND($G380*$L380,0),
99999
)
))</f>
        <v/>
      </c>
      <c r="S380" s="462" t="str">
        <f t="shared" si="61"/>
        <v>OK</v>
      </c>
      <c r="T380" s="435" t="str">
        <f t="shared" si="62"/>
        <v>OK</v>
      </c>
      <c r="U380" s="435" t="str">
        <f>IF($K380=TRUE,IF(ROUND(ABS($H380-'②-1出来高報告書'!$H$42),4)&lt;=1%,"OK","NG"),"OK")</f>
        <v>OK</v>
      </c>
      <c r="V380" s="435" t="str">
        <f t="shared" si="63"/>
        <v>OK</v>
      </c>
      <c r="W380" s="435" t="str">
        <f t="shared" si="64"/>
        <v>OK</v>
      </c>
      <c r="X380" s="435" t="str">
        <f t="shared" si="65"/>
        <v>OK</v>
      </c>
      <c r="Y380" s="435" t="str">
        <f t="shared" si="66"/>
        <v>OK</v>
      </c>
      <c r="Z380" s="435">
        <f t="shared" si="67"/>
        <v>0</v>
      </c>
      <c r="AA380" s="83">
        <f>'①見積→契約(出来高報告初回のみ）'!I406</f>
        <v>0</v>
      </c>
    </row>
    <row r="381" spans="1:27" ht="18" customHeight="1">
      <c r="A381" s="370">
        <f t="shared" si="69"/>
        <v>11</v>
      </c>
      <c r="B381" s="308" t="str">
        <f>IF('①見積→契約(出来高報告初回のみ）'!B416="〇","☑","")</f>
        <v/>
      </c>
      <c r="C381" s="408" t="str">
        <f t="shared" si="70"/>
        <v/>
      </c>
      <c r="D381" s="305" t="str">
        <f>IFERROR(IF('①見積→契約(出来高報告初回のみ）'!C407="","",'①見積→契約(出来高報告初回のみ）'!C407),"")</f>
        <v/>
      </c>
      <c r="E381" s="115" t="str">
        <f>IFERROR(IF('①見積→契約(出来高報告初回のみ）'!D407="","",FIXED('①見積→契約(出来高報告初回のみ）'!D407,'①見積→契約(出来高報告初回のみ）'!AG421)),"")</f>
        <v/>
      </c>
      <c r="F381" s="111" t="str">
        <f>IFERROR(IF('①見積→契約(出来高報告初回のみ）'!E407="","",'①見積→契約(出来高報告初回のみ）'!E407),"")</f>
        <v/>
      </c>
      <c r="G381" s="112" t="str">
        <f>IF('①見積→契約(出来高報告初回のみ）'!H407="","",'①見積→契約(出来高報告初回のみ）'!H407)</f>
        <v/>
      </c>
      <c r="H381" s="110" t="str">
        <f t="shared" si="68"/>
        <v/>
      </c>
      <c r="I381" s="114" t="str">
        <f>IFERROR(IF(K381=TRUE,ROUND(G381*'値引・法定福利費自動計算（非表示予定）'!$D$7+M381,0),IF(G381="","",ROUND(G381*L381+M381,0))),"")</f>
        <v/>
      </c>
      <c r="J381" s="125"/>
      <c r="K381" s="458"/>
      <c r="L381" s="157"/>
      <c r="M381" s="156"/>
      <c r="N381" s="449" t="str">
        <f t="shared" si="60"/>
        <v/>
      </c>
      <c r="O381" s="449" t="str">
        <f>IF($K381=TRUE,'②-1出来高報告書'!$H$42-1%,"")</f>
        <v/>
      </c>
      <c r="P381" s="449" t="str">
        <f>IF($K381=TRUE,'②-1出来高報告書'!$H$42+1%,"")</f>
        <v/>
      </c>
      <c r="Q381" s="460" t="str">
        <f>IF($G381="","",IF($K381=TRUE,
MAX(
MIN(
_xlfn.CEILING.MATH($G381*('②-1出来高報告書'!$H$42-1%),1)-ROUND($G381*'値引・法定福利費自動計算（非表示予定）'!$D$7,0),
_xlfn.CEILING.MATH($G381*('②-1出来高報告書'!$H$42+1%+0.1%),1)-1-ROUND($G381*'値引・法定福利費自動計算（非表示予定）'!$D$7,0)
),
MIN(0,$G381)-ROUND($G381*'値引・法定福利費自動計算（非表示予定）'!$D$7,0),
-99999
),
MAX(
MIN(0,$G381)-ROUND($G381*$L381,0),
-99999
)
))</f>
        <v/>
      </c>
      <c r="R381" s="460" t="str">
        <f>IF($G381="","",IF($K381=TRUE,
MIN(
MAX(
_xlfn.CEILING.MATH($G381*('②-1出来高報告書'!$H$42-1%),1)-ROUND($G381*'値引・法定福利費自動計算（非表示予定）'!$D$7,0),
_xlfn.CEILING.MATH($G381*('②-1出来高報告書'!$H$42+1%+0.1%),1)-1-ROUND($G381*'値引・法定福利費自動計算（非表示予定）'!$D$7,0)
),
MAX(0,$G381)-ROUND($G381*'値引・法定福利費自動計算（非表示予定）'!$D$7,0),
99999
),
MIN(
MAX(0,$G381)-ROUND($G381*$L381,0),
99999
)
))</f>
        <v/>
      </c>
      <c r="S381" s="462" t="str">
        <f t="shared" si="61"/>
        <v>OK</v>
      </c>
      <c r="T381" s="435" t="str">
        <f t="shared" si="62"/>
        <v>OK</v>
      </c>
      <c r="U381" s="435" t="str">
        <f>IF($K381=TRUE,IF(ROUND(ABS($H381-'②-1出来高報告書'!$H$42),4)&lt;=1%,"OK","NG"),"OK")</f>
        <v>OK</v>
      </c>
      <c r="V381" s="435" t="str">
        <f t="shared" si="63"/>
        <v>OK</v>
      </c>
      <c r="W381" s="435" t="str">
        <f t="shared" si="64"/>
        <v>OK</v>
      </c>
      <c r="X381" s="435" t="str">
        <f t="shared" si="65"/>
        <v>OK</v>
      </c>
      <c r="Y381" s="435" t="str">
        <f t="shared" si="66"/>
        <v>OK</v>
      </c>
      <c r="Z381" s="435">
        <f t="shared" si="67"/>
        <v>0</v>
      </c>
      <c r="AA381" s="83">
        <f>'①見積→契約(出来高報告初回のみ）'!I407</f>
        <v>0</v>
      </c>
    </row>
    <row r="382" spans="1:27" ht="18" customHeight="1">
      <c r="A382" s="370">
        <f t="shared" si="69"/>
        <v>11</v>
      </c>
      <c r="B382" s="308" t="str">
        <f>IF('①見積→契約(出来高報告初回のみ）'!B417="〇","☑","")</f>
        <v/>
      </c>
      <c r="C382" s="408" t="str">
        <f t="shared" si="70"/>
        <v/>
      </c>
      <c r="D382" s="305" t="str">
        <f>IFERROR(IF('①見積→契約(出来高報告初回のみ）'!C408="","",'①見積→契約(出来高報告初回のみ）'!C408),"")</f>
        <v/>
      </c>
      <c r="E382" s="115" t="str">
        <f>IFERROR(IF('①見積→契約(出来高報告初回のみ）'!D408="","",FIXED('①見積→契約(出来高報告初回のみ）'!D408,'①見積→契約(出来高報告初回のみ）'!AG422)),"")</f>
        <v/>
      </c>
      <c r="F382" s="111" t="str">
        <f>IFERROR(IF('①見積→契約(出来高報告初回のみ）'!E408="","",'①見積→契約(出来高報告初回のみ）'!E408),"")</f>
        <v/>
      </c>
      <c r="G382" s="112" t="str">
        <f>IF('①見積→契約(出来高報告初回のみ）'!H408="","",'①見積→契約(出来高報告初回のみ）'!H408)</f>
        <v/>
      </c>
      <c r="H382" s="110" t="str">
        <f t="shared" si="68"/>
        <v/>
      </c>
      <c r="I382" s="114" t="str">
        <f>IFERROR(IF(K382=TRUE,ROUND(G382*'値引・法定福利費自動計算（非表示予定）'!$D$7+M382,0),IF(G382="","",ROUND(G382*L382+M382,0))),"")</f>
        <v/>
      </c>
      <c r="J382" s="125"/>
      <c r="K382" s="458" t="b">
        <v>0</v>
      </c>
      <c r="L382" s="157"/>
      <c r="M382" s="156"/>
      <c r="N382" s="449" t="str">
        <f t="shared" si="60"/>
        <v/>
      </c>
      <c r="O382" s="449" t="str">
        <f>IF($K382=TRUE,'②-1出来高報告書'!$H$42-1%,"")</f>
        <v/>
      </c>
      <c r="P382" s="449" t="str">
        <f>IF($K382=TRUE,'②-1出来高報告書'!$H$42+1%,"")</f>
        <v/>
      </c>
      <c r="Q382" s="460" t="str">
        <f>IF($G382="","",IF($K382=TRUE,
MAX(
MIN(
_xlfn.CEILING.MATH($G382*('②-1出来高報告書'!$H$42-1%),1)-ROUND($G382*'値引・法定福利費自動計算（非表示予定）'!$D$7,0),
_xlfn.CEILING.MATH($G382*('②-1出来高報告書'!$H$42+1%+0.1%),1)-1-ROUND($G382*'値引・法定福利費自動計算（非表示予定）'!$D$7,0)
),
MIN(0,$G382)-ROUND($G382*'値引・法定福利費自動計算（非表示予定）'!$D$7,0),
-99999
),
MAX(
MIN(0,$G382)-ROUND($G382*$L382,0),
-99999
)
))</f>
        <v/>
      </c>
      <c r="R382" s="460" t="str">
        <f>IF($G382="","",IF($K382=TRUE,
MIN(
MAX(
_xlfn.CEILING.MATH($G382*('②-1出来高報告書'!$H$42-1%),1)-ROUND($G382*'値引・法定福利費自動計算（非表示予定）'!$D$7,0),
_xlfn.CEILING.MATH($G382*('②-1出来高報告書'!$H$42+1%+0.1%),1)-1-ROUND($G382*'値引・法定福利費自動計算（非表示予定）'!$D$7,0)
),
MAX(0,$G382)-ROUND($G382*'値引・法定福利費自動計算（非表示予定）'!$D$7,0),
99999
),
MIN(
MAX(0,$G382)-ROUND($G382*$L382,0),
99999
)
))</f>
        <v/>
      </c>
      <c r="S382" s="462" t="str">
        <f t="shared" si="61"/>
        <v>OK</v>
      </c>
      <c r="T382" s="435" t="str">
        <f t="shared" si="62"/>
        <v>OK</v>
      </c>
      <c r="U382" s="435" t="str">
        <f>IF($K382=TRUE,IF(ROUND(ABS($H382-'②-1出来高報告書'!$H$42),4)&lt;=1%,"OK","NG"),"OK")</f>
        <v>OK</v>
      </c>
      <c r="V382" s="435" t="str">
        <f t="shared" si="63"/>
        <v>OK</v>
      </c>
      <c r="W382" s="435" t="str">
        <f t="shared" si="64"/>
        <v>OK</v>
      </c>
      <c r="X382" s="435" t="str">
        <f t="shared" si="65"/>
        <v>OK</v>
      </c>
      <c r="Y382" s="435" t="str">
        <f t="shared" si="66"/>
        <v>OK</v>
      </c>
      <c r="Z382" s="435">
        <f t="shared" si="67"/>
        <v>0</v>
      </c>
      <c r="AA382" s="83">
        <f>'①見積→契約(出来高報告初回のみ）'!I408</f>
        <v>0</v>
      </c>
    </row>
    <row r="383" spans="1:27" ht="18" customHeight="1">
      <c r="A383" s="370">
        <f t="shared" si="69"/>
        <v>11</v>
      </c>
      <c r="B383" s="308" t="str">
        <f>IF('①見積→契約(出来高報告初回のみ）'!B418="〇","☑","")</f>
        <v/>
      </c>
      <c r="C383" s="408" t="str">
        <f t="shared" si="70"/>
        <v/>
      </c>
      <c r="D383" s="305" t="str">
        <f>IFERROR(IF('①見積→契約(出来高報告初回のみ）'!C409="","",'①見積→契約(出来高報告初回のみ）'!C409),"")</f>
        <v/>
      </c>
      <c r="E383" s="115" t="str">
        <f>IFERROR(IF('①見積→契約(出来高報告初回のみ）'!D409="","",FIXED('①見積→契約(出来高報告初回のみ）'!D409,'①見積→契約(出来高報告初回のみ）'!AG423)),"")</f>
        <v/>
      </c>
      <c r="F383" s="111" t="str">
        <f>IFERROR(IF('①見積→契約(出来高報告初回のみ）'!E409="","",'①見積→契約(出来高報告初回のみ）'!E409),"")</f>
        <v/>
      </c>
      <c r="G383" s="112" t="str">
        <f>IF('①見積→契約(出来高報告初回のみ）'!H409="","",'①見積→契約(出来高報告初回のみ）'!H409)</f>
        <v/>
      </c>
      <c r="H383" s="110" t="str">
        <f t="shared" si="68"/>
        <v/>
      </c>
      <c r="I383" s="114" t="str">
        <f>IFERROR(IF(K383=TRUE,ROUND(G383*'値引・法定福利費自動計算（非表示予定）'!$D$7+M383,0),IF(G383="","",ROUND(G383*L383+M383,0))),"")</f>
        <v/>
      </c>
      <c r="J383" s="125"/>
      <c r="K383" s="458"/>
      <c r="L383" s="157"/>
      <c r="M383" s="156"/>
      <c r="N383" s="449" t="str">
        <f t="shared" si="60"/>
        <v/>
      </c>
      <c r="O383" s="449" t="str">
        <f>IF($K383=TRUE,'②-1出来高報告書'!$H$42-1%,"")</f>
        <v/>
      </c>
      <c r="P383" s="449" t="str">
        <f>IF($K383=TRUE,'②-1出来高報告書'!$H$42+1%,"")</f>
        <v/>
      </c>
      <c r="Q383" s="460" t="str">
        <f>IF($G383="","",IF($K383=TRUE,
MAX(
MIN(
_xlfn.CEILING.MATH($G383*('②-1出来高報告書'!$H$42-1%),1)-ROUND($G383*'値引・法定福利費自動計算（非表示予定）'!$D$7,0),
_xlfn.CEILING.MATH($G383*('②-1出来高報告書'!$H$42+1%+0.1%),1)-1-ROUND($G383*'値引・法定福利費自動計算（非表示予定）'!$D$7,0)
),
MIN(0,$G383)-ROUND($G383*'値引・法定福利費自動計算（非表示予定）'!$D$7,0),
-99999
),
MAX(
MIN(0,$G383)-ROUND($G383*$L383,0),
-99999
)
))</f>
        <v/>
      </c>
      <c r="R383" s="460" t="str">
        <f>IF($G383="","",IF($K383=TRUE,
MIN(
MAX(
_xlfn.CEILING.MATH($G383*('②-1出来高報告書'!$H$42-1%),1)-ROUND($G383*'値引・法定福利費自動計算（非表示予定）'!$D$7,0),
_xlfn.CEILING.MATH($G383*('②-1出来高報告書'!$H$42+1%+0.1%),1)-1-ROUND($G383*'値引・法定福利費自動計算（非表示予定）'!$D$7,0)
),
MAX(0,$G383)-ROUND($G383*'値引・法定福利費自動計算（非表示予定）'!$D$7,0),
99999
),
MIN(
MAX(0,$G383)-ROUND($G383*$L383,0),
99999
)
))</f>
        <v/>
      </c>
      <c r="S383" s="462" t="str">
        <f t="shared" si="61"/>
        <v>OK</v>
      </c>
      <c r="T383" s="435" t="str">
        <f t="shared" si="62"/>
        <v>OK</v>
      </c>
      <c r="U383" s="435" t="str">
        <f>IF($K383=TRUE,IF(ROUND(ABS($H383-'②-1出来高報告書'!$H$42),4)&lt;=1%,"OK","NG"),"OK")</f>
        <v>OK</v>
      </c>
      <c r="V383" s="435" t="str">
        <f t="shared" si="63"/>
        <v>OK</v>
      </c>
      <c r="W383" s="435" t="str">
        <f t="shared" si="64"/>
        <v>OK</v>
      </c>
      <c r="X383" s="435" t="str">
        <f t="shared" si="65"/>
        <v>OK</v>
      </c>
      <c r="Y383" s="435" t="str">
        <f t="shared" si="66"/>
        <v>OK</v>
      </c>
      <c r="Z383" s="435">
        <f t="shared" si="67"/>
        <v>0</v>
      </c>
      <c r="AA383" s="83">
        <f>'①見積→契約(出来高報告初回のみ）'!I409</f>
        <v>0</v>
      </c>
    </row>
    <row r="384" spans="1:27" ht="18" customHeight="1">
      <c r="A384" s="370">
        <f t="shared" si="69"/>
        <v>11</v>
      </c>
      <c r="B384" s="308" t="str">
        <f>IF('①見積→契約(出来高報告初回のみ）'!B419="〇","☑","")</f>
        <v/>
      </c>
      <c r="C384" s="408" t="str">
        <f t="shared" si="70"/>
        <v/>
      </c>
      <c r="D384" s="305" t="str">
        <f>IFERROR(IF('①見積→契約(出来高報告初回のみ）'!C410="","",'①見積→契約(出来高報告初回のみ）'!C410),"")</f>
        <v/>
      </c>
      <c r="E384" s="115" t="str">
        <f>IFERROR(IF('①見積→契約(出来高報告初回のみ）'!D410="","",FIXED('①見積→契約(出来高報告初回のみ）'!D410,'①見積→契約(出来高報告初回のみ）'!AG424)),"")</f>
        <v/>
      </c>
      <c r="F384" s="111" t="str">
        <f>IFERROR(IF('①見積→契約(出来高報告初回のみ）'!E410="","",'①見積→契約(出来高報告初回のみ）'!E410),"")</f>
        <v/>
      </c>
      <c r="G384" s="112" t="str">
        <f>IF('①見積→契約(出来高報告初回のみ）'!H410="","",'①見積→契約(出来高報告初回のみ）'!H410)</f>
        <v/>
      </c>
      <c r="H384" s="110" t="str">
        <f t="shared" si="68"/>
        <v/>
      </c>
      <c r="I384" s="114" t="str">
        <f>IFERROR(IF(K384=TRUE,ROUND(G384*'値引・法定福利費自動計算（非表示予定）'!$D$7+M384,0),IF(G384="","",ROUND(G384*L384+M384,0))),"")</f>
        <v/>
      </c>
      <c r="J384" s="125"/>
      <c r="K384" s="458"/>
      <c r="L384" s="157"/>
      <c r="M384" s="156"/>
      <c r="N384" s="449" t="str">
        <f t="shared" si="60"/>
        <v/>
      </c>
      <c r="O384" s="449" t="str">
        <f>IF($K384=TRUE,'②-1出来高報告書'!$H$42-1%,"")</f>
        <v/>
      </c>
      <c r="P384" s="449" t="str">
        <f>IF($K384=TRUE,'②-1出来高報告書'!$H$42+1%,"")</f>
        <v/>
      </c>
      <c r="Q384" s="460" t="str">
        <f>IF($G384="","",IF($K384=TRUE,
MAX(
MIN(
_xlfn.CEILING.MATH($G384*('②-1出来高報告書'!$H$42-1%),1)-ROUND($G384*'値引・法定福利費自動計算（非表示予定）'!$D$7,0),
_xlfn.CEILING.MATH($G384*('②-1出来高報告書'!$H$42+1%+0.1%),1)-1-ROUND($G384*'値引・法定福利費自動計算（非表示予定）'!$D$7,0)
),
MIN(0,$G384)-ROUND($G384*'値引・法定福利費自動計算（非表示予定）'!$D$7,0),
-99999
),
MAX(
MIN(0,$G384)-ROUND($G384*$L384,0),
-99999
)
))</f>
        <v/>
      </c>
      <c r="R384" s="460" t="str">
        <f>IF($G384="","",IF($K384=TRUE,
MIN(
MAX(
_xlfn.CEILING.MATH($G384*('②-1出来高報告書'!$H$42-1%),1)-ROUND($G384*'値引・法定福利費自動計算（非表示予定）'!$D$7,0),
_xlfn.CEILING.MATH($G384*('②-1出来高報告書'!$H$42+1%+0.1%),1)-1-ROUND($G384*'値引・法定福利費自動計算（非表示予定）'!$D$7,0)
),
MAX(0,$G384)-ROUND($G384*'値引・法定福利費自動計算（非表示予定）'!$D$7,0),
99999
),
MIN(
MAX(0,$G384)-ROUND($G384*$L384,0),
99999
)
))</f>
        <v/>
      </c>
      <c r="S384" s="462" t="str">
        <f t="shared" si="61"/>
        <v>OK</v>
      </c>
      <c r="T384" s="435" t="str">
        <f t="shared" si="62"/>
        <v>OK</v>
      </c>
      <c r="U384" s="435" t="str">
        <f>IF($K384=TRUE,IF(ROUND(ABS($H384-'②-1出来高報告書'!$H$42),4)&lt;=1%,"OK","NG"),"OK")</f>
        <v>OK</v>
      </c>
      <c r="V384" s="435" t="str">
        <f t="shared" si="63"/>
        <v>OK</v>
      </c>
      <c r="W384" s="435" t="str">
        <f t="shared" si="64"/>
        <v>OK</v>
      </c>
      <c r="X384" s="435" t="str">
        <f t="shared" si="65"/>
        <v>OK</v>
      </c>
      <c r="Y384" s="435" t="str">
        <f t="shared" si="66"/>
        <v>OK</v>
      </c>
      <c r="Z384" s="435">
        <f t="shared" si="67"/>
        <v>0</v>
      </c>
      <c r="AA384" s="83">
        <f>'①見積→契約(出来高報告初回のみ）'!I410</f>
        <v>0</v>
      </c>
    </row>
    <row r="385" spans="1:27" ht="18" customHeight="1">
      <c r="A385" s="370">
        <f t="shared" si="69"/>
        <v>11</v>
      </c>
      <c r="B385" s="308" t="str">
        <f>IF('①見積→契約(出来高報告初回のみ）'!B420="〇","☑","")</f>
        <v/>
      </c>
      <c r="C385" s="408" t="str">
        <f t="shared" si="70"/>
        <v/>
      </c>
      <c r="D385" s="305" t="str">
        <f>IFERROR(IF('①見積→契約(出来高報告初回のみ）'!C411="","",'①見積→契約(出来高報告初回のみ）'!C411),"")</f>
        <v/>
      </c>
      <c r="E385" s="115" t="str">
        <f>IFERROR(IF('①見積→契約(出来高報告初回のみ）'!D411="","",FIXED('①見積→契約(出来高報告初回のみ）'!D411,'①見積→契約(出来高報告初回のみ）'!AG425)),"")</f>
        <v/>
      </c>
      <c r="F385" s="111" t="str">
        <f>IFERROR(IF('①見積→契約(出来高報告初回のみ）'!E411="","",'①見積→契約(出来高報告初回のみ）'!E411),"")</f>
        <v/>
      </c>
      <c r="G385" s="112" t="str">
        <f>IF('①見積→契約(出来高報告初回のみ）'!H411="","",'①見積→契約(出来高報告初回のみ）'!H411)</f>
        <v/>
      </c>
      <c r="H385" s="110" t="str">
        <f t="shared" si="68"/>
        <v/>
      </c>
      <c r="I385" s="114" t="str">
        <f>IFERROR(IF(K385=TRUE,ROUND(G385*'値引・法定福利費自動計算（非表示予定）'!$D$7+M385,0),IF(G385="","",ROUND(G385*L385+M385,0))),"")</f>
        <v/>
      </c>
      <c r="J385" s="125"/>
      <c r="K385" s="458"/>
      <c r="L385" s="157"/>
      <c r="M385" s="156"/>
      <c r="N385" s="449" t="str">
        <f t="shared" si="60"/>
        <v/>
      </c>
      <c r="O385" s="449" t="str">
        <f>IF($K385=TRUE,'②-1出来高報告書'!$H$42-1%,"")</f>
        <v/>
      </c>
      <c r="P385" s="449" t="str">
        <f>IF($K385=TRUE,'②-1出来高報告書'!$H$42+1%,"")</f>
        <v/>
      </c>
      <c r="Q385" s="460" t="str">
        <f>IF($G385="","",IF($K385=TRUE,
MAX(
MIN(
_xlfn.CEILING.MATH($G385*('②-1出来高報告書'!$H$42-1%),1)-ROUND($G385*'値引・法定福利費自動計算（非表示予定）'!$D$7,0),
_xlfn.CEILING.MATH($G385*('②-1出来高報告書'!$H$42+1%+0.1%),1)-1-ROUND($G385*'値引・法定福利費自動計算（非表示予定）'!$D$7,0)
),
MIN(0,$G385)-ROUND($G385*'値引・法定福利費自動計算（非表示予定）'!$D$7,0),
-99999
),
MAX(
MIN(0,$G385)-ROUND($G385*$L385,0),
-99999
)
))</f>
        <v/>
      </c>
      <c r="R385" s="460" t="str">
        <f>IF($G385="","",IF($K385=TRUE,
MIN(
MAX(
_xlfn.CEILING.MATH($G385*('②-1出来高報告書'!$H$42-1%),1)-ROUND($G385*'値引・法定福利費自動計算（非表示予定）'!$D$7,0),
_xlfn.CEILING.MATH($G385*('②-1出来高報告書'!$H$42+1%+0.1%),1)-1-ROUND($G385*'値引・法定福利費自動計算（非表示予定）'!$D$7,0)
),
MAX(0,$G385)-ROUND($G385*'値引・法定福利費自動計算（非表示予定）'!$D$7,0),
99999
),
MIN(
MAX(0,$G385)-ROUND($G385*$L385,0),
99999
)
))</f>
        <v/>
      </c>
      <c r="S385" s="462" t="str">
        <f t="shared" si="61"/>
        <v>OK</v>
      </c>
      <c r="T385" s="435" t="str">
        <f t="shared" si="62"/>
        <v>OK</v>
      </c>
      <c r="U385" s="435" t="str">
        <f>IF($K385=TRUE,IF(ROUND(ABS($H385-'②-1出来高報告書'!$H$42),4)&lt;=1%,"OK","NG"),"OK")</f>
        <v>OK</v>
      </c>
      <c r="V385" s="435" t="str">
        <f t="shared" si="63"/>
        <v>OK</v>
      </c>
      <c r="W385" s="435" t="str">
        <f t="shared" si="64"/>
        <v>OK</v>
      </c>
      <c r="X385" s="435" t="str">
        <f t="shared" si="65"/>
        <v>OK</v>
      </c>
      <c r="Y385" s="435" t="str">
        <f t="shared" si="66"/>
        <v>OK</v>
      </c>
      <c r="Z385" s="435">
        <f t="shared" si="67"/>
        <v>0</v>
      </c>
      <c r="AA385" s="83">
        <f>'①見積→契約(出来高報告初回のみ）'!I411</f>
        <v>0</v>
      </c>
    </row>
    <row r="386" spans="1:27" ht="18" customHeight="1">
      <c r="A386" s="370">
        <f t="shared" si="69"/>
        <v>11</v>
      </c>
      <c r="B386" s="308" t="str">
        <f>IF('①見積→契約(出来高報告初回のみ）'!B421="〇","☑","")</f>
        <v/>
      </c>
      <c r="C386" s="408" t="str">
        <f t="shared" si="70"/>
        <v/>
      </c>
      <c r="D386" s="305" t="str">
        <f>IFERROR(IF('①見積→契約(出来高報告初回のみ）'!C412="","",'①見積→契約(出来高報告初回のみ）'!C412),"")</f>
        <v/>
      </c>
      <c r="E386" s="115" t="str">
        <f>IFERROR(IF('①見積→契約(出来高報告初回のみ）'!D412="","",FIXED('①見積→契約(出来高報告初回のみ）'!D412,'①見積→契約(出来高報告初回のみ）'!AG426)),"")</f>
        <v/>
      </c>
      <c r="F386" s="111" t="str">
        <f>IFERROR(IF('①見積→契約(出来高報告初回のみ）'!E412="","",'①見積→契約(出来高報告初回のみ）'!E412),"")</f>
        <v/>
      </c>
      <c r="G386" s="112" t="str">
        <f>IF('①見積→契約(出来高報告初回のみ）'!H412="","",'①見積→契約(出来高報告初回のみ）'!H412)</f>
        <v/>
      </c>
      <c r="H386" s="110" t="str">
        <f t="shared" si="68"/>
        <v/>
      </c>
      <c r="I386" s="114" t="str">
        <f>IFERROR(IF(K386=TRUE,ROUND(G386*'値引・法定福利費自動計算（非表示予定）'!$D$7+M386,0),IF(G386="","",ROUND(G386*L386+M386,0))),"")</f>
        <v/>
      </c>
      <c r="J386" s="125"/>
      <c r="K386" s="458"/>
      <c r="L386" s="157"/>
      <c r="M386" s="156"/>
      <c r="N386" s="449" t="str">
        <f t="shared" si="60"/>
        <v/>
      </c>
      <c r="O386" s="449" t="str">
        <f>IF($K386=TRUE,'②-1出来高報告書'!$H$42-1%,"")</f>
        <v/>
      </c>
      <c r="P386" s="449" t="str">
        <f>IF($K386=TRUE,'②-1出来高報告書'!$H$42+1%,"")</f>
        <v/>
      </c>
      <c r="Q386" s="460" t="str">
        <f>IF($G386="","",IF($K386=TRUE,
MAX(
MIN(
_xlfn.CEILING.MATH($G386*('②-1出来高報告書'!$H$42-1%),1)-ROUND($G386*'値引・法定福利費自動計算（非表示予定）'!$D$7,0),
_xlfn.CEILING.MATH($G386*('②-1出来高報告書'!$H$42+1%+0.1%),1)-1-ROUND($G386*'値引・法定福利費自動計算（非表示予定）'!$D$7,0)
),
MIN(0,$G386)-ROUND($G386*'値引・法定福利費自動計算（非表示予定）'!$D$7,0),
-99999
),
MAX(
MIN(0,$G386)-ROUND($G386*$L386,0),
-99999
)
))</f>
        <v/>
      </c>
      <c r="R386" s="460" t="str">
        <f>IF($G386="","",IF($K386=TRUE,
MIN(
MAX(
_xlfn.CEILING.MATH($G386*('②-1出来高報告書'!$H$42-1%),1)-ROUND($G386*'値引・法定福利費自動計算（非表示予定）'!$D$7,0),
_xlfn.CEILING.MATH($G386*('②-1出来高報告書'!$H$42+1%+0.1%),1)-1-ROUND($G386*'値引・法定福利費自動計算（非表示予定）'!$D$7,0)
),
MAX(0,$G386)-ROUND($G386*'値引・法定福利費自動計算（非表示予定）'!$D$7,0),
99999
),
MIN(
MAX(0,$G386)-ROUND($G386*$L386,0),
99999
)
))</f>
        <v/>
      </c>
      <c r="S386" s="462" t="str">
        <f t="shared" si="61"/>
        <v>OK</v>
      </c>
      <c r="T386" s="435" t="str">
        <f t="shared" si="62"/>
        <v>OK</v>
      </c>
      <c r="U386" s="435" t="str">
        <f>IF($K386=TRUE,IF(ROUND(ABS($H386-'②-1出来高報告書'!$H$42),4)&lt;=1%,"OK","NG"),"OK")</f>
        <v>OK</v>
      </c>
      <c r="V386" s="435" t="str">
        <f t="shared" si="63"/>
        <v>OK</v>
      </c>
      <c r="W386" s="435" t="str">
        <f t="shared" si="64"/>
        <v>OK</v>
      </c>
      <c r="X386" s="435" t="str">
        <f t="shared" si="65"/>
        <v>OK</v>
      </c>
      <c r="Y386" s="435" t="str">
        <f t="shared" si="66"/>
        <v>OK</v>
      </c>
      <c r="Z386" s="435">
        <f t="shared" si="67"/>
        <v>0</v>
      </c>
      <c r="AA386" s="83">
        <f>'①見積→契約(出来高報告初回のみ）'!I412</f>
        <v>0</v>
      </c>
    </row>
    <row r="387" spans="1:27" ht="18" customHeight="1">
      <c r="A387" s="370">
        <f t="shared" si="69"/>
        <v>11</v>
      </c>
      <c r="B387" s="308" t="str">
        <f>IF('①見積→契約(出来高報告初回のみ）'!B422="〇","☑","")</f>
        <v/>
      </c>
      <c r="C387" s="408" t="str">
        <f t="shared" si="70"/>
        <v/>
      </c>
      <c r="D387" s="305" t="str">
        <f>IFERROR(IF('①見積→契約(出来高報告初回のみ）'!C413="","",'①見積→契約(出来高報告初回のみ）'!C413),"")</f>
        <v/>
      </c>
      <c r="E387" s="115" t="str">
        <f>IFERROR(IF('①見積→契約(出来高報告初回のみ）'!D413="","",FIXED('①見積→契約(出来高報告初回のみ）'!D413,'①見積→契約(出来高報告初回のみ）'!AG427)),"")</f>
        <v/>
      </c>
      <c r="F387" s="111" t="str">
        <f>IFERROR(IF('①見積→契約(出来高報告初回のみ）'!E413="","",'①見積→契約(出来高報告初回のみ）'!E413),"")</f>
        <v/>
      </c>
      <c r="G387" s="112" t="str">
        <f>IF('①見積→契約(出来高報告初回のみ）'!H413="","",'①見積→契約(出来高報告初回のみ）'!H413)</f>
        <v/>
      </c>
      <c r="H387" s="110" t="str">
        <f t="shared" si="68"/>
        <v/>
      </c>
      <c r="I387" s="114" t="str">
        <f>IFERROR(IF(K387=TRUE,ROUND(G387*'値引・法定福利費自動計算（非表示予定）'!$D$7+M387,0),IF(G387="","",ROUND(G387*L387+M387,0))),"")</f>
        <v/>
      </c>
      <c r="J387" s="125"/>
      <c r="K387" s="458"/>
      <c r="L387" s="157"/>
      <c r="M387" s="156"/>
      <c r="N387" s="449" t="str">
        <f t="shared" si="60"/>
        <v/>
      </c>
      <c r="O387" s="449" t="str">
        <f>IF($K387=TRUE,'②-1出来高報告書'!$H$42-1%,"")</f>
        <v/>
      </c>
      <c r="P387" s="449" t="str">
        <f>IF($K387=TRUE,'②-1出来高報告書'!$H$42+1%,"")</f>
        <v/>
      </c>
      <c r="Q387" s="460" t="str">
        <f>IF($G387="","",IF($K387=TRUE,
MAX(
MIN(
_xlfn.CEILING.MATH($G387*('②-1出来高報告書'!$H$42-1%),1)-ROUND($G387*'値引・法定福利費自動計算（非表示予定）'!$D$7,0),
_xlfn.CEILING.MATH($G387*('②-1出来高報告書'!$H$42+1%+0.1%),1)-1-ROUND($G387*'値引・法定福利費自動計算（非表示予定）'!$D$7,0)
),
MIN(0,$G387)-ROUND($G387*'値引・法定福利費自動計算（非表示予定）'!$D$7,0),
-99999
),
MAX(
MIN(0,$G387)-ROUND($G387*$L387,0),
-99999
)
))</f>
        <v/>
      </c>
      <c r="R387" s="460" t="str">
        <f>IF($G387="","",IF($K387=TRUE,
MIN(
MAX(
_xlfn.CEILING.MATH($G387*('②-1出来高報告書'!$H$42-1%),1)-ROUND($G387*'値引・法定福利費自動計算（非表示予定）'!$D$7,0),
_xlfn.CEILING.MATH($G387*('②-1出来高報告書'!$H$42+1%+0.1%),1)-1-ROUND($G387*'値引・法定福利費自動計算（非表示予定）'!$D$7,0)
),
MAX(0,$G387)-ROUND($G387*'値引・法定福利費自動計算（非表示予定）'!$D$7,0),
99999
),
MIN(
MAX(0,$G387)-ROUND($G387*$L387,0),
99999
)
))</f>
        <v/>
      </c>
      <c r="S387" s="462" t="str">
        <f t="shared" si="61"/>
        <v>OK</v>
      </c>
      <c r="T387" s="435" t="str">
        <f t="shared" si="62"/>
        <v>OK</v>
      </c>
      <c r="U387" s="435" t="str">
        <f>IF($K387=TRUE,IF(ROUND(ABS($H387-'②-1出来高報告書'!$H$42),4)&lt;=1%,"OK","NG"),"OK")</f>
        <v>OK</v>
      </c>
      <c r="V387" s="435" t="str">
        <f t="shared" si="63"/>
        <v>OK</v>
      </c>
      <c r="W387" s="435" t="str">
        <f t="shared" si="64"/>
        <v>OK</v>
      </c>
      <c r="X387" s="435" t="str">
        <f t="shared" si="65"/>
        <v>OK</v>
      </c>
      <c r="Y387" s="435" t="str">
        <f t="shared" si="66"/>
        <v>OK</v>
      </c>
      <c r="Z387" s="435">
        <f t="shared" si="67"/>
        <v>0</v>
      </c>
      <c r="AA387" s="83">
        <f>'①見積→契約(出来高報告初回のみ）'!I413</f>
        <v>0</v>
      </c>
    </row>
    <row r="388" spans="1:27" ht="18" customHeight="1">
      <c r="A388" s="370">
        <f t="shared" si="69"/>
        <v>11</v>
      </c>
      <c r="B388" s="308" t="str">
        <f>IF('①見積→契約(出来高報告初回のみ）'!B423="〇","☑","")</f>
        <v/>
      </c>
      <c r="C388" s="408" t="str">
        <f t="shared" si="70"/>
        <v/>
      </c>
      <c r="D388" s="305" t="str">
        <f>IFERROR(IF('①見積→契約(出来高報告初回のみ）'!C414="","",'①見積→契約(出来高報告初回のみ）'!C414),"")</f>
        <v/>
      </c>
      <c r="E388" s="115" t="str">
        <f>IFERROR(IF('①見積→契約(出来高報告初回のみ）'!D414="","",FIXED('①見積→契約(出来高報告初回のみ）'!D414,'①見積→契約(出来高報告初回のみ）'!AG428)),"")</f>
        <v/>
      </c>
      <c r="F388" s="111" t="str">
        <f>IFERROR(IF('①見積→契約(出来高報告初回のみ）'!E414="","",'①見積→契約(出来高報告初回のみ）'!E414),"")</f>
        <v/>
      </c>
      <c r="G388" s="112" t="str">
        <f>IF('①見積→契約(出来高報告初回のみ）'!H414="","",'①見積→契約(出来高報告初回のみ）'!H414)</f>
        <v/>
      </c>
      <c r="H388" s="110" t="str">
        <f t="shared" si="68"/>
        <v/>
      </c>
      <c r="I388" s="114" t="str">
        <f>IFERROR(IF(K388=TRUE,ROUND(G388*'値引・法定福利費自動計算（非表示予定）'!$D$7+M388,0),IF(G388="","",ROUND(G388*L388+M388,0))),"")</f>
        <v/>
      </c>
      <c r="J388" s="125"/>
      <c r="K388" s="458"/>
      <c r="L388" s="157"/>
      <c r="M388" s="156"/>
      <c r="N388" s="449" t="str">
        <f t="shared" si="60"/>
        <v/>
      </c>
      <c r="O388" s="449" t="str">
        <f>IF($K388=TRUE,'②-1出来高報告書'!$H$42-1%,"")</f>
        <v/>
      </c>
      <c r="P388" s="449" t="str">
        <f>IF($K388=TRUE,'②-1出来高報告書'!$H$42+1%,"")</f>
        <v/>
      </c>
      <c r="Q388" s="460" t="str">
        <f>IF($G388="","",IF($K388=TRUE,
MAX(
MIN(
_xlfn.CEILING.MATH($G388*('②-1出来高報告書'!$H$42-1%),1)-ROUND($G388*'値引・法定福利費自動計算（非表示予定）'!$D$7,0),
_xlfn.CEILING.MATH($G388*('②-1出来高報告書'!$H$42+1%+0.1%),1)-1-ROUND($G388*'値引・法定福利費自動計算（非表示予定）'!$D$7,0)
),
MIN(0,$G388)-ROUND($G388*'値引・法定福利費自動計算（非表示予定）'!$D$7,0),
-99999
),
MAX(
MIN(0,$G388)-ROUND($G388*$L388,0),
-99999
)
))</f>
        <v/>
      </c>
      <c r="R388" s="460" t="str">
        <f>IF($G388="","",IF($K388=TRUE,
MIN(
MAX(
_xlfn.CEILING.MATH($G388*('②-1出来高報告書'!$H$42-1%),1)-ROUND($G388*'値引・法定福利費自動計算（非表示予定）'!$D$7,0),
_xlfn.CEILING.MATH($G388*('②-1出来高報告書'!$H$42+1%+0.1%),1)-1-ROUND($G388*'値引・法定福利費自動計算（非表示予定）'!$D$7,0)
),
MAX(0,$G388)-ROUND($G388*'値引・法定福利費自動計算（非表示予定）'!$D$7,0),
99999
),
MIN(
MAX(0,$G388)-ROUND($G388*$L388,0),
99999
)
))</f>
        <v/>
      </c>
      <c r="S388" s="462" t="str">
        <f t="shared" si="61"/>
        <v>OK</v>
      </c>
      <c r="T388" s="435" t="str">
        <f t="shared" si="62"/>
        <v>OK</v>
      </c>
      <c r="U388" s="435" t="str">
        <f>IF($K388=TRUE,IF(ROUND(ABS($H388-'②-1出来高報告書'!$H$42),4)&lt;=1%,"OK","NG"),"OK")</f>
        <v>OK</v>
      </c>
      <c r="V388" s="435" t="str">
        <f t="shared" si="63"/>
        <v>OK</v>
      </c>
      <c r="W388" s="435" t="str">
        <f t="shared" si="64"/>
        <v>OK</v>
      </c>
      <c r="X388" s="435" t="str">
        <f t="shared" si="65"/>
        <v>OK</v>
      </c>
      <c r="Y388" s="435" t="str">
        <f t="shared" si="66"/>
        <v>OK</v>
      </c>
      <c r="Z388" s="435">
        <f t="shared" si="67"/>
        <v>0</v>
      </c>
      <c r="AA388" s="83">
        <f>'①見積→契約(出来高報告初回のみ）'!I414</f>
        <v>0</v>
      </c>
    </row>
    <row r="389" spans="1:27" ht="18" customHeight="1">
      <c r="A389" s="370">
        <f t="shared" si="69"/>
        <v>11</v>
      </c>
      <c r="B389" s="308" t="str">
        <f>IF('①見積→契約(出来高報告初回のみ）'!B424="〇","☑","")</f>
        <v/>
      </c>
      <c r="C389" s="408" t="str">
        <f t="shared" si="70"/>
        <v/>
      </c>
      <c r="D389" s="305" t="str">
        <f>IFERROR(IF('①見積→契約(出来高報告初回のみ）'!C415="","",'①見積→契約(出来高報告初回のみ）'!C415),"")</f>
        <v/>
      </c>
      <c r="E389" s="115" t="str">
        <f>IFERROR(IF('①見積→契約(出来高報告初回のみ）'!D415="","",FIXED('①見積→契約(出来高報告初回のみ）'!D415,'①見積→契約(出来高報告初回のみ）'!AG429)),"")</f>
        <v/>
      </c>
      <c r="F389" s="111" t="str">
        <f>IFERROR(IF('①見積→契約(出来高報告初回のみ）'!E415="","",'①見積→契約(出来高報告初回のみ）'!E415),"")</f>
        <v/>
      </c>
      <c r="G389" s="112" t="str">
        <f>IF('①見積→契約(出来高報告初回のみ）'!H415="","",'①見積→契約(出来高報告初回のみ）'!H415)</f>
        <v/>
      </c>
      <c r="H389" s="110" t="str">
        <f t="shared" si="68"/>
        <v/>
      </c>
      <c r="I389" s="114" t="str">
        <f>IFERROR(IF(K389=TRUE,ROUND(G389*'値引・法定福利費自動計算（非表示予定）'!$D$7+M389,0),IF(G389="","",ROUND(G389*L389+M389,0))),"")</f>
        <v/>
      </c>
      <c r="J389" s="125"/>
      <c r="K389" s="458"/>
      <c r="L389" s="157"/>
      <c r="M389" s="156"/>
      <c r="N389" s="449" t="str">
        <f t="shared" si="60"/>
        <v/>
      </c>
      <c r="O389" s="449" t="str">
        <f>IF($K389=TRUE,'②-1出来高報告書'!$H$42-1%,"")</f>
        <v/>
      </c>
      <c r="P389" s="449" t="str">
        <f>IF($K389=TRUE,'②-1出来高報告書'!$H$42+1%,"")</f>
        <v/>
      </c>
      <c r="Q389" s="460" t="str">
        <f>IF($G389="","",IF($K389=TRUE,
MAX(
MIN(
_xlfn.CEILING.MATH($G389*('②-1出来高報告書'!$H$42-1%),1)-ROUND($G389*'値引・法定福利費自動計算（非表示予定）'!$D$7,0),
_xlfn.CEILING.MATH($G389*('②-1出来高報告書'!$H$42+1%+0.1%),1)-1-ROUND($G389*'値引・法定福利費自動計算（非表示予定）'!$D$7,0)
),
MIN(0,$G389)-ROUND($G389*'値引・法定福利費自動計算（非表示予定）'!$D$7,0),
-99999
),
MAX(
MIN(0,$G389)-ROUND($G389*$L389,0),
-99999
)
))</f>
        <v/>
      </c>
      <c r="R389" s="460" t="str">
        <f>IF($G389="","",IF($K389=TRUE,
MIN(
MAX(
_xlfn.CEILING.MATH($G389*('②-1出来高報告書'!$H$42-1%),1)-ROUND($G389*'値引・法定福利費自動計算（非表示予定）'!$D$7,0),
_xlfn.CEILING.MATH($G389*('②-1出来高報告書'!$H$42+1%+0.1%),1)-1-ROUND($G389*'値引・法定福利費自動計算（非表示予定）'!$D$7,0)
),
MAX(0,$G389)-ROUND($G389*'値引・法定福利費自動計算（非表示予定）'!$D$7,0),
99999
),
MIN(
MAX(0,$G389)-ROUND($G389*$L389,0),
99999
)
))</f>
        <v/>
      </c>
      <c r="S389" s="462" t="str">
        <f t="shared" si="61"/>
        <v>OK</v>
      </c>
      <c r="T389" s="435" t="str">
        <f t="shared" si="62"/>
        <v>OK</v>
      </c>
      <c r="U389" s="435" t="str">
        <f>IF($K389=TRUE,IF(ROUND(ABS($H389-'②-1出来高報告書'!$H$42),4)&lt;=1%,"OK","NG"),"OK")</f>
        <v>OK</v>
      </c>
      <c r="V389" s="435" t="str">
        <f t="shared" si="63"/>
        <v>OK</v>
      </c>
      <c r="W389" s="435" t="str">
        <f t="shared" si="64"/>
        <v>OK</v>
      </c>
      <c r="X389" s="435" t="str">
        <f t="shared" si="65"/>
        <v>OK</v>
      </c>
      <c r="Y389" s="435" t="str">
        <f t="shared" si="66"/>
        <v>OK</v>
      </c>
      <c r="Z389" s="435">
        <f t="shared" si="67"/>
        <v>0</v>
      </c>
      <c r="AA389" s="83">
        <f>'①見積→契約(出来高報告初回のみ）'!I415</f>
        <v>0</v>
      </c>
    </row>
    <row r="390" spans="1:27" ht="18" customHeight="1">
      <c r="A390" s="370">
        <f t="shared" si="69"/>
        <v>11</v>
      </c>
      <c r="B390" s="308" t="str">
        <f>IF('①見積→契約(出来高報告初回のみ）'!B425="〇","☑","")</f>
        <v/>
      </c>
      <c r="C390" s="408" t="str">
        <f t="shared" si="70"/>
        <v/>
      </c>
      <c r="D390" s="305" t="str">
        <f>IFERROR(IF('①見積→契約(出来高報告初回のみ）'!C416="","",'①見積→契約(出来高報告初回のみ）'!C416),"")</f>
        <v/>
      </c>
      <c r="E390" s="115" t="str">
        <f>IFERROR(IF('①見積→契約(出来高報告初回のみ）'!D416="","",FIXED('①見積→契約(出来高報告初回のみ）'!D416,'①見積→契約(出来高報告初回のみ）'!AG430)),"")</f>
        <v/>
      </c>
      <c r="F390" s="111" t="str">
        <f>IFERROR(IF('①見積→契約(出来高報告初回のみ）'!E416="","",'①見積→契約(出来高報告初回のみ）'!E416),"")</f>
        <v/>
      </c>
      <c r="G390" s="112" t="str">
        <f>IF('①見積→契約(出来高報告初回のみ）'!H416="","",'①見積→契約(出来高報告初回のみ）'!H416)</f>
        <v/>
      </c>
      <c r="H390" s="110" t="str">
        <f t="shared" si="68"/>
        <v/>
      </c>
      <c r="I390" s="114" t="str">
        <f>IFERROR(IF(K390=TRUE,ROUND(G390*'値引・法定福利費自動計算（非表示予定）'!$D$7+M390,0),IF(G390="","",ROUND(G390*L390+M390,0))),"")</f>
        <v/>
      </c>
      <c r="J390" s="125"/>
      <c r="K390" s="458"/>
      <c r="L390" s="157"/>
      <c r="M390" s="156"/>
      <c r="N390" s="449" t="str">
        <f t="shared" ref="N390:N453" si="71">IFERROR(ROUNDDOWN(H390*100,2)/100,"")</f>
        <v/>
      </c>
      <c r="O390" s="449" t="str">
        <f>IF($K390=TRUE,'②-1出来高報告書'!$H$42-1%,"")</f>
        <v/>
      </c>
      <c r="P390" s="449" t="str">
        <f>IF($K390=TRUE,'②-1出来高報告書'!$H$42+1%,"")</f>
        <v/>
      </c>
      <c r="Q390" s="460" t="str">
        <f>IF($G390="","",IF($K390=TRUE,
MAX(
MIN(
_xlfn.CEILING.MATH($G390*('②-1出来高報告書'!$H$42-1%),1)-ROUND($G390*'値引・法定福利費自動計算（非表示予定）'!$D$7,0),
_xlfn.CEILING.MATH($G390*('②-1出来高報告書'!$H$42+1%+0.1%),1)-1-ROUND($G390*'値引・法定福利費自動計算（非表示予定）'!$D$7,0)
),
MIN(0,$G390)-ROUND($G390*'値引・法定福利費自動計算（非表示予定）'!$D$7,0),
-99999
),
MAX(
MIN(0,$G390)-ROUND($G390*$L390,0),
-99999
)
))</f>
        <v/>
      </c>
      <c r="R390" s="460" t="str">
        <f>IF($G390="","",IF($K390=TRUE,
MIN(
MAX(
_xlfn.CEILING.MATH($G390*('②-1出来高報告書'!$H$42-1%),1)-ROUND($G390*'値引・法定福利費自動計算（非表示予定）'!$D$7,0),
_xlfn.CEILING.MATH($G390*('②-1出来高報告書'!$H$42+1%+0.1%),1)-1-ROUND($G390*'値引・法定福利費自動計算（非表示予定）'!$D$7,0)
),
MAX(0,$G390)-ROUND($G390*'値引・法定福利費自動計算（非表示予定）'!$D$7,0),
99999
),
MIN(
MAX(0,$G390)-ROUND($G390*$L390,0),
99999
)
))</f>
        <v/>
      </c>
      <c r="S390" s="462" t="str">
        <f t="shared" ref="S390:S453" si="72">IF(K390=FALSE,IF(L390="",IF(M390&lt;&gt;"","NG","OK"),"OK"),"OK")</f>
        <v>OK</v>
      </c>
      <c r="T390" s="435" t="str">
        <f t="shared" ref="T390:T453" si="73">IF($G390="","OK",IF(AND($I390&gt;=MIN($G390,0),$I390&lt;=MAX($G390,0)),"OK","NG"))</f>
        <v>OK</v>
      </c>
      <c r="U390" s="435" t="str">
        <f>IF($K390=TRUE,IF(ROUND(ABS($H390-'②-1出来高報告書'!$H$42),4)&lt;=1%,"OK","NG"),"OK")</f>
        <v>OK</v>
      </c>
      <c r="V390" s="435" t="str">
        <f t="shared" ref="V390:V453" si="74">IF($M390="","OK",IF(ABS($M390)&lt;100000,"OK","NG"))</f>
        <v>OK</v>
      </c>
      <c r="W390" s="435" t="str">
        <f t="shared" ref="W390:W453" si="75">IF(AND($S390="OK",$T390="OK",$U390="OK",$V390="OK"),"OK","NG")</f>
        <v>OK</v>
      </c>
      <c r="X390" s="435" t="str">
        <f t="shared" ref="X390:X453" si="76">IF(AND($T390="OK",$U390="OK",$V390="OK"),"OK","NG")</f>
        <v>OK</v>
      </c>
      <c r="Y390" s="435" t="str">
        <f t="shared" ref="Y390:Y453" si="77">IF(AND($T390="OK",$X390="OK"),"OK","NG")</f>
        <v>OK</v>
      </c>
      <c r="Z390" s="435">
        <f t="shared" ref="Z390:Z453" si="78">COUNTIF(S390:Y390,"NG")</f>
        <v>0</v>
      </c>
      <c r="AA390" s="83">
        <f>'①見積→契約(出来高報告初回のみ）'!I416</f>
        <v>0</v>
      </c>
    </row>
    <row r="391" spans="1:27" ht="18" customHeight="1">
      <c r="A391" s="370">
        <f t="shared" si="69"/>
        <v>11</v>
      </c>
      <c r="B391" s="308" t="str">
        <f>IF('①見積→契約(出来高報告初回のみ）'!B426="〇","☑","")</f>
        <v/>
      </c>
      <c r="C391" s="408" t="str">
        <f t="shared" si="70"/>
        <v/>
      </c>
      <c r="D391" s="305" t="str">
        <f>IFERROR(IF('①見積→契約(出来高報告初回のみ）'!C417="","",'①見積→契約(出来高報告初回のみ）'!C417),"")</f>
        <v/>
      </c>
      <c r="E391" s="115" t="str">
        <f>IFERROR(IF('①見積→契約(出来高報告初回のみ）'!D417="","",FIXED('①見積→契約(出来高報告初回のみ）'!D417,'①見積→契約(出来高報告初回のみ）'!AG431)),"")</f>
        <v/>
      </c>
      <c r="F391" s="111" t="str">
        <f>IFERROR(IF('①見積→契約(出来高報告初回のみ）'!E417="","",'①見積→契約(出来高報告初回のみ）'!E417),"")</f>
        <v/>
      </c>
      <c r="G391" s="112" t="str">
        <f>IF('①見積→契約(出来高報告初回のみ）'!H417="","",'①見積→契約(出来高報告初回のみ）'!H417)</f>
        <v/>
      </c>
      <c r="H391" s="110" t="str">
        <f t="shared" si="68"/>
        <v/>
      </c>
      <c r="I391" s="114" t="str">
        <f>IFERROR(IF(K391=TRUE,ROUND(G391*'値引・法定福利費自動計算（非表示予定）'!$D$7+M391,0),IF(G391="","",ROUND(G391*L391+M391,0))),"")</f>
        <v/>
      </c>
      <c r="J391" s="125"/>
      <c r="K391" s="458"/>
      <c r="L391" s="157"/>
      <c r="M391" s="156"/>
      <c r="N391" s="449" t="str">
        <f t="shared" si="71"/>
        <v/>
      </c>
      <c r="O391" s="449" t="str">
        <f>IF($K391=TRUE,'②-1出来高報告書'!$H$42-1%,"")</f>
        <v/>
      </c>
      <c r="P391" s="449" t="str">
        <f>IF($K391=TRUE,'②-1出来高報告書'!$H$42+1%,"")</f>
        <v/>
      </c>
      <c r="Q391" s="460" t="str">
        <f>IF($G391="","",IF($K391=TRUE,
MAX(
MIN(
_xlfn.CEILING.MATH($G391*('②-1出来高報告書'!$H$42-1%),1)-ROUND($G391*'値引・法定福利費自動計算（非表示予定）'!$D$7,0),
_xlfn.CEILING.MATH($G391*('②-1出来高報告書'!$H$42+1%+0.1%),1)-1-ROUND($G391*'値引・法定福利費自動計算（非表示予定）'!$D$7,0)
),
MIN(0,$G391)-ROUND($G391*'値引・法定福利費自動計算（非表示予定）'!$D$7,0),
-99999
),
MAX(
MIN(0,$G391)-ROUND($G391*$L391,0),
-99999
)
))</f>
        <v/>
      </c>
      <c r="R391" s="460" t="str">
        <f>IF($G391="","",IF($K391=TRUE,
MIN(
MAX(
_xlfn.CEILING.MATH($G391*('②-1出来高報告書'!$H$42-1%),1)-ROUND($G391*'値引・法定福利費自動計算（非表示予定）'!$D$7,0),
_xlfn.CEILING.MATH($G391*('②-1出来高報告書'!$H$42+1%+0.1%),1)-1-ROUND($G391*'値引・法定福利費自動計算（非表示予定）'!$D$7,0)
),
MAX(0,$G391)-ROUND($G391*'値引・法定福利費自動計算（非表示予定）'!$D$7,0),
99999
),
MIN(
MAX(0,$G391)-ROUND($G391*$L391,0),
99999
)
))</f>
        <v/>
      </c>
      <c r="S391" s="462" t="str">
        <f t="shared" si="72"/>
        <v>OK</v>
      </c>
      <c r="T391" s="435" t="str">
        <f t="shared" si="73"/>
        <v>OK</v>
      </c>
      <c r="U391" s="435" t="str">
        <f>IF($K391=TRUE,IF(ROUND(ABS($H391-'②-1出来高報告書'!$H$42),4)&lt;=1%,"OK","NG"),"OK")</f>
        <v>OK</v>
      </c>
      <c r="V391" s="435" t="str">
        <f t="shared" si="74"/>
        <v>OK</v>
      </c>
      <c r="W391" s="435" t="str">
        <f t="shared" si="75"/>
        <v>OK</v>
      </c>
      <c r="X391" s="435" t="str">
        <f t="shared" si="76"/>
        <v>OK</v>
      </c>
      <c r="Y391" s="435" t="str">
        <f t="shared" si="77"/>
        <v>OK</v>
      </c>
      <c r="Z391" s="435">
        <f t="shared" si="78"/>
        <v>0</v>
      </c>
      <c r="AA391" s="83">
        <f>'①見積→契約(出来高報告初回のみ）'!I417</f>
        <v>0</v>
      </c>
    </row>
    <row r="392" spans="1:27" ht="18" customHeight="1">
      <c r="A392" s="370">
        <f t="shared" si="69"/>
        <v>11</v>
      </c>
      <c r="B392" s="308" t="str">
        <f>IF('①見積→契約(出来高報告初回のみ）'!B427="〇","☑","")</f>
        <v/>
      </c>
      <c r="C392" s="408" t="str">
        <f t="shared" si="70"/>
        <v/>
      </c>
      <c r="D392" s="305" t="str">
        <f>IFERROR(IF('①見積→契約(出来高報告初回のみ）'!C418="","",'①見積→契約(出来高報告初回のみ）'!C418),"")</f>
        <v/>
      </c>
      <c r="E392" s="115" t="str">
        <f>IFERROR(IF('①見積→契約(出来高報告初回のみ）'!D418="","",FIXED('①見積→契約(出来高報告初回のみ）'!D418,'①見積→契約(出来高報告初回のみ）'!AG432)),"")</f>
        <v/>
      </c>
      <c r="F392" s="111" t="str">
        <f>IFERROR(IF('①見積→契約(出来高報告初回のみ）'!E418="","",'①見積→契約(出来高報告初回のみ）'!E418),"")</f>
        <v/>
      </c>
      <c r="G392" s="112" t="str">
        <f>IF('①見積→契約(出来高報告初回のみ）'!H418="","",'①見積→契約(出来高報告初回のみ）'!H418)</f>
        <v/>
      </c>
      <c r="H392" s="110" t="str">
        <f t="shared" si="68"/>
        <v/>
      </c>
      <c r="I392" s="114" t="str">
        <f>IFERROR(IF(K392=TRUE,ROUND(G392*'値引・法定福利費自動計算（非表示予定）'!$D$7+M392,0),IF(G392="","",ROUND(G392*L392+M392,0))),"")</f>
        <v/>
      </c>
      <c r="J392" s="125"/>
      <c r="K392" s="458"/>
      <c r="L392" s="157"/>
      <c r="M392" s="156"/>
      <c r="N392" s="449" t="str">
        <f t="shared" si="71"/>
        <v/>
      </c>
      <c r="O392" s="449" t="str">
        <f>IF($K392=TRUE,'②-1出来高報告書'!$H$42-1%,"")</f>
        <v/>
      </c>
      <c r="P392" s="449" t="str">
        <f>IF($K392=TRUE,'②-1出来高報告書'!$H$42+1%,"")</f>
        <v/>
      </c>
      <c r="Q392" s="460" t="str">
        <f>IF($G392="","",IF($K392=TRUE,
MAX(
MIN(
_xlfn.CEILING.MATH($G392*('②-1出来高報告書'!$H$42-1%),1)-ROUND($G392*'値引・法定福利費自動計算（非表示予定）'!$D$7,0),
_xlfn.CEILING.MATH($G392*('②-1出来高報告書'!$H$42+1%+0.1%),1)-1-ROUND($G392*'値引・法定福利費自動計算（非表示予定）'!$D$7,0)
),
MIN(0,$G392)-ROUND($G392*'値引・法定福利費自動計算（非表示予定）'!$D$7,0),
-99999
),
MAX(
MIN(0,$G392)-ROUND($G392*$L392,0),
-99999
)
))</f>
        <v/>
      </c>
      <c r="R392" s="460" t="str">
        <f>IF($G392="","",IF($K392=TRUE,
MIN(
MAX(
_xlfn.CEILING.MATH($G392*('②-1出来高報告書'!$H$42-1%),1)-ROUND($G392*'値引・法定福利費自動計算（非表示予定）'!$D$7,0),
_xlfn.CEILING.MATH($G392*('②-1出来高報告書'!$H$42+1%+0.1%),1)-1-ROUND($G392*'値引・法定福利費自動計算（非表示予定）'!$D$7,0)
),
MAX(0,$G392)-ROUND($G392*'値引・法定福利費自動計算（非表示予定）'!$D$7,0),
99999
),
MIN(
MAX(0,$G392)-ROUND($G392*$L392,0),
99999
)
))</f>
        <v/>
      </c>
      <c r="S392" s="462" t="str">
        <f t="shared" si="72"/>
        <v>OK</v>
      </c>
      <c r="T392" s="435" t="str">
        <f t="shared" si="73"/>
        <v>OK</v>
      </c>
      <c r="U392" s="435" t="str">
        <f>IF($K392=TRUE,IF(ROUND(ABS($H392-'②-1出来高報告書'!$H$42),4)&lt;=1%,"OK","NG"),"OK")</f>
        <v>OK</v>
      </c>
      <c r="V392" s="435" t="str">
        <f t="shared" si="74"/>
        <v>OK</v>
      </c>
      <c r="W392" s="435" t="str">
        <f t="shared" si="75"/>
        <v>OK</v>
      </c>
      <c r="X392" s="435" t="str">
        <f t="shared" si="76"/>
        <v>OK</v>
      </c>
      <c r="Y392" s="435" t="str">
        <f t="shared" si="77"/>
        <v>OK</v>
      </c>
      <c r="Z392" s="435">
        <f t="shared" si="78"/>
        <v>0</v>
      </c>
      <c r="AA392" s="83">
        <f>'①見積→契約(出来高報告初回のみ）'!I418</f>
        <v>0</v>
      </c>
    </row>
    <row r="393" spans="1:27" ht="18" customHeight="1">
      <c r="A393" s="370">
        <f t="shared" si="69"/>
        <v>11</v>
      </c>
      <c r="B393" s="308" t="str">
        <f>IF('①見積→契約(出来高報告初回のみ）'!B428="〇","☑","")</f>
        <v/>
      </c>
      <c r="C393" s="408" t="str">
        <f t="shared" si="70"/>
        <v/>
      </c>
      <c r="D393" s="305" t="str">
        <f>IFERROR(IF('①見積→契約(出来高報告初回のみ）'!C419="","",'①見積→契約(出来高報告初回のみ）'!C419),"")</f>
        <v/>
      </c>
      <c r="E393" s="115" t="str">
        <f>IFERROR(IF('①見積→契約(出来高報告初回のみ）'!D419="","",FIXED('①見積→契約(出来高報告初回のみ）'!D419,'①見積→契約(出来高報告初回のみ）'!AG433)),"")</f>
        <v/>
      </c>
      <c r="F393" s="111" t="str">
        <f>IFERROR(IF('①見積→契約(出来高報告初回のみ）'!E419="","",'①見積→契約(出来高報告初回のみ）'!E419),"")</f>
        <v/>
      </c>
      <c r="G393" s="112" t="str">
        <f>IF('①見積→契約(出来高報告初回のみ）'!H419="","",'①見積→契約(出来高報告初回のみ）'!H419)</f>
        <v/>
      </c>
      <c r="H393" s="110" t="str">
        <f t="shared" si="68"/>
        <v/>
      </c>
      <c r="I393" s="114" t="str">
        <f>IFERROR(IF(K393=TRUE,ROUND(G393*'値引・法定福利費自動計算（非表示予定）'!$D$7+M393,0),IF(G393="","",ROUND(G393*L393+M393,0))),"")</f>
        <v/>
      </c>
      <c r="J393" s="125"/>
      <c r="K393" s="458"/>
      <c r="L393" s="157"/>
      <c r="M393" s="156"/>
      <c r="N393" s="449" t="str">
        <f t="shared" si="71"/>
        <v/>
      </c>
      <c r="O393" s="449" t="str">
        <f>IF($K393=TRUE,'②-1出来高報告書'!$H$42-1%,"")</f>
        <v/>
      </c>
      <c r="P393" s="449" t="str">
        <f>IF($K393=TRUE,'②-1出来高報告書'!$H$42+1%,"")</f>
        <v/>
      </c>
      <c r="Q393" s="460" t="str">
        <f>IF($G393="","",IF($K393=TRUE,
MAX(
MIN(
_xlfn.CEILING.MATH($G393*('②-1出来高報告書'!$H$42-1%),1)-ROUND($G393*'値引・法定福利費自動計算（非表示予定）'!$D$7,0),
_xlfn.CEILING.MATH($G393*('②-1出来高報告書'!$H$42+1%+0.1%),1)-1-ROUND($G393*'値引・法定福利費自動計算（非表示予定）'!$D$7,0)
),
MIN(0,$G393)-ROUND($G393*'値引・法定福利費自動計算（非表示予定）'!$D$7,0),
-99999
),
MAX(
MIN(0,$G393)-ROUND($G393*$L393,0),
-99999
)
))</f>
        <v/>
      </c>
      <c r="R393" s="460" t="str">
        <f>IF($G393="","",IF($K393=TRUE,
MIN(
MAX(
_xlfn.CEILING.MATH($G393*('②-1出来高報告書'!$H$42-1%),1)-ROUND($G393*'値引・法定福利費自動計算（非表示予定）'!$D$7,0),
_xlfn.CEILING.MATH($G393*('②-1出来高報告書'!$H$42+1%+0.1%),1)-1-ROUND($G393*'値引・法定福利費自動計算（非表示予定）'!$D$7,0)
),
MAX(0,$G393)-ROUND($G393*'値引・法定福利費自動計算（非表示予定）'!$D$7,0),
99999
),
MIN(
MAX(0,$G393)-ROUND($G393*$L393,0),
99999
)
))</f>
        <v/>
      </c>
      <c r="S393" s="462" t="str">
        <f t="shared" si="72"/>
        <v>OK</v>
      </c>
      <c r="T393" s="435" t="str">
        <f t="shared" si="73"/>
        <v>OK</v>
      </c>
      <c r="U393" s="435" t="str">
        <f>IF($K393=TRUE,IF(ROUND(ABS($H393-'②-1出来高報告書'!$H$42),4)&lt;=1%,"OK","NG"),"OK")</f>
        <v>OK</v>
      </c>
      <c r="V393" s="435" t="str">
        <f t="shared" si="74"/>
        <v>OK</v>
      </c>
      <c r="W393" s="435" t="str">
        <f t="shared" si="75"/>
        <v>OK</v>
      </c>
      <c r="X393" s="435" t="str">
        <f t="shared" si="76"/>
        <v>OK</v>
      </c>
      <c r="Y393" s="435" t="str">
        <f t="shared" si="77"/>
        <v>OK</v>
      </c>
      <c r="Z393" s="435">
        <f t="shared" si="78"/>
        <v>0</v>
      </c>
      <c r="AA393" s="83">
        <f>'①見積→契約(出来高報告初回のみ）'!I419</f>
        <v>0</v>
      </c>
    </row>
    <row r="394" spans="1:27" ht="18" customHeight="1">
      <c r="A394" s="370">
        <f t="shared" si="69"/>
        <v>11</v>
      </c>
      <c r="B394" s="308" t="str">
        <f>IF('①見積→契約(出来高報告初回のみ）'!B429="〇","☑","")</f>
        <v/>
      </c>
      <c r="C394" s="408" t="str">
        <f t="shared" si="70"/>
        <v/>
      </c>
      <c r="D394" s="305" t="str">
        <f>IFERROR(IF('①見積→契約(出来高報告初回のみ）'!C420="","",'①見積→契約(出来高報告初回のみ）'!C420),"")</f>
        <v/>
      </c>
      <c r="E394" s="115" t="str">
        <f>IFERROR(IF('①見積→契約(出来高報告初回のみ）'!D420="","",FIXED('①見積→契約(出来高報告初回のみ）'!D420,'①見積→契約(出来高報告初回のみ）'!AG434)),"")</f>
        <v/>
      </c>
      <c r="F394" s="111" t="str">
        <f>IFERROR(IF('①見積→契約(出来高報告初回のみ）'!E420="","",'①見積→契約(出来高報告初回のみ）'!E420),"")</f>
        <v/>
      </c>
      <c r="G394" s="112" t="str">
        <f>IF('①見積→契約(出来高報告初回のみ）'!H420="","",'①見積→契約(出来高報告初回のみ）'!H420)</f>
        <v/>
      </c>
      <c r="H394" s="110" t="str">
        <f t="shared" si="68"/>
        <v/>
      </c>
      <c r="I394" s="114" t="str">
        <f>IFERROR(IF(K394=TRUE,ROUND(G394*'値引・法定福利費自動計算（非表示予定）'!$D$7+M394,0),IF(G394="","",ROUND(G394*L394+M394,0))),"")</f>
        <v/>
      </c>
      <c r="J394" s="125"/>
      <c r="K394" s="458"/>
      <c r="L394" s="157"/>
      <c r="M394" s="156"/>
      <c r="N394" s="449" t="str">
        <f t="shared" si="71"/>
        <v/>
      </c>
      <c r="O394" s="449" t="str">
        <f>IF($K394=TRUE,'②-1出来高報告書'!$H$42-1%,"")</f>
        <v/>
      </c>
      <c r="P394" s="449" t="str">
        <f>IF($K394=TRUE,'②-1出来高報告書'!$H$42+1%,"")</f>
        <v/>
      </c>
      <c r="Q394" s="460" t="str">
        <f>IF($G394="","",IF($K394=TRUE,
MAX(
MIN(
_xlfn.CEILING.MATH($G394*('②-1出来高報告書'!$H$42-1%),1)-ROUND($G394*'値引・法定福利費自動計算（非表示予定）'!$D$7,0),
_xlfn.CEILING.MATH($G394*('②-1出来高報告書'!$H$42+1%+0.1%),1)-1-ROUND($G394*'値引・法定福利費自動計算（非表示予定）'!$D$7,0)
),
MIN(0,$G394)-ROUND($G394*'値引・法定福利費自動計算（非表示予定）'!$D$7,0),
-99999
),
MAX(
MIN(0,$G394)-ROUND($G394*$L394,0),
-99999
)
))</f>
        <v/>
      </c>
      <c r="R394" s="460" t="str">
        <f>IF($G394="","",IF($K394=TRUE,
MIN(
MAX(
_xlfn.CEILING.MATH($G394*('②-1出来高報告書'!$H$42-1%),1)-ROUND($G394*'値引・法定福利費自動計算（非表示予定）'!$D$7,0),
_xlfn.CEILING.MATH($G394*('②-1出来高報告書'!$H$42+1%+0.1%),1)-1-ROUND($G394*'値引・法定福利費自動計算（非表示予定）'!$D$7,0)
),
MAX(0,$G394)-ROUND($G394*'値引・法定福利費自動計算（非表示予定）'!$D$7,0),
99999
),
MIN(
MAX(0,$G394)-ROUND($G394*$L394,0),
99999
)
))</f>
        <v/>
      </c>
      <c r="S394" s="462" t="str">
        <f t="shared" si="72"/>
        <v>OK</v>
      </c>
      <c r="T394" s="435" t="str">
        <f t="shared" si="73"/>
        <v>OK</v>
      </c>
      <c r="U394" s="435" t="str">
        <f>IF($K394=TRUE,IF(ROUND(ABS($H394-'②-1出来高報告書'!$H$42),4)&lt;=1%,"OK","NG"),"OK")</f>
        <v>OK</v>
      </c>
      <c r="V394" s="435" t="str">
        <f t="shared" si="74"/>
        <v>OK</v>
      </c>
      <c r="W394" s="435" t="str">
        <f t="shared" si="75"/>
        <v>OK</v>
      </c>
      <c r="X394" s="435" t="str">
        <f t="shared" si="76"/>
        <v>OK</v>
      </c>
      <c r="Y394" s="435" t="str">
        <f t="shared" si="77"/>
        <v>OK</v>
      </c>
      <c r="Z394" s="435">
        <f t="shared" si="78"/>
        <v>0</v>
      </c>
      <c r="AA394" s="83">
        <f>'①見積→契約(出来高報告初回のみ）'!I420</f>
        <v>0</v>
      </c>
    </row>
    <row r="395" spans="1:27" ht="18" customHeight="1">
      <c r="A395" s="370">
        <f t="shared" si="69"/>
        <v>11</v>
      </c>
      <c r="B395" s="308" t="str">
        <f>IF('①見積→契約(出来高報告初回のみ）'!B430="〇","☑","")</f>
        <v/>
      </c>
      <c r="C395" s="408" t="str">
        <f t="shared" si="70"/>
        <v/>
      </c>
      <c r="D395" s="305" t="str">
        <f>IFERROR(IF('①見積→契約(出来高報告初回のみ）'!C421="","",'①見積→契約(出来高報告初回のみ）'!C421),"")</f>
        <v/>
      </c>
      <c r="E395" s="115" t="str">
        <f>IFERROR(IF('①見積→契約(出来高報告初回のみ）'!D421="","",FIXED('①見積→契約(出来高報告初回のみ）'!D421,'①見積→契約(出来高報告初回のみ）'!AG435)),"")</f>
        <v/>
      </c>
      <c r="F395" s="111" t="str">
        <f>IFERROR(IF('①見積→契約(出来高報告初回のみ）'!E421="","",'①見積→契約(出来高報告初回のみ）'!E421),"")</f>
        <v/>
      </c>
      <c r="G395" s="112" t="str">
        <f>IF('①見積→契約(出来高報告初回のみ）'!H421="","",'①見積→契約(出来高報告初回のみ）'!H421)</f>
        <v/>
      </c>
      <c r="H395" s="110" t="str">
        <f t="shared" si="68"/>
        <v/>
      </c>
      <c r="I395" s="114" t="str">
        <f>IFERROR(IF(K395=TRUE,ROUND(G395*'値引・法定福利費自動計算（非表示予定）'!$D$7+M395,0),IF(G395="","",ROUND(G395*L395+M395,0))),"")</f>
        <v/>
      </c>
      <c r="J395" s="125"/>
      <c r="K395" s="458"/>
      <c r="L395" s="157"/>
      <c r="M395" s="156"/>
      <c r="N395" s="449" t="str">
        <f t="shared" si="71"/>
        <v/>
      </c>
      <c r="O395" s="449" t="str">
        <f>IF($K395=TRUE,'②-1出来高報告書'!$H$42-1%,"")</f>
        <v/>
      </c>
      <c r="P395" s="449" t="str">
        <f>IF($K395=TRUE,'②-1出来高報告書'!$H$42+1%,"")</f>
        <v/>
      </c>
      <c r="Q395" s="460" t="str">
        <f>IF($G395="","",IF($K395=TRUE,
MAX(
MIN(
_xlfn.CEILING.MATH($G395*('②-1出来高報告書'!$H$42-1%),1)-ROUND($G395*'値引・法定福利費自動計算（非表示予定）'!$D$7,0),
_xlfn.CEILING.MATH($G395*('②-1出来高報告書'!$H$42+1%+0.1%),1)-1-ROUND($G395*'値引・法定福利費自動計算（非表示予定）'!$D$7,0)
),
MIN(0,$G395)-ROUND($G395*'値引・法定福利費自動計算（非表示予定）'!$D$7,0),
-99999
),
MAX(
MIN(0,$G395)-ROUND($G395*$L395,0),
-99999
)
))</f>
        <v/>
      </c>
      <c r="R395" s="460" t="str">
        <f>IF($G395="","",IF($K395=TRUE,
MIN(
MAX(
_xlfn.CEILING.MATH($G395*('②-1出来高報告書'!$H$42-1%),1)-ROUND($G395*'値引・法定福利費自動計算（非表示予定）'!$D$7,0),
_xlfn.CEILING.MATH($G395*('②-1出来高報告書'!$H$42+1%+0.1%),1)-1-ROUND($G395*'値引・法定福利費自動計算（非表示予定）'!$D$7,0)
),
MAX(0,$G395)-ROUND($G395*'値引・法定福利費自動計算（非表示予定）'!$D$7,0),
99999
),
MIN(
MAX(0,$G395)-ROUND($G395*$L395,0),
99999
)
))</f>
        <v/>
      </c>
      <c r="S395" s="462" t="str">
        <f t="shared" si="72"/>
        <v>OK</v>
      </c>
      <c r="T395" s="435" t="str">
        <f t="shared" si="73"/>
        <v>OK</v>
      </c>
      <c r="U395" s="435" t="str">
        <f>IF($K395=TRUE,IF(ROUND(ABS($H395-'②-1出来高報告書'!$H$42),4)&lt;=1%,"OK","NG"),"OK")</f>
        <v>OK</v>
      </c>
      <c r="V395" s="435" t="str">
        <f t="shared" si="74"/>
        <v>OK</v>
      </c>
      <c r="W395" s="435" t="str">
        <f t="shared" si="75"/>
        <v>OK</v>
      </c>
      <c r="X395" s="435" t="str">
        <f t="shared" si="76"/>
        <v>OK</v>
      </c>
      <c r="Y395" s="435" t="str">
        <f t="shared" si="77"/>
        <v>OK</v>
      </c>
      <c r="Z395" s="435">
        <f t="shared" si="78"/>
        <v>0</v>
      </c>
      <c r="AA395" s="83">
        <f>'①見積→契約(出来高報告初回のみ）'!I421</f>
        <v>0</v>
      </c>
    </row>
    <row r="396" spans="1:27" ht="18" customHeight="1">
      <c r="A396" s="370">
        <f t="shared" si="69"/>
        <v>11</v>
      </c>
      <c r="B396" s="308" t="str">
        <f>IF('①見積→契約(出来高報告初回のみ）'!B431="〇","☑","")</f>
        <v/>
      </c>
      <c r="C396" s="408" t="str">
        <f t="shared" si="70"/>
        <v/>
      </c>
      <c r="D396" s="305" t="str">
        <f>IFERROR(IF('①見積→契約(出来高報告初回のみ）'!C422="","",'①見積→契約(出来高報告初回のみ）'!C422),"")</f>
        <v/>
      </c>
      <c r="E396" s="115" t="str">
        <f>IFERROR(IF('①見積→契約(出来高報告初回のみ）'!D422="","",FIXED('①見積→契約(出来高報告初回のみ）'!D422,'①見積→契約(出来高報告初回のみ）'!AG436)),"")</f>
        <v/>
      </c>
      <c r="F396" s="111" t="str">
        <f>IFERROR(IF('①見積→契約(出来高報告初回のみ）'!E422="","",'①見積→契約(出来高報告初回のみ）'!E422),"")</f>
        <v/>
      </c>
      <c r="G396" s="112" t="str">
        <f>IF('①見積→契約(出来高報告初回のみ）'!H422="","",'①見積→契約(出来高報告初回のみ）'!H422)</f>
        <v/>
      </c>
      <c r="H396" s="110" t="str">
        <f t="shared" ref="H396:H459" si="79">IFERROR(IF(K396=TRUE,IF(AND(I396/G396&gt;0,I396/G396&lt;0.001),0.001,ROUNDDOWN(I396/G396,3)),IF(G396="","",IF(AND((G396*L396+M396)/G396&gt;0,(G396*L396+M396)/G396&lt;0.001),0.001,ROUNDDOWN((G396*L396+M396)/G396,3)))),"")</f>
        <v/>
      </c>
      <c r="I396" s="114" t="str">
        <f>IFERROR(IF(K396=TRUE,ROUND(G396*'値引・法定福利費自動計算（非表示予定）'!$D$7+M396,0),IF(G396="","",ROUND(G396*L396+M396,0))),"")</f>
        <v/>
      </c>
      <c r="J396" s="125"/>
      <c r="K396" s="458"/>
      <c r="L396" s="157"/>
      <c r="M396" s="156"/>
      <c r="N396" s="449" t="str">
        <f t="shared" si="71"/>
        <v/>
      </c>
      <c r="O396" s="449" t="str">
        <f>IF($K396=TRUE,'②-1出来高報告書'!$H$42-1%,"")</f>
        <v/>
      </c>
      <c r="P396" s="449" t="str">
        <f>IF($K396=TRUE,'②-1出来高報告書'!$H$42+1%,"")</f>
        <v/>
      </c>
      <c r="Q396" s="460" t="str">
        <f>IF($G396="","",IF($K396=TRUE,
MAX(
MIN(
_xlfn.CEILING.MATH($G396*('②-1出来高報告書'!$H$42-1%),1)-ROUND($G396*'値引・法定福利費自動計算（非表示予定）'!$D$7,0),
_xlfn.CEILING.MATH($G396*('②-1出来高報告書'!$H$42+1%+0.1%),1)-1-ROUND($G396*'値引・法定福利費自動計算（非表示予定）'!$D$7,0)
),
MIN(0,$G396)-ROUND($G396*'値引・法定福利費自動計算（非表示予定）'!$D$7,0),
-99999
),
MAX(
MIN(0,$G396)-ROUND($G396*$L396,0),
-99999
)
))</f>
        <v/>
      </c>
      <c r="R396" s="460" t="str">
        <f>IF($G396="","",IF($K396=TRUE,
MIN(
MAX(
_xlfn.CEILING.MATH($G396*('②-1出来高報告書'!$H$42-1%),1)-ROUND($G396*'値引・法定福利費自動計算（非表示予定）'!$D$7,0),
_xlfn.CEILING.MATH($G396*('②-1出来高報告書'!$H$42+1%+0.1%),1)-1-ROUND($G396*'値引・法定福利費自動計算（非表示予定）'!$D$7,0)
),
MAX(0,$G396)-ROUND($G396*'値引・法定福利費自動計算（非表示予定）'!$D$7,0),
99999
),
MIN(
MAX(0,$G396)-ROUND($G396*$L396,0),
99999
)
))</f>
        <v/>
      </c>
      <c r="S396" s="462" t="str">
        <f t="shared" si="72"/>
        <v>OK</v>
      </c>
      <c r="T396" s="435" t="str">
        <f t="shared" si="73"/>
        <v>OK</v>
      </c>
      <c r="U396" s="435" t="str">
        <f>IF($K396=TRUE,IF(ROUND(ABS($H396-'②-1出来高報告書'!$H$42),4)&lt;=1%,"OK","NG"),"OK")</f>
        <v>OK</v>
      </c>
      <c r="V396" s="435" t="str">
        <f t="shared" si="74"/>
        <v>OK</v>
      </c>
      <c r="W396" s="435" t="str">
        <f t="shared" si="75"/>
        <v>OK</v>
      </c>
      <c r="X396" s="435" t="str">
        <f t="shared" si="76"/>
        <v>OK</v>
      </c>
      <c r="Y396" s="435" t="str">
        <f t="shared" si="77"/>
        <v>OK</v>
      </c>
      <c r="Z396" s="435">
        <f t="shared" si="78"/>
        <v>0</v>
      </c>
      <c r="AA396" s="83">
        <f>'①見積→契約(出来高報告初回のみ）'!I422</f>
        <v>0</v>
      </c>
    </row>
    <row r="397" spans="1:27" ht="18" customHeight="1">
      <c r="A397" s="370">
        <f t="shared" si="69"/>
        <v>11</v>
      </c>
      <c r="B397" s="308" t="str">
        <f>IF('①見積→契約(出来高報告初回のみ）'!B432="〇","☑","")</f>
        <v/>
      </c>
      <c r="C397" s="408" t="str">
        <f t="shared" si="70"/>
        <v/>
      </c>
      <c r="D397" s="305" t="str">
        <f>IFERROR(IF('①見積→契約(出来高報告初回のみ）'!C423="","",'①見積→契約(出来高報告初回のみ）'!C423),"")</f>
        <v/>
      </c>
      <c r="E397" s="115" t="str">
        <f>IFERROR(IF('①見積→契約(出来高報告初回のみ）'!D423="","",FIXED('①見積→契約(出来高報告初回のみ）'!D423,'①見積→契約(出来高報告初回のみ）'!AG437)),"")</f>
        <v/>
      </c>
      <c r="F397" s="111" t="str">
        <f>IFERROR(IF('①見積→契約(出来高報告初回のみ）'!E423="","",'①見積→契約(出来高報告初回のみ）'!E423),"")</f>
        <v/>
      </c>
      <c r="G397" s="112" t="str">
        <f>IF('①見積→契約(出来高報告初回のみ）'!H423="","",'①見積→契約(出来高報告初回のみ）'!H423)</f>
        <v/>
      </c>
      <c r="H397" s="110" t="str">
        <f t="shared" si="79"/>
        <v/>
      </c>
      <c r="I397" s="114" t="str">
        <f>IFERROR(IF(K397=TRUE,ROUND(G397*'値引・法定福利費自動計算（非表示予定）'!$D$7+M397,0),IF(G397="","",ROUND(G397*L397+M397,0))),"")</f>
        <v/>
      </c>
      <c r="J397" s="125"/>
      <c r="K397" s="458" t="b">
        <v>0</v>
      </c>
      <c r="L397" s="157"/>
      <c r="M397" s="156"/>
      <c r="N397" s="449" t="str">
        <f t="shared" si="71"/>
        <v/>
      </c>
      <c r="O397" s="449" t="str">
        <f>IF($K397=TRUE,'②-1出来高報告書'!$H$42-1%,"")</f>
        <v/>
      </c>
      <c r="P397" s="449" t="str">
        <f>IF($K397=TRUE,'②-1出来高報告書'!$H$42+1%,"")</f>
        <v/>
      </c>
      <c r="Q397" s="460" t="str">
        <f>IF($G397="","",IF($K397=TRUE,
MAX(
MIN(
_xlfn.CEILING.MATH($G397*('②-1出来高報告書'!$H$42-1%),1)-ROUND($G397*'値引・法定福利費自動計算（非表示予定）'!$D$7,0),
_xlfn.CEILING.MATH($G397*('②-1出来高報告書'!$H$42+1%+0.1%),1)-1-ROUND($G397*'値引・法定福利費自動計算（非表示予定）'!$D$7,0)
),
MIN(0,$G397)-ROUND($G397*'値引・法定福利費自動計算（非表示予定）'!$D$7,0),
-99999
),
MAX(
MIN(0,$G397)-ROUND($G397*$L397,0),
-99999
)
))</f>
        <v/>
      </c>
      <c r="R397" s="460" t="str">
        <f>IF($G397="","",IF($K397=TRUE,
MIN(
MAX(
_xlfn.CEILING.MATH($G397*('②-1出来高報告書'!$H$42-1%),1)-ROUND($G397*'値引・法定福利費自動計算（非表示予定）'!$D$7,0),
_xlfn.CEILING.MATH($G397*('②-1出来高報告書'!$H$42+1%+0.1%),1)-1-ROUND($G397*'値引・法定福利費自動計算（非表示予定）'!$D$7,0)
),
MAX(0,$G397)-ROUND($G397*'値引・法定福利費自動計算（非表示予定）'!$D$7,0),
99999
),
MIN(
MAX(0,$G397)-ROUND($G397*$L397,0),
99999
)
))</f>
        <v/>
      </c>
      <c r="S397" s="462" t="str">
        <f t="shared" si="72"/>
        <v>OK</v>
      </c>
      <c r="T397" s="435" t="str">
        <f t="shared" si="73"/>
        <v>OK</v>
      </c>
      <c r="U397" s="435" t="str">
        <f>IF($K397=TRUE,IF(ROUND(ABS($H397-'②-1出来高報告書'!$H$42),4)&lt;=1%,"OK","NG"),"OK")</f>
        <v>OK</v>
      </c>
      <c r="V397" s="435" t="str">
        <f t="shared" si="74"/>
        <v>OK</v>
      </c>
      <c r="W397" s="435" t="str">
        <f t="shared" si="75"/>
        <v>OK</v>
      </c>
      <c r="X397" s="435" t="str">
        <f t="shared" si="76"/>
        <v>OK</v>
      </c>
      <c r="Y397" s="435" t="str">
        <f t="shared" si="77"/>
        <v>OK</v>
      </c>
      <c r="Z397" s="435">
        <f t="shared" si="78"/>
        <v>0</v>
      </c>
      <c r="AA397" s="83">
        <f>'①見積→契約(出来高報告初回のみ）'!I423</f>
        <v>0</v>
      </c>
    </row>
    <row r="398" spans="1:27" ht="18" customHeight="1">
      <c r="A398" s="370">
        <f t="shared" si="69"/>
        <v>11</v>
      </c>
      <c r="B398" s="308" t="str">
        <f>IF('①見積→契約(出来高報告初回のみ）'!B433="〇","☑","")</f>
        <v/>
      </c>
      <c r="C398" s="408" t="str">
        <f t="shared" si="70"/>
        <v/>
      </c>
      <c r="D398" s="305" t="str">
        <f>IFERROR(IF('①見積→契約(出来高報告初回のみ）'!C424="","",'①見積→契約(出来高報告初回のみ）'!C424),"")</f>
        <v/>
      </c>
      <c r="E398" s="115" t="str">
        <f>IFERROR(IF('①見積→契約(出来高報告初回のみ）'!D424="","",FIXED('①見積→契約(出来高報告初回のみ）'!D424,'①見積→契約(出来高報告初回のみ）'!AG438)),"")</f>
        <v/>
      </c>
      <c r="F398" s="111" t="str">
        <f>IFERROR(IF('①見積→契約(出来高報告初回のみ）'!E424="","",'①見積→契約(出来高報告初回のみ）'!E424),"")</f>
        <v/>
      </c>
      <c r="G398" s="112" t="str">
        <f>IF('①見積→契約(出来高報告初回のみ）'!H424="","",'①見積→契約(出来高報告初回のみ）'!H424)</f>
        <v/>
      </c>
      <c r="H398" s="110" t="str">
        <f t="shared" si="79"/>
        <v/>
      </c>
      <c r="I398" s="114" t="str">
        <f>IFERROR(IF(K398=TRUE,ROUND(G398*'値引・法定福利費自動計算（非表示予定）'!$D$7+M398,0),IF(G398="","",ROUND(G398*L398+M398,0))),"")</f>
        <v/>
      </c>
      <c r="J398" s="125"/>
      <c r="K398" s="458" t="b">
        <v>0</v>
      </c>
      <c r="L398" s="157"/>
      <c r="M398" s="156"/>
      <c r="N398" s="449" t="str">
        <f t="shared" si="71"/>
        <v/>
      </c>
      <c r="O398" s="449" t="str">
        <f>IF($K398=TRUE,'②-1出来高報告書'!$H$42-1%,"")</f>
        <v/>
      </c>
      <c r="P398" s="449" t="str">
        <f>IF($K398=TRUE,'②-1出来高報告書'!$H$42+1%,"")</f>
        <v/>
      </c>
      <c r="Q398" s="460" t="str">
        <f>IF($G398="","",IF($K398=TRUE,
MAX(
MIN(
_xlfn.CEILING.MATH($G398*('②-1出来高報告書'!$H$42-1%),1)-ROUND($G398*'値引・法定福利費自動計算（非表示予定）'!$D$7,0),
_xlfn.CEILING.MATH($G398*('②-1出来高報告書'!$H$42+1%+0.1%),1)-1-ROUND($G398*'値引・法定福利費自動計算（非表示予定）'!$D$7,0)
),
MIN(0,$G398)-ROUND($G398*'値引・法定福利費自動計算（非表示予定）'!$D$7,0),
-99999
),
MAX(
MIN(0,$G398)-ROUND($G398*$L398,0),
-99999
)
))</f>
        <v/>
      </c>
      <c r="R398" s="460" t="str">
        <f>IF($G398="","",IF($K398=TRUE,
MIN(
MAX(
_xlfn.CEILING.MATH($G398*('②-1出来高報告書'!$H$42-1%),1)-ROUND($G398*'値引・法定福利費自動計算（非表示予定）'!$D$7,0),
_xlfn.CEILING.MATH($G398*('②-1出来高報告書'!$H$42+1%+0.1%),1)-1-ROUND($G398*'値引・法定福利費自動計算（非表示予定）'!$D$7,0)
),
MAX(0,$G398)-ROUND($G398*'値引・法定福利費自動計算（非表示予定）'!$D$7,0),
99999
),
MIN(
MAX(0,$G398)-ROUND($G398*$L398,0),
99999
)
))</f>
        <v/>
      </c>
      <c r="S398" s="462" t="str">
        <f t="shared" si="72"/>
        <v>OK</v>
      </c>
      <c r="T398" s="435" t="str">
        <f t="shared" si="73"/>
        <v>OK</v>
      </c>
      <c r="U398" s="435" t="str">
        <f>IF($K398=TRUE,IF(ROUND(ABS($H398-'②-1出来高報告書'!$H$42),4)&lt;=1%,"OK","NG"),"OK")</f>
        <v>OK</v>
      </c>
      <c r="V398" s="435" t="str">
        <f t="shared" si="74"/>
        <v>OK</v>
      </c>
      <c r="W398" s="435" t="str">
        <f t="shared" si="75"/>
        <v>OK</v>
      </c>
      <c r="X398" s="435" t="str">
        <f t="shared" si="76"/>
        <v>OK</v>
      </c>
      <c r="Y398" s="435" t="str">
        <f t="shared" si="77"/>
        <v>OK</v>
      </c>
      <c r="Z398" s="435">
        <f t="shared" si="78"/>
        <v>0</v>
      </c>
      <c r="AA398" s="83">
        <f>'①見積→契約(出来高報告初回のみ）'!I424</f>
        <v>0</v>
      </c>
    </row>
    <row r="399" spans="1:27" ht="18" customHeight="1">
      <c r="A399" s="370">
        <f t="shared" si="69"/>
        <v>11</v>
      </c>
      <c r="B399" s="308" t="str">
        <f>IF('①見積→契約(出来高報告初回のみ）'!B434="〇","☑","")</f>
        <v/>
      </c>
      <c r="C399" s="408" t="str">
        <f t="shared" si="70"/>
        <v/>
      </c>
      <c r="D399" s="305" t="str">
        <f>IFERROR(IF('①見積→契約(出来高報告初回のみ）'!C425="","",'①見積→契約(出来高報告初回のみ）'!C425),"")</f>
        <v/>
      </c>
      <c r="E399" s="115" t="str">
        <f>IFERROR(IF('①見積→契約(出来高報告初回のみ）'!D425="","",FIXED('①見積→契約(出来高報告初回のみ）'!D425,'①見積→契約(出来高報告初回のみ）'!AG439)),"")</f>
        <v/>
      </c>
      <c r="F399" s="111" t="str">
        <f>IFERROR(IF('①見積→契約(出来高報告初回のみ）'!E425="","",'①見積→契約(出来高報告初回のみ）'!E425),"")</f>
        <v/>
      </c>
      <c r="G399" s="112" t="str">
        <f>IF('①見積→契約(出来高報告初回のみ）'!H425="","",'①見積→契約(出来高報告初回のみ）'!H425)</f>
        <v/>
      </c>
      <c r="H399" s="110" t="str">
        <f t="shared" si="79"/>
        <v/>
      </c>
      <c r="I399" s="114" t="str">
        <f>IFERROR(IF(K399=TRUE,ROUND(G399*'値引・法定福利費自動計算（非表示予定）'!$D$7+M399,0),IF(G399="","",ROUND(G399*L399+M399,0))),"")</f>
        <v/>
      </c>
      <c r="J399" s="125"/>
      <c r="K399" s="458"/>
      <c r="L399" s="157"/>
      <c r="M399" s="156"/>
      <c r="N399" s="449" t="str">
        <f t="shared" si="71"/>
        <v/>
      </c>
      <c r="O399" s="449" t="str">
        <f>IF($K399=TRUE,'②-1出来高報告書'!$H$42-1%,"")</f>
        <v/>
      </c>
      <c r="P399" s="449" t="str">
        <f>IF($K399=TRUE,'②-1出来高報告書'!$H$42+1%,"")</f>
        <v/>
      </c>
      <c r="Q399" s="460" t="str">
        <f>IF($G399="","",IF($K399=TRUE,
MAX(
MIN(
_xlfn.CEILING.MATH($G399*('②-1出来高報告書'!$H$42-1%),1)-ROUND($G399*'値引・法定福利費自動計算（非表示予定）'!$D$7,0),
_xlfn.CEILING.MATH($G399*('②-1出来高報告書'!$H$42+1%+0.1%),1)-1-ROUND($G399*'値引・法定福利費自動計算（非表示予定）'!$D$7,0)
),
MIN(0,$G399)-ROUND($G399*'値引・法定福利費自動計算（非表示予定）'!$D$7,0),
-99999
),
MAX(
MIN(0,$G399)-ROUND($G399*$L399,0),
-99999
)
))</f>
        <v/>
      </c>
      <c r="R399" s="460" t="str">
        <f>IF($G399="","",IF($K399=TRUE,
MIN(
MAX(
_xlfn.CEILING.MATH($G399*('②-1出来高報告書'!$H$42-1%),1)-ROUND($G399*'値引・法定福利費自動計算（非表示予定）'!$D$7,0),
_xlfn.CEILING.MATH($G399*('②-1出来高報告書'!$H$42+1%+0.1%),1)-1-ROUND($G399*'値引・法定福利費自動計算（非表示予定）'!$D$7,0)
),
MAX(0,$G399)-ROUND($G399*'値引・法定福利費自動計算（非表示予定）'!$D$7,0),
99999
),
MIN(
MAX(0,$G399)-ROUND($G399*$L399,0),
99999
)
))</f>
        <v/>
      </c>
      <c r="S399" s="462" t="str">
        <f t="shared" si="72"/>
        <v>OK</v>
      </c>
      <c r="T399" s="435" t="str">
        <f t="shared" si="73"/>
        <v>OK</v>
      </c>
      <c r="U399" s="435" t="str">
        <f>IF($K399=TRUE,IF(ROUND(ABS($H399-'②-1出来高報告書'!$H$42),4)&lt;=1%,"OK","NG"),"OK")</f>
        <v>OK</v>
      </c>
      <c r="V399" s="435" t="str">
        <f t="shared" si="74"/>
        <v>OK</v>
      </c>
      <c r="W399" s="435" t="str">
        <f t="shared" si="75"/>
        <v>OK</v>
      </c>
      <c r="X399" s="435" t="str">
        <f t="shared" si="76"/>
        <v>OK</v>
      </c>
      <c r="Y399" s="435" t="str">
        <f t="shared" si="77"/>
        <v>OK</v>
      </c>
      <c r="Z399" s="435">
        <f t="shared" si="78"/>
        <v>0</v>
      </c>
      <c r="AA399" s="83">
        <f>'①見積→契約(出来高報告初回のみ）'!I425</f>
        <v>0</v>
      </c>
    </row>
    <row r="400" spans="1:27" ht="18" customHeight="1">
      <c r="A400" s="370">
        <f t="shared" si="69"/>
        <v>11</v>
      </c>
      <c r="B400" s="308" t="str">
        <f>IF('①見積→契約(出来高報告初回のみ）'!B435="〇","☑","")</f>
        <v/>
      </c>
      <c r="C400" s="408" t="str">
        <f t="shared" si="70"/>
        <v/>
      </c>
      <c r="D400" s="305" t="str">
        <f>IFERROR(IF('①見積→契約(出来高報告初回のみ）'!C426="","",'①見積→契約(出来高報告初回のみ）'!C426),"")</f>
        <v/>
      </c>
      <c r="E400" s="115" t="str">
        <f>IFERROR(IF('①見積→契約(出来高報告初回のみ）'!D426="","",FIXED('①見積→契約(出来高報告初回のみ）'!D426,'①見積→契約(出来高報告初回のみ）'!AG440)),"")</f>
        <v/>
      </c>
      <c r="F400" s="111" t="str">
        <f>IFERROR(IF('①見積→契約(出来高報告初回のみ）'!E426="","",'①見積→契約(出来高報告初回のみ）'!E426),"")</f>
        <v/>
      </c>
      <c r="G400" s="112" t="str">
        <f>IF('①見積→契約(出来高報告初回のみ）'!H426="","",'①見積→契約(出来高報告初回のみ）'!H426)</f>
        <v/>
      </c>
      <c r="H400" s="110" t="str">
        <f t="shared" si="79"/>
        <v/>
      </c>
      <c r="I400" s="114" t="str">
        <f>IFERROR(IF(K400=TRUE,ROUND(G400*'値引・法定福利費自動計算（非表示予定）'!$D$7+M400,0),IF(G400="","",ROUND(G400*L400+M400,0))),"")</f>
        <v/>
      </c>
      <c r="J400" s="125"/>
      <c r="K400" s="458" t="b">
        <v>0</v>
      </c>
      <c r="L400" s="157"/>
      <c r="M400" s="156"/>
      <c r="N400" s="449" t="str">
        <f t="shared" si="71"/>
        <v/>
      </c>
      <c r="O400" s="449" t="str">
        <f>IF($K400=TRUE,'②-1出来高報告書'!$H$42-1%,"")</f>
        <v/>
      </c>
      <c r="P400" s="449" t="str">
        <f>IF($K400=TRUE,'②-1出来高報告書'!$H$42+1%,"")</f>
        <v/>
      </c>
      <c r="Q400" s="460" t="str">
        <f>IF($G400="","",IF($K400=TRUE,
MAX(
MIN(
_xlfn.CEILING.MATH($G400*('②-1出来高報告書'!$H$42-1%),1)-ROUND($G400*'値引・法定福利費自動計算（非表示予定）'!$D$7,0),
_xlfn.CEILING.MATH($G400*('②-1出来高報告書'!$H$42+1%+0.1%),1)-1-ROUND($G400*'値引・法定福利費自動計算（非表示予定）'!$D$7,0)
),
MIN(0,$G400)-ROUND($G400*'値引・法定福利費自動計算（非表示予定）'!$D$7,0),
-99999
),
MAX(
MIN(0,$G400)-ROUND($G400*$L400,0),
-99999
)
))</f>
        <v/>
      </c>
      <c r="R400" s="460" t="str">
        <f>IF($G400="","",IF($K400=TRUE,
MIN(
MAX(
_xlfn.CEILING.MATH($G400*('②-1出来高報告書'!$H$42-1%),1)-ROUND($G400*'値引・法定福利費自動計算（非表示予定）'!$D$7,0),
_xlfn.CEILING.MATH($G400*('②-1出来高報告書'!$H$42+1%+0.1%),1)-1-ROUND($G400*'値引・法定福利費自動計算（非表示予定）'!$D$7,0)
),
MAX(0,$G400)-ROUND($G400*'値引・法定福利費自動計算（非表示予定）'!$D$7,0),
99999
),
MIN(
MAX(0,$G400)-ROUND($G400*$L400,0),
99999
)
))</f>
        <v/>
      </c>
      <c r="S400" s="462" t="str">
        <f t="shared" si="72"/>
        <v>OK</v>
      </c>
      <c r="T400" s="435" t="str">
        <f t="shared" si="73"/>
        <v>OK</v>
      </c>
      <c r="U400" s="435" t="str">
        <f>IF($K400=TRUE,IF(ROUND(ABS($H400-'②-1出来高報告書'!$H$42),4)&lt;=1%,"OK","NG"),"OK")</f>
        <v>OK</v>
      </c>
      <c r="V400" s="435" t="str">
        <f t="shared" si="74"/>
        <v>OK</v>
      </c>
      <c r="W400" s="435" t="str">
        <f t="shared" si="75"/>
        <v>OK</v>
      </c>
      <c r="X400" s="435" t="str">
        <f t="shared" si="76"/>
        <v>OK</v>
      </c>
      <c r="Y400" s="435" t="str">
        <f t="shared" si="77"/>
        <v>OK</v>
      </c>
      <c r="Z400" s="435">
        <f t="shared" si="78"/>
        <v>0</v>
      </c>
      <c r="AA400" s="83">
        <f>'①見積→契約(出来高報告初回のみ）'!I426</f>
        <v>0</v>
      </c>
    </row>
    <row r="401" spans="1:27" ht="18" customHeight="1">
      <c r="A401" s="370">
        <f t="shared" si="69"/>
        <v>11</v>
      </c>
      <c r="B401" s="308" t="str">
        <f>IF('①見積→契約(出来高報告初回のみ）'!B436="〇","☑","")</f>
        <v/>
      </c>
      <c r="C401" s="408" t="str">
        <f t="shared" si="70"/>
        <v/>
      </c>
      <c r="D401" s="305" t="str">
        <f>IFERROR(IF('①見積→契約(出来高報告初回のみ）'!C427="","",'①見積→契約(出来高報告初回のみ）'!C427),"")</f>
        <v/>
      </c>
      <c r="E401" s="115" t="str">
        <f>IFERROR(IF('①見積→契約(出来高報告初回のみ）'!D427="","",FIXED('①見積→契約(出来高報告初回のみ）'!D427,'①見積→契約(出来高報告初回のみ）'!AG441)),"")</f>
        <v/>
      </c>
      <c r="F401" s="111" t="str">
        <f>IFERROR(IF('①見積→契約(出来高報告初回のみ）'!E427="","",'①見積→契約(出来高報告初回のみ）'!E427),"")</f>
        <v/>
      </c>
      <c r="G401" s="112" t="str">
        <f>IF('①見積→契約(出来高報告初回のみ）'!H427="","",'①見積→契約(出来高報告初回のみ）'!H427)</f>
        <v/>
      </c>
      <c r="H401" s="110" t="str">
        <f t="shared" si="79"/>
        <v/>
      </c>
      <c r="I401" s="114" t="str">
        <f>IFERROR(IF(K401=TRUE,ROUND(G401*'値引・法定福利費自動計算（非表示予定）'!$D$7+M401,0),IF(G401="","",ROUND(G401*L401+M401,0))),"")</f>
        <v/>
      </c>
      <c r="J401" s="125"/>
      <c r="K401" s="458"/>
      <c r="L401" s="157"/>
      <c r="M401" s="156"/>
      <c r="N401" s="449" t="str">
        <f t="shared" si="71"/>
        <v/>
      </c>
      <c r="O401" s="449" t="str">
        <f>IF($K401=TRUE,'②-1出来高報告書'!$H$42-1%,"")</f>
        <v/>
      </c>
      <c r="P401" s="449" t="str">
        <f>IF($K401=TRUE,'②-1出来高報告書'!$H$42+1%,"")</f>
        <v/>
      </c>
      <c r="Q401" s="460" t="str">
        <f>IF($G401="","",IF($K401=TRUE,
MAX(
MIN(
_xlfn.CEILING.MATH($G401*('②-1出来高報告書'!$H$42-1%),1)-ROUND($G401*'値引・法定福利費自動計算（非表示予定）'!$D$7,0),
_xlfn.CEILING.MATH($G401*('②-1出来高報告書'!$H$42+1%+0.1%),1)-1-ROUND($G401*'値引・法定福利費自動計算（非表示予定）'!$D$7,0)
),
MIN(0,$G401)-ROUND($G401*'値引・法定福利費自動計算（非表示予定）'!$D$7,0),
-99999
),
MAX(
MIN(0,$G401)-ROUND($G401*$L401,0),
-99999
)
))</f>
        <v/>
      </c>
      <c r="R401" s="460" t="str">
        <f>IF($G401="","",IF($K401=TRUE,
MIN(
MAX(
_xlfn.CEILING.MATH($G401*('②-1出来高報告書'!$H$42-1%),1)-ROUND($G401*'値引・法定福利費自動計算（非表示予定）'!$D$7,0),
_xlfn.CEILING.MATH($G401*('②-1出来高報告書'!$H$42+1%+0.1%),1)-1-ROUND($G401*'値引・法定福利費自動計算（非表示予定）'!$D$7,0)
),
MAX(0,$G401)-ROUND($G401*'値引・法定福利費自動計算（非表示予定）'!$D$7,0),
99999
),
MIN(
MAX(0,$G401)-ROUND($G401*$L401,0),
99999
)
))</f>
        <v/>
      </c>
      <c r="S401" s="462" t="str">
        <f t="shared" si="72"/>
        <v>OK</v>
      </c>
      <c r="T401" s="435" t="str">
        <f t="shared" si="73"/>
        <v>OK</v>
      </c>
      <c r="U401" s="435" t="str">
        <f>IF($K401=TRUE,IF(ROUND(ABS($H401-'②-1出来高報告書'!$H$42),4)&lt;=1%,"OK","NG"),"OK")</f>
        <v>OK</v>
      </c>
      <c r="V401" s="435" t="str">
        <f t="shared" si="74"/>
        <v>OK</v>
      </c>
      <c r="W401" s="435" t="str">
        <f t="shared" si="75"/>
        <v>OK</v>
      </c>
      <c r="X401" s="435" t="str">
        <f t="shared" si="76"/>
        <v>OK</v>
      </c>
      <c r="Y401" s="435" t="str">
        <f t="shared" si="77"/>
        <v>OK</v>
      </c>
      <c r="Z401" s="435">
        <f t="shared" si="78"/>
        <v>0</v>
      </c>
      <c r="AA401" s="83">
        <f>'①見積→契約(出来高報告初回のみ）'!I427</f>
        <v>0</v>
      </c>
    </row>
    <row r="402" spans="1:27" ht="18" customHeight="1">
      <c r="A402" s="370">
        <f t="shared" si="69"/>
        <v>11</v>
      </c>
      <c r="B402" s="308" t="str">
        <f>IF('①見積→契約(出来高報告初回のみ）'!B437="〇","☑","")</f>
        <v/>
      </c>
      <c r="C402" s="408" t="str">
        <f t="shared" si="70"/>
        <v/>
      </c>
      <c r="D402" s="305" t="str">
        <f>IFERROR(IF('①見積→契約(出来高報告初回のみ）'!C428="","",'①見積→契約(出来高報告初回のみ）'!C428),"")</f>
        <v/>
      </c>
      <c r="E402" s="115" t="str">
        <f>IFERROR(IF('①見積→契約(出来高報告初回のみ）'!D428="","",FIXED('①見積→契約(出来高報告初回のみ）'!D428,'①見積→契約(出来高報告初回のみ）'!AG442)),"")</f>
        <v/>
      </c>
      <c r="F402" s="111" t="str">
        <f>IFERROR(IF('①見積→契約(出来高報告初回のみ）'!E428="","",'①見積→契約(出来高報告初回のみ）'!E428),"")</f>
        <v/>
      </c>
      <c r="G402" s="112" t="str">
        <f>IF('①見積→契約(出来高報告初回のみ）'!H428="","",'①見積→契約(出来高報告初回のみ）'!H428)</f>
        <v/>
      </c>
      <c r="H402" s="110" t="str">
        <f t="shared" si="79"/>
        <v/>
      </c>
      <c r="I402" s="114" t="str">
        <f>IFERROR(IF(K402=TRUE,ROUND(G402*'値引・法定福利費自動計算（非表示予定）'!$D$7+M402,0),IF(G402="","",ROUND(G402*L402+M402,0))),"")</f>
        <v/>
      </c>
      <c r="J402" s="125"/>
      <c r="K402" s="458"/>
      <c r="L402" s="157"/>
      <c r="M402" s="156"/>
      <c r="N402" s="449" t="str">
        <f t="shared" si="71"/>
        <v/>
      </c>
      <c r="O402" s="449" t="str">
        <f>IF($K402=TRUE,'②-1出来高報告書'!$H$42-1%,"")</f>
        <v/>
      </c>
      <c r="P402" s="449" t="str">
        <f>IF($K402=TRUE,'②-1出来高報告書'!$H$42+1%,"")</f>
        <v/>
      </c>
      <c r="Q402" s="460" t="str">
        <f>IF($G402="","",IF($K402=TRUE,
MAX(
MIN(
_xlfn.CEILING.MATH($G402*('②-1出来高報告書'!$H$42-1%),1)-ROUND($G402*'値引・法定福利費自動計算（非表示予定）'!$D$7,0),
_xlfn.CEILING.MATH($G402*('②-1出来高報告書'!$H$42+1%+0.1%),1)-1-ROUND($G402*'値引・法定福利費自動計算（非表示予定）'!$D$7,0)
),
MIN(0,$G402)-ROUND($G402*'値引・法定福利費自動計算（非表示予定）'!$D$7,0),
-99999
),
MAX(
MIN(0,$G402)-ROUND($G402*$L402,0),
-99999
)
))</f>
        <v/>
      </c>
      <c r="R402" s="460" t="str">
        <f>IF($G402="","",IF($K402=TRUE,
MIN(
MAX(
_xlfn.CEILING.MATH($G402*('②-1出来高報告書'!$H$42-1%),1)-ROUND($G402*'値引・法定福利費自動計算（非表示予定）'!$D$7,0),
_xlfn.CEILING.MATH($G402*('②-1出来高報告書'!$H$42+1%+0.1%),1)-1-ROUND($G402*'値引・法定福利費自動計算（非表示予定）'!$D$7,0)
),
MAX(0,$G402)-ROUND($G402*'値引・法定福利費自動計算（非表示予定）'!$D$7,0),
99999
),
MIN(
MAX(0,$G402)-ROUND($G402*$L402,0),
99999
)
))</f>
        <v/>
      </c>
      <c r="S402" s="462" t="str">
        <f t="shared" si="72"/>
        <v>OK</v>
      </c>
      <c r="T402" s="435" t="str">
        <f t="shared" si="73"/>
        <v>OK</v>
      </c>
      <c r="U402" s="435" t="str">
        <f>IF($K402=TRUE,IF(ROUND(ABS($H402-'②-1出来高報告書'!$H$42),4)&lt;=1%,"OK","NG"),"OK")</f>
        <v>OK</v>
      </c>
      <c r="V402" s="435" t="str">
        <f t="shared" si="74"/>
        <v>OK</v>
      </c>
      <c r="W402" s="435" t="str">
        <f t="shared" si="75"/>
        <v>OK</v>
      </c>
      <c r="X402" s="435" t="str">
        <f t="shared" si="76"/>
        <v>OK</v>
      </c>
      <c r="Y402" s="435" t="str">
        <f t="shared" si="77"/>
        <v>OK</v>
      </c>
      <c r="Z402" s="435">
        <f t="shared" si="78"/>
        <v>0</v>
      </c>
      <c r="AA402" s="83">
        <f>'①見積→契約(出来高報告初回のみ）'!I428</f>
        <v>0</v>
      </c>
    </row>
    <row r="403" spans="1:27" ht="18" customHeight="1">
      <c r="A403" s="370">
        <f t="shared" si="69"/>
        <v>11</v>
      </c>
      <c r="B403" s="308" t="str">
        <f>IF('①見積→契約(出来高報告初回のみ）'!B438="〇","☑","")</f>
        <v/>
      </c>
      <c r="C403" s="408" t="str">
        <f t="shared" si="70"/>
        <v/>
      </c>
      <c r="D403" s="305" t="str">
        <f>IFERROR(IF('①見積→契約(出来高報告初回のみ）'!C429="","",'①見積→契約(出来高報告初回のみ）'!C429),"")</f>
        <v/>
      </c>
      <c r="E403" s="115" t="str">
        <f>IFERROR(IF('①見積→契約(出来高報告初回のみ）'!D429="","",FIXED('①見積→契約(出来高報告初回のみ）'!D429,'①見積→契約(出来高報告初回のみ）'!AG443)),"")</f>
        <v/>
      </c>
      <c r="F403" s="111" t="str">
        <f>IFERROR(IF('①見積→契約(出来高報告初回のみ）'!E429="","",'①見積→契約(出来高報告初回のみ）'!E429),"")</f>
        <v/>
      </c>
      <c r="G403" s="112" t="str">
        <f>IF('①見積→契約(出来高報告初回のみ）'!H429="","",'①見積→契約(出来高報告初回のみ）'!H429)</f>
        <v/>
      </c>
      <c r="H403" s="110" t="str">
        <f t="shared" si="79"/>
        <v/>
      </c>
      <c r="I403" s="114" t="str">
        <f>IFERROR(IF(K403=TRUE,ROUND(G403*'値引・法定福利費自動計算（非表示予定）'!$D$7+M403,0),IF(G403="","",ROUND(G403*L403+M403,0))),"")</f>
        <v/>
      </c>
      <c r="J403" s="125"/>
      <c r="K403" s="458"/>
      <c r="L403" s="157"/>
      <c r="M403" s="156"/>
      <c r="N403" s="449" t="str">
        <f t="shared" si="71"/>
        <v/>
      </c>
      <c r="O403" s="449" t="str">
        <f>IF($K403=TRUE,'②-1出来高報告書'!$H$42-1%,"")</f>
        <v/>
      </c>
      <c r="P403" s="449" t="str">
        <f>IF($K403=TRUE,'②-1出来高報告書'!$H$42+1%,"")</f>
        <v/>
      </c>
      <c r="Q403" s="460" t="str">
        <f>IF($G403="","",IF($K403=TRUE,
MAX(
MIN(
_xlfn.CEILING.MATH($G403*('②-1出来高報告書'!$H$42-1%),1)-ROUND($G403*'値引・法定福利費自動計算（非表示予定）'!$D$7,0),
_xlfn.CEILING.MATH($G403*('②-1出来高報告書'!$H$42+1%+0.1%),1)-1-ROUND($G403*'値引・法定福利費自動計算（非表示予定）'!$D$7,0)
),
MIN(0,$G403)-ROUND($G403*'値引・法定福利費自動計算（非表示予定）'!$D$7,0),
-99999
),
MAX(
MIN(0,$G403)-ROUND($G403*$L403,0),
-99999
)
))</f>
        <v/>
      </c>
      <c r="R403" s="460" t="str">
        <f>IF($G403="","",IF($K403=TRUE,
MIN(
MAX(
_xlfn.CEILING.MATH($G403*('②-1出来高報告書'!$H$42-1%),1)-ROUND($G403*'値引・法定福利費自動計算（非表示予定）'!$D$7,0),
_xlfn.CEILING.MATH($G403*('②-1出来高報告書'!$H$42+1%+0.1%),1)-1-ROUND($G403*'値引・法定福利費自動計算（非表示予定）'!$D$7,0)
),
MAX(0,$G403)-ROUND($G403*'値引・法定福利費自動計算（非表示予定）'!$D$7,0),
99999
),
MIN(
MAX(0,$G403)-ROUND($G403*$L403,0),
99999
)
))</f>
        <v/>
      </c>
      <c r="S403" s="462" t="str">
        <f t="shared" si="72"/>
        <v>OK</v>
      </c>
      <c r="T403" s="435" t="str">
        <f t="shared" si="73"/>
        <v>OK</v>
      </c>
      <c r="U403" s="435" t="str">
        <f>IF($K403=TRUE,IF(ROUND(ABS($H403-'②-1出来高報告書'!$H$42),4)&lt;=1%,"OK","NG"),"OK")</f>
        <v>OK</v>
      </c>
      <c r="V403" s="435" t="str">
        <f t="shared" si="74"/>
        <v>OK</v>
      </c>
      <c r="W403" s="435" t="str">
        <f t="shared" si="75"/>
        <v>OK</v>
      </c>
      <c r="X403" s="435" t="str">
        <f t="shared" si="76"/>
        <v>OK</v>
      </c>
      <c r="Y403" s="435" t="str">
        <f t="shared" si="77"/>
        <v>OK</v>
      </c>
      <c r="Z403" s="435">
        <f t="shared" si="78"/>
        <v>0</v>
      </c>
      <c r="AA403" s="83">
        <f>'①見積→契約(出来高報告初回のみ）'!I429</f>
        <v>0</v>
      </c>
    </row>
    <row r="404" spans="1:27" ht="18" customHeight="1">
      <c r="A404" s="370" t="s">
        <v>198</v>
      </c>
      <c r="B404" s="792" t="str">
        <f>IF(G404=0,"","小計（"&amp;Sheet3!D13&amp;"ページ/"&amp;Sheet3!E13&amp;"ページ）")</f>
        <v/>
      </c>
      <c r="C404" s="793"/>
      <c r="D404" s="793"/>
      <c r="E404" s="793"/>
      <c r="F404" s="793"/>
      <c r="G404" s="139">
        <f>SUM(G365:G403)</f>
        <v>0</v>
      </c>
      <c r="H404" s="140"/>
      <c r="I404" s="141">
        <f>SUM(I365:I403)</f>
        <v>0</v>
      </c>
      <c r="J404" s="125"/>
      <c r="K404" s="458"/>
      <c r="L404" s="157"/>
      <c r="M404" s="156"/>
      <c r="N404" s="449"/>
      <c r="O404" s="449"/>
      <c r="P404" s="449"/>
      <c r="Q404" s="460"/>
      <c r="R404" s="460"/>
      <c r="S404" s="462"/>
      <c r="T404" s="435"/>
      <c r="U404" s="435"/>
      <c r="V404" s="435"/>
      <c r="W404" s="435"/>
      <c r="X404" s="435"/>
      <c r="Y404" s="435"/>
      <c r="Z404" s="435"/>
      <c r="AA404" s="83"/>
    </row>
    <row r="405" spans="1:27" ht="18" customHeight="1">
      <c r="A405" s="370">
        <f t="shared" si="69"/>
        <v>12</v>
      </c>
      <c r="B405" s="308" t="str">
        <f>IF('①見積→契約(出来高報告初回のみ）'!B440="〇","☑","")</f>
        <v/>
      </c>
      <c r="C405" s="408" t="str">
        <f>IF(G405="","",IF(K405=FALSE,"","☑"))</f>
        <v/>
      </c>
      <c r="D405" s="305" t="str">
        <f>IFERROR(IF('①見積→契約(出来高報告初回のみ）'!C430="","",'①見積→契約(出来高報告初回のみ）'!C430),"")</f>
        <v/>
      </c>
      <c r="E405" s="115" t="str">
        <f>IFERROR(IF('①見積→契約(出来高報告初回のみ）'!D430="","",FIXED('①見積→契約(出来高報告初回のみ）'!D430,'①見積→契約(出来高報告初回のみ）'!AG444)),"")</f>
        <v/>
      </c>
      <c r="F405" s="111" t="str">
        <f>IFERROR(IF('①見積→契約(出来高報告初回のみ）'!E430="","",'①見積→契約(出来高報告初回のみ）'!E430),"")</f>
        <v/>
      </c>
      <c r="G405" s="112" t="str">
        <f>IF('①見積→契約(出来高報告初回のみ）'!H430="","",'①見積→契約(出来高報告初回のみ）'!H430)</f>
        <v/>
      </c>
      <c r="H405" s="110" t="str">
        <f t="shared" si="79"/>
        <v/>
      </c>
      <c r="I405" s="114" t="str">
        <f>IFERROR(IF(K405=TRUE,ROUND(G405*'値引・法定福利費自動計算（非表示予定）'!$D$7+M405,0),IF(G405="","",ROUND(G405*L405+M405,0))),"")</f>
        <v/>
      </c>
      <c r="J405" s="125"/>
      <c r="K405" s="458"/>
      <c r="L405" s="157"/>
      <c r="M405" s="156"/>
      <c r="N405" s="449" t="str">
        <f t="shared" si="71"/>
        <v/>
      </c>
      <c r="O405" s="449" t="str">
        <f>IF($K405=TRUE,'②-1出来高報告書'!$H$42-1%,"")</f>
        <v/>
      </c>
      <c r="P405" s="449" t="str">
        <f>IF($K405=TRUE,'②-1出来高報告書'!$H$42+1%,"")</f>
        <v/>
      </c>
      <c r="Q405" s="460" t="str">
        <f>IF($G405="","",IF($K405=TRUE,
MAX(
MIN(
_xlfn.CEILING.MATH($G405*('②-1出来高報告書'!$H$42-1%),1)-ROUND($G405*'値引・法定福利費自動計算（非表示予定）'!$D$7,0),
_xlfn.CEILING.MATH($G405*('②-1出来高報告書'!$H$42+1%+0.1%),1)-1-ROUND($G405*'値引・法定福利費自動計算（非表示予定）'!$D$7,0)
),
MIN(0,$G405)-ROUND($G405*'値引・法定福利費自動計算（非表示予定）'!$D$7,0),
-99999
),
MAX(
MIN(0,$G405)-ROUND($G405*$L405,0),
-99999
)
))</f>
        <v/>
      </c>
      <c r="R405" s="460" t="str">
        <f>IF($G405="","",IF($K405=TRUE,
MIN(
MAX(
_xlfn.CEILING.MATH($G405*('②-1出来高報告書'!$H$42-1%),1)-ROUND($G405*'値引・法定福利費自動計算（非表示予定）'!$D$7,0),
_xlfn.CEILING.MATH($G405*('②-1出来高報告書'!$H$42+1%+0.1%),1)-1-ROUND($G405*'値引・法定福利費自動計算（非表示予定）'!$D$7,0)
),
MAX(0,$G405)-ROUND($G405*'値引・法定福利費自動計算（非表示予定）'!$D$7,0),
99999
),
MIN(
MAX(0,$G405)-ROUND($G405*$L405,0),
99999
)
))</f>
        <v/>
      </c>
      <c r="S405" s="462" t="str">
        <f t="shared" si="72"/>
        <v>OK</v>
      </c>
      <c r="T405" s="435" t="str">
        <f t="shared" si="73"/>
        <v>OK</v>
      </c>
      <c r="U405" s="435" t="str">
        <f>IF($K405=TRUE,IF(ROUND(ABS($H405-'②-1出来高報告書'!$H$42),4)&lt;=1%,"OK","NG"),"OK")</f>
        <v>OK</v>
      </c>
      <c r="V405" s="435" t="str">
        <f t="shared" si="74"/>
        <v>OK</v>
      </c>
      <c r="W405" s="435" t="str">
        <f t="shared" si="75"/>
        <v>OK</v>
      </c>
      <c r="X405" s="435" t="str">
        <f t="shared" si="76"/>
        <v>OK</v>
      </c>
      <c r="Y405" s="435" t="str">
        <f t="shared" si="77"/>
        <v>OK</v>
      </c>
      <c r="Z405" s="435">
        <f t="shared" si="78"/>
        <v>0</v>
      </c>
      <c r="AA405" s="83">
        <f>'①見積→契約(出来高報告初回のみ）'!I430</f>
        <v>0</v>
      </c>
    </row>
    <row r="406" spans="1:27" ht="18" customHeight="1">
      <c r="A406" s="370">
        <f t="shared" si="69"/>
        <v>12</v>
      </c>
      <c r="B406" s="308" t="str">
        <f>IF('①見積→契約(出来高報告初回のみ）'!B441="〇","☑","")</f>
        <v/>
      </c>
      <c r="C406" s="408" t="str">
        <f t="shared" ref="C406:C443" si="80">IF(G406="","",IF(K406=FALSE,"","☑"))</f>
        <v/>
      </c>
      <c r="D406" s="305" t="str">
        <f>IFERROR(IF('①見積→契約(出来高報告初回のみ）'!C431="","",'①見積→契約(出来高報告初回のみ）'!C431),"")</f>
        <v/>
      </c>
      <c r="E406" s="115" t="str">
        <f>IFERROR(IF('①見積→契約(出来高報告初回のみ）'!D431="","",FIXED('①見積→契約(出来高報告初回のみ）'!D431,'①見積→契約(出来高報告初回のみ）'!AG445)),"")</f>
        <v/>
      </c>
      <c r="F406" s="111" t="str">
        <f>IFERROR(IF('①見積→契約(出来高報告初回のみ）'!E431="","",'①見積→契約(出来高報告初回のみ）'!E431),"")</f>
        <v/>
      </c>
      <c r="G406" s="112" t="str">
        <f>IF('①見積→契約(出来高報告初回のみ）'!H431="","",'①見積→契約(出来高報告初回のみ）'!H431)</f>
        <v/>
      </c>
      <c r="H406" s="110" t="str">
        <f t="shared" si="79"/>
        <v/>
      </c>
      <c r="I406" s="114" t="str">
        <f>IFERROR(IF(K406=TRUE,ROUND(G406*'値引・法定福利費自動計算（非表示予定）'!$D$7+M406,0),IF(G406="","",ROUND(G406*L406+M406,0))),"")</f>
        <v/>
      </c>
      <c r="J406" s="125"/>
      <c r="K406" s="458"/>
      <c r="L406" s="157"/>
      <c r="M406" s="156"/>
      <c r="N406" s="449" t="str">
        <f t="shared" si="71"/>
        <v/>
      </c>
      <c r="O406" s="449" t="str">
        <f>IF($K406=TRUE,'②-1出来高報告書'!$H$42-1%,"")</f>
        <v/>
      </c>
      <c r="P406" s="449" t="str">
        <f>IF($K406=TRUE,'②-1出来高報告書'!$H$42+1%,"")</f>
        <v/>
      </c>
      <c r="Q406" s="460" t="str">
        <f>IF($G406="","",IF($K406=TRUE,
MAX(
MIN(
_xlfn.CEILING.MATH($G406*('②-1出来高報告書'!$H$42-1%),1)-ROUND($G406*'値引・法定福利費自動計算（非表示予定）'!$D$7,0),
_xlfn.CEILING.MATH($G406*('②-1出来高報告書'!$H$42+1%+0.1%),1)-1-ROUND($G406*'値引・法定福利費自動計算（非表示予定）'!$D$7,0)
),
MIN(0,$G406)-ROUND($G406*'値引・法定福利費自動計算（非表示予定）'!$D$7,0),
-99999
),
MAX(
MIN(0,$G406)-ROUND($G406*$L406,0),
-99999
)
))</f>
        <v/>
      </c>
      <c r="R406" s="460" t="str">
        <f>IF($G406="","",IF($K406=TRUE,
MIN(
MAX(
_xlfn.CEILING.MATH($G406*('②-1出来高報告書'!$H$42-1%),1)-ROUND($G406*'値引・法定福利費自動計算（非表示予定）'!$D$7,0),
_xlfn.CEILING.MATH($G406*('②-1出来高報告書'!$H$42+1%+0.1%),1)-1-ROUND($G406*'値引・法定福利費自動計算（非表示予定）'!$D$7,0)
),
MAX(0,$G406)-ROUND($G406*'値引・法定福利費自動計算（非表示予定）'!$D$7,0),
99999
),
MIN(
MAX(0,$G406)-ROUND($G406*$L406,0),
99999
)
))</f>
        <v/>
      </c>
      <c r="S406" s="462" t="str">
        <f t="shared" si="72"/>
        <v>OK</v>
      </c>
      <c r="T406" s="435" t="str">
        <f t="shared" si="73"/>
        <v>OK</v>
      </c>
      <c r="U406" s="435" t="str">
        <f>IF($K406=TRUE,IF(ROUND(ABS($H406-'②-1出来高報告書'!$H$42),4)&lt;=1%,"OK","NG"),"OK")</f>
        <v>OK</v>
      </c>
      <c r="V406" s="435" t="str">
        <f t="shared" si="74"/>
        <v>OK</v>
      </c>
      <c r="W406" s="435" t="str">
        <f t="shared" si="75"/>
        <v>OK</v>
      </c>
      <c r="X406" s="435" t="str">
        <f t="shared" si="76"/>
        <v>OK</v>
      </c>
      <c r="Y406" s="435" t="str">
        <f t="shared" si="77"/>
        <v>OK</v>
      </c>
      <c r="Z406" s="435">
        <f t="shared" si="78"/>
        <v>0</v>
      </c>
      <c r="AA406" s="83">
        <f>'①見積→契約(出来高報告初回のみ）'!I431</f>
        <v>0</v>
      </c>
    </row>
    <row r="407" spans="1:27" ht="18" customHeight="1">
      <c r="A407" s="370">
        <f t="shared" si="69"/>
        <v>12</v>
      </c>
      <c r="B407" s="308" t="str">
        <f>IF('①見積→契約(出来高報告初回のみ）'!B442="〇","☑","")</f>
        <v/>
      </c>
      <c r="C407" s="408" t="str">
        <f t="shared" si="80"/>
        <v/>
      </c>
      <c r="D407" s="305" t="str">
        <f>IFERROR(IF('①見積→契約(出来高報告初回のみ）'!C432="","",'①見積→契約(出来高報告初回のみ）'!C432),"")</f>
        <v/>
      </c>
      <c r="E407" s="115" t="str">
        <f>IFERROR(IF('①見積→契約(出来高報告初回のみ）'!D432="","",FIXED('①見積→契約(出来高報告初回のみ）'!D432,'①見積→契約(出来高報告初回のみ）'!AG446)),"")</f>
        <v/>
      </c>
      <c r="F407" s="111" t="str">
        <f>IFERROR(IF('①見積→契約(出来高報告初回のみ）'!E432="","",'①見積→契約(出来高報告初回のみ）'!E432),"")</f>
        <v/>
      </c>
      <c r="G407" s="112" t="str">
        <f>IF('①見積→契約(出来高報告初回のみ）'!H432="","",'①見積→契約(出来高報告初回のみ）'!H432)</f>
        <v/>
      </c>
      <c r="H407" s="110" t="str">
        <f t="shared" si="79"/>
        <v/>
      </c>
      <c r="I407" s="114" t="str">
        <f>IFERROR(IF(K407=TRUE,ROUND(G407*'値引・法定福利費自動計算（非表示予定）'!$D$7+M407,0),IF(G407="","",ROUND(G407*L407+M407,0))),"")</f>
        <v/>
      </c>
      <c r="J407" s="125"/>
      <c r="K407" s="458"/>
      <c r="L407" s="157"/>
      <c r="M407" s="156"/>
      <c r="N407" s="449" t="str">
        <f t="shared" si="71"/>
        <v/>
      </c>
      <c r="O407" s="449" t="str">
        <f>IF($K407=TRUE,'②-1出来高報告書'!$H$42-1%,"")</f>
        <v/>
      </c>
      <c r="P407" s="449" t="str">
        <f>IF($K407=TRUE,'②-1出来高報告書'!$H$42+1%,"")</f>
        <v/>
      </c>
      <c r="Q407" s="460" t="str">
        <f>IF($G407="","",IF($K407=TRUE,
MAX(
MIN(
_xlfn.CEILING.MATH($G407*('②-1出来高報告書'!$H$42-1%),1)-ROUND($G407*'値引・法定福利費自動計算（非表示予定）'!$D$7,0),
_xlfn.CEILING.MATH($G407*('②-1出来高報告書'!$H$42+1%+0.1%),1)-1-ROUND($G407*'値引・法定福利費自動計算（非表示予定）'!$D$7,0)
),
MIN(0,$G407)-ROUND($G407*'値引・法定福利費自動計算（非表示予定）'!$D$7,0),
-99999
),
MAX(
MIN(0,$G407)-ROUND($G407*$L407,0),
-99999
)
))</f>
        <v/>
      </c>
      <c r="R407" s="460" t="str">
        <f>IF($G407="","",IF($K407=TRUE,
MIN(
MAX(
_xlfn.CEILING.MATH($G407*('②-1出来高報告書'!$H$42-1%),1)-ROUND($G407*'値引・法定福利費自動計算（非表示予定）'!$D$7,0),
_xlfn.CEILING.MATH($G407*('②-1出来高報告書'!$H$42+1%+0.1%),1)-1-ROUND($G407*'値引・法定福利費自動計算（非表示予定）'!$D$7,0)
),
MAX(0,$G407)-ROUND($G407*'値引・法定福利費自動計算（非表示予定）'!$D$7,0),
99999
),
MIN(
MAX(0,$G407)-ROUND($G407*$L407,0),
99999
)
))</f>
        <v/>
      </c>
      <c r="S407" s="462" t="str">
        <f t="shared" si="72"/>
        <v>OK</v>
      </c>
      <c r="T407" s="435" t="str">
        <f t="shared" si="73"/>
        <v>OK</v>
      </c>
      <c r="U407" s="435" t="str">
        <f>IF($K407=TRUE,IF(ROUND(ABS($H407-'②-1出来高報告書'!$H$42),4)&lt;=1%,"OK","NG"),"OK")</f>
        <v>OK</v>
      </c>
      <c r="V407" s="435" t="str">
        <f t="shared" si="74"/>
        <v>OK</v>
      </c>
      <c r="W407" s="435" t="str">
        <f t="shared" si="75"/>
        <v>OK</v>
      </c>
      <c r="X407" s="435" t="str">
        <f t="shared" si="76"/>
        <v>OK</v>
      </c>
      <c r="Y407" s="435" t="str">
        <f t="shared" si="77"/>
        <v>OK</v>
      </c>
      <c r="Z407" s="435">
        <f t="shared" si="78"/>
        <v>0</v>
      </c>
      <c r="AA407" s="83">
        <f>'①見積→契約(出来高報告初回のみ）'!I432</f>
        <v>0</v>
      </c>
    </row>
    <row r="408" spans="1:27" ht="18" customHeight="1">
      <c r="A408" s="370">
        <f t="shared" si="69"/>
        <v>12</v>
      </c>
      <c r="B408" s="308" t="str">
        <f>IF('①見積→契約(出来高報告初回のみ）'!B443="〇","☑","")</f>
        <v/>
      </c>
      <c r="C408" s="408" t="str">
        <f t="shared" si="80"/>
        <v/>
      </c>
      <c r="D408" s="305" t="str">
        <f>IFERROR(IF('①見積→契約(出来高報告初回のみ）'!C433="","",'①見積→契約(出来高報告初回のみ）'!C433),"")</f>
        <v/>
      </c>
      <c r="E408" s="115" t="str">
        <f>IFERROR(IF('①見積→契約(出来高報告初回のみ）'!D433="","",FIXED('①見積→契約(出来高報告初回のみ）'!D433,'①見積→契約(出来高報告初回のみ）'!AG447)),"")</f>
        <v/>
      </c>
      <c r="F408" s="111" t="str">
        <f>IFERROR(IF('①見積→契約(出来高報告初回のみ）'!E433="","",'①見積→契約(出来高報告初回のみ）'!E433),"")</f>
        <v/>
      </c>
      <c r="G408" s="112" t="str">
        <f>IF('①見積→契約(出来高報告初回のみ）'!H433="","",'①見積→契約(出来高報告初回のみ）'!H433)</f>
        <v/>
      </c>
      <c r="H408" s="110" t="str">
        <f t="shared" si="79"/>
        <v/>
      </c>
      <c r="I408" s="114" t="str">
        <f>IFERROR(IF(K408=TRUE,ROUND(G408*'値引・法定福利費自動計算（非表示予定）'!$D$7+M408,0),IF(G408="","",ROUND(G408*L408+M408,0))),"")</f>
        <v/>
      </c>
      <c r="J408" s="125"/>
      <c r="K408" s="458"/>
      <c r="L408" s="157"/>
      <c r="M408" s="156"/>
      <c r="N408" s="449" t="str">
        <f t="shared" si="71"/>
        <v/>
      </c>
      <c r="O408" s="449" t="str">
        <f>IF($K408=TRUE,'②-1出来高報告書'!$H$42-1%,"")</f>
        <v/>
      </c>
      <c r="P408" s="449" t="str">
        <f>IF($K408=TRUE,'②-1出来高報告書'!$H$42+1%,"")</f>
        <v/>
      </c>
      <c r="Q408" s="460" t="str">
        <f>IF($G408="","",IF($K408=TRUE,
MAX(
MIN(
_xlfn.CEILING.MATH($G408*('②-1出来高報告書'!$H$42-1%),1)-ROUND($G408*'値引・法定福利費自動計算（非表示予定）'!$D$7,0),
_xlfn.CEILING.MATH($G408*('②-1出来高報告書'!$H$42+1%+0.1%),1)-1-ROUND($G408*'値引・法定福利費自動計算（非表示予定）'!$D$7,0)
),
MIN(0,$G408)-ROUND($G408*'値引・法定福利費自動計算（非表示予定）'!$D$7,0),
-99999
),
MAX(
MIN(0,$G408)-ROUND($G408*$L408,0),
-99999
)
))</f>
        <v/>
      </c>
      <c r="R408" s="460" t="str">
        <f>IF($G408="","",IF($K408=TRUE,
MIN(
MAX(
_xlfn.CEILING.MATH($G408*('②-1出来高報告書'!$H$42-1%),1)-ROUND($G408*'値引・法定福利費自動計算（非表示予定）'!$D$7,0),
_xlfn.CEILING.MATH($G408*('②-1出来高報告書'!$H$42+1%+0.1%),1)-1-ROUND($G408*'値引・法定福利費自動計算（非表示予定）'!$D$7,0)
),
MAX(0,$G408)-ROUND($G408*'値引・法定福利費自動計算（非表示予定）'!$D$7,0),
99999
),
MIN(
MAX(0,$G408)-ROUND($G408*$L408,0),
99999
)
))</f>
        <v/>
      </c>
      <c r="S408" s="462" t="str">
        <f t="shared" si="72"/>
        <v>OK</v>
      </c>
      <c r="T408" s="435" t="str">
        <f t="shared" si="73"/>
        <v>OK</v>
      </c>
      <c r="U408" s="435" t="str">
        <f>IF($K408=TRUE,IF(ROUND(ABS($H408-'②-1出来高報告書'!$H$42),4)&lt;=1%,"OK","NG"),"OK")</f>
        <v>OK</v>
      </c>
      <c r="V408" s="435" t="str">
        <f t="shared" si="74"/>
        <v>OK</v>
      </c>
      <c r="W408" s="435" t="str">
        <f t="shared" si="75"/>
        <v>OK</v>
      </c>
      <c r="X408" s="435" t="str">
        <f t="shared" si="76"/>
        <v>OK</v>
      </c>
      <c r="Y408" s="435" t="str">
        <f t="shared" si="77"/>
        <v>OK</v>
      </c>
      <c r="Z408" s="435">
        <f t="shared" si="78"/>
        <v>0</v>
      </c>
      <c r="AA408" s="83">
        <f>'①見積→契約(出来高報告初回のみ）'!I433</f>
        <v>0</v>
      </c>
    </row>
    <row r="409" spans="1:27" ht="18" customHeight="1">
      <c r="A409" s="370">
        <f t="shared" si="69"/>
        <v>12</v>
      </c>
      <c r="B409" s="308" t="str">
        <f>IF('①見積→契約(出来高報告初回のみ）'!B444="〇","☑","")</f>
        <v/>
      </c>
      <c r="C409" s="408" t="str">
        <f t="shared" si="80"/>
        <v/>
      </c>
      <c r="D409" s="305" t="str">
        <f>IFERROR(IF('①見積→契約(出来高報告初回のみ）'!C434="","",'①見積→契約(出来高報告初回のみ）'!C434),"")</f>
        <v/>
      </c>
      <c r="E409" s="115" t="str">
        <f>IFERROR(IF('①見積→契約(出来高報告初回のみ）'!D434="","",FIXED('①見積→契約(出来高報告初回のみ）'!D434,'①見積→契約(出来高報告初回のみ）'!AG448)),"")</f>
        <v/>
      </c>
      <c r="F409" s="111" t="str">
        <f>IFERROR(IF('①見積→契約(出来高報告初回のみ）'!E434="","",'①見積→契約(出来高報告初回のみ）'!E434),"")</f>
        <v/>
      </c>
      <c r="G409" s="112" t="str">
        <f>IF('①見積→契約(出来高報告初回のみ）'!H434="","",'①見積→契約(出来高報告初回のみ）'!H434)</f>
        <v/>
      </c>
      <c r="H409" s="110" t="str">
        <f t="shared" si="79"/>
        <v/>
      </c>
      <c r="I409" s="114" t="str">
        <f>IFERROR(IF(K409=TRUE,ROUND(G409*'値引・法定福利費自動計算（非表示予定）'!$D$7+M409,0),IF(G409="","",ROUND(G409*L409+M409,0))),"")</f>
        <v/>
      </c>
      <c r="J409" s="125"/>
      <c r="K409" s="458"/>
      <c r="L409" s="157"/>
      <c r="M409" s="156"/>
      <c r="N409" s="449" t="str">
        <f t="shared" si="71"/>
        <v/>
      </c>
      <c r="O409" s="449" t="str">
        <f>IF($K409=TRUE,'②-1出来高報告書'!$H$42-1%,"")</f>
        <v/>
      </c>
      <c r="P409" s="449" t="str">
        <f>IF($K409=TRUE,'②-1出来高報告書'!$H$42+1%,"")</f>
        <v/>
      </c>
      <c r="Q409" s="460" t="str">
        <f>IF($G409="","",IF($K409=TRUE,
MAX(
MIN(
_xlfn.CEILING.MATH($G409*('②-1出来高報告書'!$H$42-1%),1)-ROUND($G409*'値引・法定福利費自動計算（非表示予定）'!$D$7,0),
_xlfn.CEILING.MATH($G409*('②-1出来高報告書'!$H$42+1%+0.1%),1)-1-ROUND($G409*'値引・法定福利費自動計算（非表示予定）'!$D$7,0)
),
MIN(0,$G409)-ROUND($G409*'値引・法定福利費自動計算（非表示予定）'!$D$7,0),
-99999
),
MAX(
MIN(0,$G409)-ROUND($G409*$L409,0),
-99999
)
))</f>
        <v/>
      </c>
      <c r="R409" s="460" t="str">
        <f>IF($G409="","",IF($K409=TRUE,
MIN(
MAX(
_xlfn.CEILING.MATH($G409*('②-1出来高報告書'!$H$42-1%),1)-ROUND($G409*'値引・法定福利費自動計算（非表示予定）'!$D$7,0),
_xlfn.CEILING.MATH($G409*('②-1出来高報告書'!$H$42+1%+0.1%),1)-1-ROUND($G409*'値引・法定福利費自動計算（非表示予定）'!$D$7,0)
),
MAX(0,$G409)-ROUND($G409*'値引・法定福利費自動計算（非表示予定）'!$D$7,0),
99999
),
MIN(
MAX(0,$G409)-ROUND($G409*$L409,0),
99999
)
))</f>
        <v/>
      </c>
      <c r="S409" s="462" t="str">
        <f t="shared" si="72"/>
        <v>OK</v>
      </c>
      <c r="T409" s="435" t="str">
        <f t="shared" si="73"/>
        <v>OK</v>
      </c>
      <c r="U409" s="435" t="str">
        <f>IF($K409=TRUE,IF(ROUND(ABS($H409-'②-1出来高報告書'!$H$42),4)&lt;=1%,"OK","NG"),"OK")</f>
        <v>OK</v>
      </c>
      <c r="V409" s="435" t="str">
        <f t="shared" si="74"/>
        <v>OK</v>
      </c>
      <c r="W409" s="435" t="str">
        <f t="shared" si="75"/>
        <v>OK</v>
      </c>
      <c r="X409" s="435" t="str">
        <f t="shared" si="76"/>
        <v>OK</v>
      </c>
      <c r="Y409" s="435" t="str">
        <f t="shared" si="77"/>
        <v>OK</v>
      </c>
      <c r="Z409" s="435">
        <f t="shared" si="78"/>
        <v>0</v>
      </c>
      <c r="AA409" s="83">
        <f>'①見積→契約(出来高報告初回のみ）'!I434</f>
        <v>0</v>
      </c>
    </row>
    <row r="410" spans="1:27" ht="18" customHeight="1">
      <c r="A410" s="370">
        <f t="shared" si="69"/>
        <v>12</v>
      </c>
      <c r="B410" s="308" t="str">
        <f>IF('①見積→契約(出来高報告初回のみ）'!B445="〇","☑","")</f>
        <v/>
      </c>
      <c r="C410" s="408" t="str">
        <f t="shared" si="80"/>
        <v/>
      </c>
      <c r="D410" s="305" t="str">
        <f>IFERROR(IF('①見積→契約(出来高報告初回のみ）'!C435="","",'①見積→契約(出来高報告初回のみ）'!C435),"")</f>
        <v/>
      </c>
      <c r="E410" s="115" t="str">
        <f>IFERROR(IF('①見積→契約(出来高報告初回のみ）'!D435="","",FIXED('①見積→契約(出来高報告初回のみ）'!D435,'①見積→契約(出来高報告初回のみ）'!AG449)),"")</f>
        <v/>
      </c>
      <c r="F410" s="111" t="str">
        <f>IFERROR(IF('①見積→契約(出来高報告初回のみ）'!E435="","",'①見積→契約(出来高報告初回のみ）'!E435),"")</f>
        <v/>
      </c>
      <c r="G410" s="112" t="str">
        <f>IF('①見積→契約(出来高報告初回のみ）'!H435="","",'①見積→契約(出来高報告初回のみ）'!H435)</f>
        <v/>
      </c>
      <c r="H410" s="110" t="str">
        <f t="shared" si="79"/>
        <v/>
      </c>
      <c r="I410" s="114" t="str">
        <f>IFERROR(IF(K410=TRUE,ROUND(G410*'値引・法定福利費自動計算（非表示予定）'!$D$7+M410,0),IF(G410="","",ROUND(G410*L410+M410,0))),"")</f>
        <v/>
      </c>
      <c r="J410" s="125"/>
      <c r="K410" s="458"/>
      <c r="L410" s="157"/>
      <c r="M410" s="156"/>
      <c r="N410" s="449" t="str">
        <f t="shared" si="71"/>
        <v/>
      </c>
      <c r="O410" s="449" t="str">
        <f>IF($K410=TRUE,'②-1出来高報告書'!$H$42-1%,"")</f>
        <v/>
      </c>
      <c r="P410" s="449" t="str">
        <f>IF($K410=TRUE,'②-1出来高報告書'!$H$42+1%,"")</f>
        <v/>
      </c>
      <c r="Q410" s="460" t="str">
        <f>IF($G410="","",IF($K410=TRUE,
MAX(
MIN(
_xlfn.CEILING.MATH($G410*('②-1出来高報告書'!$H$42-1%),1)-ROUND($G410*'値引・法定福利費自動計算（非表示予定）'!$D$7,0),
_xlfn.CEILING.MATH($G410*('②-1出来高報告書'!$H$42+1%+0.1%),1)-1-ROUND($G410*'値引・法定福利費自動計算（非表示予定）'!$D$7,0)
),
MIN(0,$G410)-ROUND($G410*'値引・法定福利費自動計算（非表示予定）'!$D$7,0),
-99999
),
MAX(
MIN(0,$G410)-ROUND($G410*$L410,0),
-99999
)
))</f>
        <v/>
      </c>
      <c r="R410" s="460" t="str">
        <f>IF($G410="","",IF($K410=TRUE,
MIN(
MAX(
_xlfn.CEILING.MATH($G410*('②-1出来高報告書'!$H$42-1%),1)-ROUND($G410*'値引・法定福利費自動計算（非表示予定）'!$D$7,0),
_xlfn.CEILING.MATH($G410*('②-1出来高報告書'!$H$42+1%+0.1%),1)-1-ROUND($G410*'値引・法定福利費自動計算（非表示予定）'!$D$7,0)
),
MAX(0,$G410)-ROUND($G410*'値引・法定福利費自動計算（非表示予定）'!$D$7,0),
99999
),
MIN(
MAX(0,$G410)-ROUND($G410*$L410,0),
99999
)
))</f>
        <v/>
      </c>
      <c r="S410" s="462" t="str">
        <f t="shared" si="72"/>
        <v>OK</v>
      </c>
      <c r="T410" s="435" t="str">
        <f t="shared" si="73"/>
        <v>OK</v>
      </c>
      <c r="U410" s="435" t="str">
        <f>IF($K410=TRUE,IF(ROUND(ABS($H410-'②-1出来高報告書'!$H$42),4)&lt;=1%,"OK","NG"),"OK")</f>
        <v>OK</v>
      </c>
      <c r="V410" s="435" t="str">
        <f t="shared" si="74"/>
        <v>OK</v>
      </c>
      <c r="W410" s="435" t="str">
        <f t="shared" si="75"/>
        <v>OK</v>
      </c>
      <c r="X410" s="435" t="str">
        <f t="shared" si="76"/>
        <v>OK</v>
      </c>
      <c r="Y410" s="435" t="str">
        <f t="shared" si="77"/>
        <v>OK</v>
      </c>
      <c r="Z410" s="435">
        <f t="shared" si="78"/>
        <v>0</v>
      </c>
      <c r="AA410" s="83">
        <f>'①見積→契約(出来高報告初回のみ）'!I435</f>
        <v>0</v>
      </c>
    </row>
    <row r="411" spans="1:27" ht="18" customHeight="1">
      <c r="A411" s="370">
        <f t="shared" si="69"/>
        <v>12</v>
      </c>
      <c r="B411" s="308" t="str">
        <f>IF('①見積→契約(出来高報告初回のみ）'!B446="〇","☑","")</f>
        <v/>
      </c>
      <c r="C411" s="408" t="str">
        <f t="shared" si="80"/>
        <v/>
      </c>
      <c r="D411" s="305" t="str">
        <f>IFERROR(IF('①見積→契約(出来高報告初回のみ）'!C436="","",'①見積→契約(出来高報告初回のみ）'!C436),"")</f>
        <v/>
      </c>
      <c r="E411" s="115" t="str">
        <f>IFERROR(IF('①見積→契約(出来高報告初回のみ）'!D436="","",FIXED('①見積→契約(出来高報告初回のみ）'!D436,'①見積→契約(出来高報告初回のみ）'!AG450)),"")</f>
        <v/>
      </c>
      <c r="F411" s="111" t="str">
        <f>IFERROR(IF('①見積→契約(出来高報告初回のみ）'!E436="","",'①見積→契約(出来高報告初回のみ）'!E436),"")</f>
        <v/>
      </c>
      <c r="G411" s="112" t="str">
        <f>IF('①見積→契約(出来高報告初回のみ）'!H436="","",'①見積→契約(出来高報告初回のみ）'!H436)</f>
        <v/>
      </c>
      <c r="H411" s="110" t="str">
        <f t="shared" si="79"/>
        <v/>
      </c>
      <c r="I411" s="114" t="str">
        <f>IFERROR(IF(K411=TRUE,ROUND(G411*'値引・法定福利費自動計算（非表示予定）'!$D$7+M411,0),IF(G411="","",ROUND(G411*L411+M411,0))),"")</f>
        <v/>
      </c>
      <c r="J411" s="125"/>
      <c r="K411" s="458"/>
      <c r="L411" s="157"/>
      <c r="M411" s="156"/>
      <c r="N411" s="449" t="str">
        <f t="shared" si="71"/>
        <v/>
      </c>
      <c r="O411" s="449" t="str">
        <f>IF($K411=TRUE,'②-1出来高報告書'!$H$42-1%,"")</f>
        <v/>
      </c>
      <c r="P411" s="449" t="str">
        <f>IF($K411=TRUE,'②-1出来高報告書'!$H$42+1%,"")</f>
        <v/>
      </c>
      <c r="Q411" s="460" t="str">
        <f>IF($G411="","",IF($K411=TRUE,
MAX(
MIN(
_xlfn.CEILING.MATH($G411*('②-1出来高報告書'!$H$42-1%),1)-ROUND($G411*'値引・法定福利費自動計算（非表示予定）'!$D$7,0),
_xlfn.CEILING.MATH($G411*('②-1出来高報告書'!$H$42+1%+0.1%),1)-1-ROUND($G411*'値引・法定福利費自動計算（非表示予定）'!$D$7,0)
),
MIN(0,$G411)-ROUND($G411*'値引・法定福利費自動計算（非表示予定）'!$D$7,0),
-99999
),
MAX(
MIN(0,$G411)-ROUND($G411*$L411,0),
-99999
)
))</f>
        <v/>
      </c>
      <c r="R411" s="460" t="str">
        <f>IF($G411="","",IF($K411=TRUE,
MIN(
MAX(
_xlfn.CEILING.MATH($G411*('②-1出来高報告書'!$H$42-1%),1)-ROUND($G411*'値引・法定福利費自動計算（非表示予定）'!$D$7,0),
_xlfn.CEILING.MATH($G411*('②-1出来高報告書'!$H$42+1%+0.1%),1)-1-ROUND($G411*'値引・法定福利費自動計算（非表示予定）'!$D$7,0)
),
MAX(0,$G411)-ROUND($G411*'値引・法定福利費自動計算（非表示予定）'!$D$7,0),
99999
),
MIN(
MAX(0,$G411)-ROUND($G411*$L411,0),
99999
)
))</f>
        <v/>
      </c>
      <c r="S411" s="462" t="str">
        <f t="shared" si="72"/>
        <v>OK</v>
      </c>
      <c r="T411" s="435" t="str">
        <f t="shared" si="73"/>
        <v>OK</v>
      </c>
      <c r="U411" s="435" t="str">
        <f>IF($K411=TRUE,IF(ROUND(ABS($H411-'②-1出来高報告書'!$H$42),4)&lt;=1%,"OK","NG"),"OK")</f>
        <v>OK</v>
      </c>
      <c r="V411" s="435" t="str">
        <f t="shared" si="74"/>
        <v>OK</v>
      </c>
      <c r="W411" s="435" t="str">
        <f t="shared" si="75"/>
        <v>OK</v>
      </c>
      <c r="X411" s="435" t="str">
        <f t="shared" si="76"/>
        <v>OK</v>
      </c>
      <c r="Y411" s="435" t="str">
        <f t="shared" si="77"/>
        <v>OK</v>
      </c>
      <c r="Z411" s="435">
        <f t="shared" si="78"/>
        <v>0</v>
      </c>
      <c r="AA411" s="83">
        <f>'①見積→契約(出来高報告初回のみ）'!I436</f>
        <v>0</v>
      </c>
    </row>
    <row r="412" spans="1:27" ht="18" customHeight="1">
      <c r="A412" s="370">
        <f t="shared" si="69"/>
        <v>12</v>
      </c>
      <c r="B412" s="308" t="str">
        <f>IF('①見積→契約(出来高報告初回のみ）'!B447="〇","☑","")</f>
        <v/>
      </c>
      <c r="C412" s="408" t="str">
        <f t="shared" si="80"/>
        <v/>
      </c>
      <c r="D412" s="305" t="str">
        <f>IFERROR(IF('①見積→契約(出来高報告初回のみ）'!C437="","",'①見積→契約(出来高報告初回のみ）'!C437),"")</f>
        <v/>
      </c>
      <c r="E412" s="115" t="str">
        <f>IFERROR(IF('①見積→契約(出来高報告初回のみ）'!D437="","",FIXED('①見積→契約(出来高報告初回のみ）'!D437,'①見積→契約(出来高報告初回のみ）'!AG451)),"")</f>
        <v/>
      </c>
      <c r="F412" s="111" t="str">
        <f>IFERROR(IF('①見積→契約(出来高報告初回のみ）'!E437="","",'①見積→契約(出来高報告初回のみ）'!E437),"")</f>
        <v/>
      </c>
      <c r="G412" s="112" t="str">
        <f>IF('①見積→契約(出来高報告初回のみ）'!H437="","",'①見積→契約(出来高報告初回のみ）'!H437)</f>
        <v/>
      </c>
      <c r="H412" s="110" t="str">
        <f t="shared" si="79"/>
        <v/>
      </c>
      <c r="I412" s="114" t="str">
        <f>IFERROR(IF(K412=TRUE,ROUND(G412*'値引・法定福利費自動計算（非表示予定）'!$D$7+M412,0),IF(G412="","",ROUND(G412*L412+M412,0))),"")</f>
        <v/>
      </c>
      <c r="J412" s="125"/>
      <c r="K412" s="458"/>
      <c r="L412" s="157"/>
      <c r="M412" s="156"/>
      <c r="N412" s="449" t="str">
        <f t="shared" si="71"/>
        <v/>
      </c>
      <c r="O412" s="449" t="str">
        <f>IF($K412=TRUE,'②-1出来高報告書'!$H$42-1%,"")</f>
        <v/>
      </c>
      <c r="P412" s="449" t="str">
        <f>IF($K412=TRUE,'②-1出来高報告書'!$H$42+1%,"")</f>
        <v/>
      </c>
      <c r="Q412" s="460" t="str">
        <f>IF($G412="","",IF($K412=TRUE,
MAX(
MIN(
_xlfn.CEILING.MATH($G412*('②-1出来高報告書'!$H$42-1%),1)-ROUND($G412*'値引・法定福利費自動計算（非表示予定）'!$D$7,0),
_xlfn.CEILING.MATH($G412*('②-1出来高報告書'!$H$42+1%+0.1%),1)-1-ROUND($G412*'値引・法定福利費自動計算（非表示予定）'!$D$7,0)
),
MIN(0,$G412)-ROUND($G412*'値引・法定福利費自動計算（非表示予定）'!$D$7,0),
-99999
),
MAX(
MIN(0,$G412)-ROUND($G412*$L412,0),
-99999
)
))</f>
        <v/>
      </c>
      <c r="R412" s="460" t="str">
        <f>IF($G412="","",IF($K412=TRUE,
MIN(
MAX(
_xlfn.CEILING.MATH($G412*('②-1出来高報告書'!$H$42-1%),1)-ROUND($G412*'値引・法定福利費自動計算（非表示予定）'!$D$7,0),
_xlfn.CEILING.MATH($G412*('②-1出来高報告書'!$H$42+1%+0.1%),1)-1-ROUND($G412*'値引・法定福利費自動計算（非表示予定）'!$D$7,0)
),
MAX(0,$G412)-ROUND($G412*'値引・法定福利費自動計算（非表示予定）'!$D$7,0),
99999
),
MIN(
MAX(0,$G412)-ROUND($G412*$L412,0),
99999
)
))</f>
        <v/>
      </c>
      <c r="S412" s="462" t="str">
        <f t="shared" si="72"/>
        <v>OK</v>
      </c>
      <c r="T412" s="435" t="str">
        <f t="shared" si="73"/>
        <v>OK</v>
      </c>
      <c r="U412" s="435" t="str">
        <f>IF($K412=TRUE,IF(ROUND(ABS($H412-'②-1出来高報告書'!$H$42),4)&lt;=1%,"OK","NG"),"OK")</f>
        <v>OK</v>
      </c>
      <c r="V412" s="435" t="str">
        <f t="shared" si="74"/>
        <v>OK</v>
      </c>
      <c r="W412" s="435" t="str">
        <f t="shared" si="75"/>
        <v>OK</v>
      </c>
      <c r="X412" s="435" t="str">
        <f t="shared" si="76"/>
        <v>OK</v>
      </c>
      <c r="Y412" s="435" t="str">
        <f t="shared" si="77"/>
        <v>OK</v>
      </c>
      <c r="Z412" s="435">
        <f t="shared" si="78"/>
        <v>0</v>
      </c>
      <c r="AA412" s="83">
        <f>'①見積→契約(出来高報告初回のみ）'!I437</f>
        <v>0</v>
      </c>
    </row>
    <row r="413" spans="1:27" ht="18" customHeight="1">
      <c r="A413" s="370">
        <f t="shared" si="69"/>
        <v>12</v>
      </c>
      <c r="B413" s="308" t="str">
        <f>IF('①見積→契約(出来高報告初回のみ）'!B448="〇","☑","")</f>
        <v/>
      </c>
      <c r="C413" s="408" t="str">
        <f t="shared" si="80"/>
        <v/>
      </c>
      <c r="D413" s="305" t="str">
        <f>IFERROR(IF('①見積→契約(出来高報告初回のみ）'!C438="","",'①見積→契約(出来高報告初回のみ）'!C438),"")</f>
        <v/>
      </c>
      <c r="E413" s="115" t="str">
        <f>IFERROR(IF('①見積→契約(出来高報告初回のみ）'!D438="","",FIXED('①見積→契約(出来高報告初回のみ）'!D438,'①見積→契約(出来高報告初回のみ）'!AG452)),"")</f>
        <v/>
      </c>
      <c r="F413" s="111" t="str">
        <f>IFERROR(IF('①見積→契約(出来高報告初回のみ）'!E438="","",'①見積→契約(出来高報告初回のみ）'!E438),"")</f>
        <v/>
      </c>
      <c r="G413" s="112" t="str">
        <f>IF('①見積→契約(出来高報告初回のみ）'!H438="","",'①見積→契約(出来高報告初回のみ）'!H438)</f>
        <v/>
      </c>
      <c r="H413" s="110" t="str">
        <f t="shared" si="79"/>
        <v/>
      </c>
      <c r="I413" s="114" t="str">
        <f>IFERROR(IF(K413=TRUE,ROUND(G413*'値引・法定福利費自動計算（非表示予定）'!$D$7+M413,0),IF(G413="","",ROUND(G413*L413+M413,0))),"")</f>
        <v/>
      </c>
      <c r="J413" s="125"/>
      <c r="K413" s="458"/>
      <c r="L413" s="157"/>
      <c r="M413" s="156"/>
      <c r="N413" s="449" t="str">
        <f t="shared" si="71"/>
        <v/>
      </c>
      <c r="O413" s="449" t="str">
        <f>IF($K413=TRUE,'②-1出来高報告書'!$H$42-1%,"")</f>
        <v/>
      </c>
      <c r="P413" s="449" t="str">
        <f>IF($K413=TRUE,'②-1出来高報告書'!$H$42+1%,"")</f>
        <v/>
      </c>
      <c r="Q413" s="460" t="str">
        <f>IF($G413="","",IF($K413=TRUE,
MAX(
MIN(
_xlfn.CEILING.MATH($G413*('②-1出来高報告書'!$H$42-1%),1)-ROUND($G413*'値引・法定福利費自動計算（非表示予定）'!$D$7,0),
_xlfn.CEILING.MATH($G413*('②-1出来高報告書'!$H$42+1%+0.1%),1)-1-ROUND($G413*'値引・法定福利費自動計算（非表示予定）'!$D$7,0)
),
MIN(0,$G413)-ROUND($G413*'値引・法定福利費自動計算（非表示予定）'!$D$7,0),
-99999
),
MAX(
MIN(0,$G413)-ROUND($G413*$L413,0),
-99999
)
))</f>
        <v/>
      </c>
      <c r="R413" s="460" t="str">
        <f>IF($G413="","",IF($K413=TRUE,
MIN(
MAX(
_xlfn.CEILING.MATH($G413*('②-1出来高報告書'!$H$42-1%),1)-ROUND($G413*'値引・法定福利費自動計算（非表示予定）'!$D$7,0),
_xlfn.CEILING.MATH($G413*('②-1出来高報告書'!$H$42+1%+0.1%),1)-1-ROUND($G413*'値引・法定福利費自動計算（非表示予定）'!$D$7,0)
),
MAX(0,$G413)-ROUND($G413*'値引・法定福利費自動計算（非表示予定）'!$D$7,0),
99999
),
MIN(
MAX(0,$G413)-ROUND($G413*$L413,0),
99999
)
))</f>
        <v/>
      </c>
      <c r="S413" s="462" t="str">
        <f t="shared" si="72"/>
        <v>OK</v>
      </c>
      <c r="T413" s="435" t="str">
        <f t="shared" si="73"/>
        <v>OK</v>
      </c>
      <c r="U413" s="435" t="str">
        <f>IF($K413=TRUE,IF(ROUND(ABS($H413-'②-1出来高報告書'!$H$42),4)&lt;=1%,"OK","NG"),"OK")</f>
        <v>OK</v>
      </c>
      <c r="V413" s="435" t="str">
        <f t="shared" si="74"/>
        <v>OK</v>
      </c>
      <c r="W413" s="435" t="str">
        <f t="shared" si="75"/>
        <v>OK</v>
      </c>
      <c r="X413" s="435" t="str">
        <f t="shared" si="76"/>
        <v>OK</v>
      </c>
      <c r="Y413" s="435" t="str">
        <f t="shared" si="77"/>
        <v>OK</v>
      </c>
      <c r="Z413" s="435">
        <f t="shared" si="78"/>
        <v>0</v>
      </c>
      <c r="AA413" s="83">
        <f>'①見積→契約(出来高報告初回のみ）'!I438</f>
        <v>0</v>
      </c>
    </row>
    <row r="414" spans="1:27" ht="18" customHeight="1">
      <c r="A414" s="370">
        <f t="shared" si="69"/>
        <v>12</v>
      </c>
      <c r="B414" s="308" t="str">
        <f>IF('①見積→契約(出来高報告初回のみ）'!B449="〇","☑","")</f>
        <v/>
      </c>
      <c r="C414" s="408" t="str">
        <f t="shared" si="80"/>
        <v/>
      </c>
      <c r="D414" s="305" t="str">
        <f>IFERROR(IF('①見積→契約(出来高報告初回のみ）'!C439="","",'①見積→契約(出来高報告初回のみ）'!C439),"")</f>
        <v/>
      </c>
      <c r="E414" s="115" t="str">
        <f>IFERROR(IF('①見積→契約(出来高報告初回のみ）'!D439="","",FIXED('①見積→契約(出来高報告初回のみ）'!D439,'①見積→契約(出来高報告初回のみ）'!AG453)),"")</f>
        <v/>
      </c>
      <c r="F414" s="111" t="str">
        <f>IFERROR(IF('①見積→契約(出来高報告初回のみ）'!E439="","",'①見積→契約(出来高報告初回のみ）'!E439),"")</f>
        <v/>
      </c>
      <c r="G414" s="112" t="str">
        <f>IF('①見積→契約(出来高報告初回のみ）'!H439="","",'①見積→契約(出来高報告初回のみ）'!H439)</f>
        <v/>
      </c>
      <c r="H414" s="110" t="str">
        <f t="shared" si="79"/>
        <v/>
      </c>
      <c r="I414" s="114" t="str">
        <f>IFERROR(IF(K414=TRUE,ROUND(G414*'値引・法定福利費自動計算（非表示予定）'!$D$7+M414,0),IF(G414="","",ROUND(G414*L414+M414,0))),"")</f>
        <v/>
      </c>
      <c r="J414" s="125"/>
      <c r="K414" s="458" t="b">
        <v>0</v>
      </c>
      <c r="L414" s="157"/>
      <c r="M414" s="156"/>
      <c r="N414" s="449" t="str">
        <f t="shared" si="71"/>
        <v/>
      </c>
      <c r="O414" s="449" t="str">
        <f>IF($K414=TRUE,'②-1出来高報告書'!$H$42-1%,"")</f>
        <v/>
      </c>
      <c r="P414" s="449" t="str">
        <f>IF($K414=TRUE,'②-1出来高報告書'!$H$42+1%,"")</f>
        <v/>
      </c>
      <c r="Q414" s="460" t="str">
        <f>IF($G414="","",IF($K414=TRUE,
MAX(
MIN(
_xlfn.CEILING.MATH($G414*('②-1出来高報告書'!$H$42-1%),1)-ROUND($G414*'値引・法定福利費自動計算（非表示予定）'!$D$7,0),
_xlfn.CEILING.MATH($G414*('②-1出来高報告書'!$H$42+1%+0.1%),1)-1-ROUND($G414*'値引・法定福利費自動計算（非表示予定）'!$D$7,0)
),
MIN(0,$G414)-ROUND($G414*'値引・法定福利費自動計算（非表示予定）'!$D$7,0),
-99999
),
MAX(
MIN(0,$G414)-ROUND($G414*$L414,0),
-99999
)
))</f>
        <v/>
      </c>
      <c r="R414" s="460" t="str">
        <f>IF($G414="","",IF($K414=TRUE,
MIN(
MAX(
_xlfn.CEILING.MATH($G414*('②-1出来高報告書'!$H$42-1%),1)-ROUND($G414*'値引・法定福利費自動計算（非表示予定）'!$D$7,0),
_xlfn.CEILING.MATH($G414*('②-1出来高報告書'!$H$42+1%+0.1%),1)-1-ROUND($G414*'値引・法定福利費自動計算（非表示予定）'!$D$7,0)
),
MAX(0,$G414)-ROUND($G414*'値引・法定福利費自動計算（非表示予定）'!$D$7,0),
99999
),
MIN(
MAX(0,$G414)-ROUND($G414*$L414,0),
99999
)
))</f>
        <v/>
      </c>
      <c r="S414" s="462" t="str">
        <f t="shared" si="72"/>
        <v>OK</v>
      </c>
      <c r="T414" s="435" t="str">
        <f t="shared" si="73"/>
        <v>OK</v>
      </c>
      <c r="U414" s="435" t="str">
        <f>IF($K414=TRUE,IF(ROUND(ABS($H414-'②-1出来高報告書'!$H$42),4)&lt;=1%,"OK","NG"),"OK")</f>
        <v>OK</v>
      </c>
      <c r="V414" s="435" t="str">
        <f t="shared" si="74"/>
        <v>OK</v>
      </c>
      <c r="W414" s="435" t="str">
        <f t="shared" si="75"/>
        <v>OK</v>
      </c>
      <c r="X414" s="435" t="str">
        <f t="shared" si="76"/>
        <v>OK</v>
      </c>
      <c r="Y414" s="435" t="str">
        <f t="shared" si="77"/>
        <v>OK</v>
      </c>
      <c r="Z414" s="435">
        <f t="shared" si="78"/>
        <v>0</v>
      </c>
      <c r="AA414" s="83">
        <f>'①見積→契約(出来高報告初回のみ）'!I439</f>
        <v>0</v>
      </c>
    </row>
    <row r="415" spans="1:27" ht="18" customHeight="1">
      <c r="A415" s="370">
        <f t="shared" si="69"/>
        <v>12</v>
      </c>
      <c r="B415" s="308" t="str">
        <f>IF('①見積→契約(出来高報告初回のみ）'!B450="〇","☑","")</f>
        <v/>
      </c>
      <c r="C415" s="408" t="str">
        <f t="shared" si="80"/>
        <v/>
      </c>
      <c r="D415" s="305" t="str">
        <f>IFERROR(IF('①見積→契約(出来高報告初回のみ）'!C440="","",'①見積→契約(出来高報告初回のみ）'!C440),"")</f>
        <v/>
      </c>
      <c r="E415" s="115" t="str">
        <f>IFERROR(IF('①見積→契約(出来高報告初回のみ）'!D440="","",FIXED('①見積→契約(出来高報告初回のみ）'!D440,'①見積→契約(出来高報告初回のみ）'!AG454)),"")</f>
        <v/>
      </c>
      <c r="F415" s="111" t="str">
        <f>IFERROR(IF('①見積→契約(出来高報告初回のみ）'!E440="","",'①見積→契約(出来高報告初回のみ）'!E440),"")</f>
        <v/>
      </c>
      <c r="G415" s="112" t="str">
        <f>IF('①見積→契約(出来高報告初回のみ）'!H440="","",'①見積→契約(出来高報告初回のみ）'!H440)</f>
        <v/>
      </c>
      <c r="H415" s="110" t="str">
        <f t="shared" si="79"/>
        <v/>
      </c>
      <c r="I415" s="114" t="str">
        <f>IFERROR(IF(K415=TRUE,ROUND(G415*'値引・法定福利費自動計算（非表示予定）'!$D$7+M415,0),IF(G415="","",ROUND(G415*L415+M415,0))),"")</f>
        <v/>
      </c>
      <c r="J415" s="125"/>
      <c r="K415" s="458"/>
      <c r="L415" s="157"/>
      <c r="M415" s="156"/>
      <c r="N415" s="449" t="str">
        <f t="shared" si="71"/>
        <v/>
      </c>
      <c r="O415" s="449" t="str">
        <f>IF($K415=TRUE,'②-1出来高報告書'!$H$42-1%,"")</f>
        <v/>
      </c>
      <c r="P415" s="449" t="str">
        <f>IF($K415=TRUE,'②-1出来高報告書'!$H$42+1%,"")</f>
        <v/>
      </c>
      <c r="Q415" s="460" t="str">
        <f>IF($G415="","",IF($K415=TRUE,
MAX(
MIN(
_xlfn.CEILING.MATH($G415*('②-1出来高報告書'!$H$42-1%),1)-ROUND($G415*'値引・法定福利費自動計算（非表示予定）'!$D$7,0),
_xlfn.CEILING.MATH($G415*('②-1出来高報告書'!$H$42+1%+0.1%),1)-1-ROUND($G415*'値引・法定福利費自動計算（非表示予定）'!$D$7,0)
),
MIN(0,$G415)-ROUND($G415*'値引・法定福利費自動計算（非表示予定）'!$D$7,0),
-99999
),
MAX(
MIN(0,$G415)-ROUND($G415*$L415,0),
-99999
)
))</f>
        <v/>
      </c>
      <c r="R415" s="460" t="str">
        <f>IF($G415="","",IF($K415=TRUE,
MIN(
MAX(
_xlfn.CEILING.MATH($G415*('②-1出来高報告書'!$H$42-1%),1)-ROUND($G415*'値引・法定福利費自動計算（非表示予定）'!$D$7,0),
_xlfn.CEILING.MATH($G415*('②-1出来高報告書'!$H$42+1%+0.1%),1)-1-ROUND($G415*'値引・法定福利費自動計算（非表示予定）'!$D$7,0)
),
MAX(0,$G415)-ROUND($G415*'値引・法定福利費自動計算（非表示予定）'!$D$7,0),
99999
),
MIN(
MAX(0,$G415)-ROUND($G415*$L415,0),
99999
)
))</f>
        <v/>
      </c>
      <c r="S415" s="462" t="str">
        <f t="shared" si="72"/>
        <v>OK</v>
      </c>
      <c r="T415" s="435" t="str">
        <f t="shared" si="73"/>
        <v>OK</v>
      </c>
      <c r="U415" s="435" t="str">
        <f>IF($K415=TRUE,IF(ROUND(ABS($H415-'②-1出来高報告書'!$H$42),4)&lt;=1%,"OK","NG"),"OK")</f>
        <v>OK</v>
      </c>
      <c r="V415" s="435" t="str">
        <f t="shared" si="74"/>
        <v>OK</v>
      </c>
      <c r="W415" s="435" t="str">
        <f t="shared" si="75"/>
        <v>OK</v>
      </c>
      <c r="X415" s="435" t="str">
        <f t="shared" si="76"/>
        <v>OK</v>
      </c>
      <c r="Y415" s="435" t="str">
        <f t="shared" si="77"/>
        <v>OK</v>
      </c>
      <c r="Z415" s="435">
        <f t="shared" si="78"/>
        <v>0</v>
      </c>
      <c r="AA415" s="83">
        <f>'①見積→契約(出来高報告初回のみ）'!I440</f>
        <v>0</v>
      </c>
    </row>
    <row r="416" spans="1:27" ht="18" customHeight="1">
      <c r="A416" s="370">
        <f t="shared" si="69"/>
        <v>12</v>
      </c>
      <c r="B416" s="308" t="str">
        <f>IF('①見積→契約(出来高報告初回のみ）'!B451="〇","☑","")</f>
        <v/>
      </c>
      <c r="C416" s="408" t="str">
        <f t="shared" si="80"/>
        <v/>
      </c>
      <c r="D416" s="305" t="str">
        <f>IFERROR(IF('①見積→契約(出来高報告初回のみ）'!C441="","",'①見積→契約(出来高報告初回のみ）'!C441),"")</f>
        <v/>
      </c>
      <c r="E416" s="115" t="str">
        <f>IFERROR(IF('①見積→契約(出来高報告初回のみ）'!D441="","",FIXED('①見積→契約(出来高報告初回のみ）'!D441,'①見積→契約(出来高報告初回のみ）'!AG455)),"")</f>
        <v/>
      </c>
      <c r="F416" s="111" t="str">
        <f>IFERROR(IF('①見積→契約(出来高報告初回のみ）'!E441="","",'①見積→契約(出来高報告初回のみ）'!E441),"")</f>
        <v/>
      </c>
      <c r="G416" s="112" t="str">
        <f>IF('①見積→契約(出来高報告初回のみ）'!H441="","",'①見積→契約(出来高報告初回のみ）'!H441)</f>
        <v/>
      </c>
      <c r="H416" s="110" t="str">
        <f t="shared" si="79"/>
        <v/>
      </c>
      <c r="I416" s="114" t="str">
        <f>IFERROR(IF(K416=TRUE,ROUND(G416*'値引・法定福利費自動計算（非表示予定）'!$D$7+M416,0),IF(G416="","",ROUND(G416*L416+M416,0))),"")</f>
        <v/>
      </c>
      <c r="J416" s="125"/>
      <c r="K416" s="458"/>
      <c r="L416" s="157"/>
      <c r="M416" s="156"/>
      <c r="N416" s="449" t="str">
        <f t="shared" si="71"/>
        <v/>
      </c>
      <c r="O416" s="449" t="str">
        <f>IF($K416=TRUE,'②-1出来高報告書'!$H$42-1%,"")</f>
        <v/>
      </c>
      <c r="P416" s="449" t="str">
        <f>IF($K416=TRUE,'②-1出来高報告書'!$H$42+1%,"")</f>
        <v/>
      </c>
      <c r="Q416" s="460" t="str">
        <f>IF($G416="","",IF($K416=TRUE,
MAX(
MIN(
_xlfn.CEILING.MATH($G416*('②-1出来高報告書'!$H$42-1%),1)-ROUND($G416*'値引・法定福利費自動計算（非表示予定）'!$D$7,0),
_xlfn.CEILING.MATH($G416*('②-1出来高報告書'!$H$42+1%+0.1%),1)-1-ROUND($G416*'値引・法定福利費自動計算（非表示予定）'!$D$7,0)
),
MIN(0,$G416)-ROUND($G416*'値引・法定福利費自動計算（非表示予定）'!$D$7,0),
-99999
),
MAX(
MIN(0,$G416)-ROUND($G416*$L416,0),
-99999
)
))</f>
        <v/>
      </c>
      <c r="R416" s="460" t="str">
        <f>IF($G416="","",IF($K416=TRUE,
MIN(
MAX(
_xlfn.CEILING.MATH($G416*('②-1出来高報告書'!$H$42-1%),1)-ROUND($G416*'値引・法定福利費自動計算（非表示予定）'!$D$7,0),
_xlfn.CEILING.MATH($G416*('②-1出来高報告書'!$H$42+1%+0.1%),1)-1-ROUND($G416*'値引・法定福利費自動計算（非表示予定）'!$D$7,0)
),
MAX(0,$G416)-ROUND($G416*'値引・法定福利費自動計算（非表示予定）'!$D$7,0),
99999
),
MIN(
MAX(0,$G416)-ROUND($G416*$L416,0),
99999
)
))</f>
        <v/>
      </c>
      <c r="S416" s="462" t="str">
        <f t="shared" si="72"/>
        <v>OK</v>
      </c>
      <c r="T416" s="435" t="str">
        <f t="shared" si="73"/>
        <v>OK</v>
      </c>
      <c r="U416" s="435" t="str">
        <f>IF($K416=TRUE,IF(ROUND(ABS($H416-'②-1出来高報告書'!$H$42),4)&lt;=1%,"OK","NG"),"OK")</f>
        <v>OK</v>
      </c>
      <c r="V416" s="435" t="str">
        <f t="shared" si="74"/>
        <v>OK</v>
      </c>
      <c r="W416" s="435" t="str">
        <f t="shared" si="75"/>
        <v>OK</v>
      </c>
      <c r="X416" s="435" t="str">
        <f t="shared" si="76"/>
        <v>OK</v>
      </c>
      <c r="Y416" s="435" t="str">
        <f t="shared" si="77"/>
        <v>OK</v>
      </c>
      <c r="Z416" s="435">
        <f t="shared" si="78"/>
        <v>0</v>
      </c>
      <c r="AA416" s="83">
        <f>'①見積→契約(出来高報告初回のみ）'!I441</f>
        <v>0</v>
      </c>
    </row>
    <row r="417" spans="1:27" ht="18" customHeight="1">
      <c r="A417" s="370">
        <f t="shared" si="69"/>
        <v>12</v>
      </c>
      <c r="B417" s="308" t="str">
        <f>IF('①見積→契約(出来高報告初回のみ）'!B452="〇","☑","")</f>
        <v/>
      </c>
      <c r="C417" s="408" t="str">
        <f t="shared" si="80"/>
        <v/>
      </c>
      <c r="D417" s="305" t="str">
        <f>IFERROR(IF('①見積→契約(出来高報告初回のみ）'!C442="","",'①見積→契約(出来高報告初回のみ）'!C442),"")</f>
        <v/>
      </c>
      <c r="E417" s="115" t="str">
        <f>IFERROR(IF('①見積→契約(出来高報告初回のみ）'!D442="","",FIXED('①見積→契約(出来高報告初回のみ）'!D442,'①見積→契約(出来高報告初回のみ）'!AG456)),"")</f>
        <v/>
      </c>
      <c r="F417" s="111" t="str">
        <f>IFERROR(IF('①見積→契約(出来高報告初回のみ）'!E442="","",'①見積→契約(出来高報告初回のみ）'!E442),"")</f>
        <v/>
      </c>
      <c r="G417" s="112" t="str">
        <f>IF('①見積→契約(出来高報告初回のみ）'!H442="","",'①見積→契約(出来高報告初回のみ）'!H442)</f>
        <v/>
      </c>
      <c r="H417" s="110" t="str">
        <f t="shared" si="79"/>
        <v/>
      </c>
      <c r="I417" s="114" t="str">
        <f>IFERROR(IF(K417=TRUE,ROUND(G417*'値引・法定福利費自動計算（非表示予定）'!$D$7+M417,0),IF(G417="","",ROUND(G417*L417+M417,0))),"")</f>
        <v/>
      </c>
      <c r="J417" s="125"/>
      <c r="K417" s="458" t="b">
        <v>0</v>
      </c>
      <c r="L417" s="157"/>
      <c r="M417" s="156"/>
      <c r="N417" s="449" t="str">
        <f t="shared" si="71"/>
        <v/>
      </c>
      <c r="O417" s="449" t="str">
        <f>IF($K417=TRUE,'②-1出来高報告書'!$H$42-1%,"")</f>
        <v/>
      </c>
      <c r="P417" s="449" t="str">
        <f>IF($K417=TRUE,'②-1出来高報告書'!$H$42+1%,"")</f>
        <v/>
      </c>
      <c r="Q417" s="460" t="str">
        <f>IF($G417="","",IF($K417=TRUE,
MAX(
MIN(
_xlfn.CEILING.MATH($G417*('②-1出来高報告書'!$H$42-1%),1)-ROUND($G417*'値引・法定福利費自動計算（非表示予定）'!$D$7,0),
_xlfn.CEILING.MATH($G417*('②-1出来高報告書'!$H$42+1%+0.1%),1)-1-ROUND($G417*'値引・法定福利費自動計算（非表示予定）'!$D$7,0)
),
MIN(0,$G417)-ROUND($G417*'値引・法定福利費自動計算（非表示予定）'!$D$7,0),
-99999
),
MAX(
MIN(0,$G417)-ROUND($G417*$L417,0),
-99999
)
))</f>
        <v/>
      </c>
      <c r="R417" s="460" t="str">
        <f>IF($G417="","",IF($K417=TRUE,
MIN(
MAX(
_xlfn.CEILING.MATH($G417*('②-1出来高報告書'!$H$42-1%),1)-ROUND($G417*'値引・法定福利費自動計算（非表示予定）'!$D$7,0),
_xlfn.CEILING.MATH($G417*('②-1出来高報告書'!$H$42+1%+0.1%),1)-1-ROUND($G417*'値引・法定福利費自動計算（非表示予定）'!$D$7,0)
),
MAX(0,$G417)-ROUND($G417*'値引・法定福利費自動計算（非表示予定）'!$D$7,0),
99999
),
MIN(
MAX(0,$G417)-ROUND($G417*$L417,0),
99999
)
))</f>
        <v/>
      </c>
      <c r="S417" s="462" t="str">
        <f t="shared" si="72"/>
        <v>OK</v>
      </c>
      <c r="T417" s="435" t="str">
        <f t="shared" si="73"/>
        <v>OK</v>
      </c>
      <c r="U417" s="435" t="str">
        <f>IF($K417=TRUE,IF(ROUND(ABS($H417-'②-1出来高報告書'!$H$42),4)&lt;=1%,"OK","NG"),"OK")</f>
        <v>OK</v>
      </c>
      <c r="V417" s="435" t="str">
        <f t="shared" si="74"/>
        <v>OK</v>
      </c>
      <c r="W417" s="435" t="str">
        <f t="shared" si="75"/>
        <v>OK</v>
      </c>
      <c r="X417" s="435" t="str">
        <f t="shared" si="76"/>
        <v>OK</v>
      </c>
      <c r="Y417" s="435" t="str">
        <f t="shared" si="77"/>
        <v>OK</v>
      </c>
      <c r="Z417" s="435">
        <f t="shared" si="78"/>
        <v>0</v>
      </c>
      <c r="AA417" s="83">
        <f>'①見積→契約(出来高報告初回のみ）'!I442</f>
        <v>0</v>
      </c>
    </row>
    <row r="418" spans="1:27" ht="18" customHeight="1">
      <c r="A418" s="370">
        <f t="shared" si="69"/>
        <v>12</v>
      </c>
      <c r="B418" s="308" t="str">
        <f>IF('①見積→契約(出来高報告初回のみ）'!B453="〇","☑","")</f>
        <v/>
      </c>
      <c r="C418" s="408" t="str">
        <f t="shared" si="80"/>
        <v/>
      </c>
      <c r="D418" s="305" t="str">
        <f>IFERROR(IF('①見積→契約(出来高報告初回のみ）'!C443="","",'①見積→契約(出来高報告初回のみ）'!C443),"")</f>
        <v/>
      </c>
      <c r="E418" s="115" t="str">
        <f>IFERROR(IF('①見積→契約(出来高報告初回のみ）'!D443="","",FIXED('①見積→契約(出来高報告初回のみ）'!D443,'①見積→契約(出来高報告初回のみ）'!AG457)),"")</f>
        <v/>
      </c>
      <c r="F418" s="111" t="str">
        <f>IFERROR(IF('①見積→契約(出来高報告初回のみ）'!E443="","",'①見積→契約(出来高報告初回のみ）'!E443),"")</f>
        <v/>
      </c>
      <c r="G418" s="112" t="str">
        <f>IF('①見積→契約(出来高報告初回のみ）'!H443="","",'①見積→契約(出来高報告初回のみ）'!H443)</f>
        <v/>
      </c>
      <c r="H418" s="110" t="str">
        <f t="shared" si="79"/>
        <v/>
      </c>
      <c r="I418" s="114" t="str">
        <f>IFERROR(IF(K418=TRUE,ROUND(G418*'値引・法定福利費自動計算（非表示予定）'!$D$7+M418,0),IF(G418="","",ROUND(G418*L418+M418,0))),"")</f>
        <v/>
      </c>
      <c r="J418" s="125"/>
      <c r="K418" s="458"/>
      <c r="L418" s="157"/>
      <c r="M418" s="156"/>
      <c r="N418" s="449" t="str">
        <f t="shared" si="71"/>
        <v/>
      </c>
      <c r="O418" s="449" t="str">
        <f>IF($K418=TRUE,'②-1出来高報告書'!$H$42-1%,"")</f>
        <v/>
      </c>
      <c r="P418" s="449" t="str">
        <f>IF($K418=TRUE,'②-1出来高報告書'!$H$42+1%,"")</f>
        <v/>
      </c>
      <c r="Q418" s="460" t="str">
        <f>IF($G418="","",IF($K418=TRUE,
MAX(
MIN(
_xlfn.CEILING.MATH($G418*('②-1出来高報告書'!$H$42-1%),1)-ROUND($G418*'値引・法定福利費自動計算（非表示予定）'!$D$7,0),
_xlfn.CEILING.MATH($G418*('②-1出来高報告書'!$H$42+1%+0.1%),1)-1-ROUND($G418*'値引・法定福利費自動計算（非表示予定）'!$D$7,0)
),
MIN(0,$G418)-ROUND($G418*'値引・法定福利費自動計算（非表示予定）'!$D$7,0),
-99999
),
MAX(
MIN(0,$G418)-ROUND($G418*$L418,0),
-99999
)
))</f>
        <v/>
      </c>
      <c r="R418" s="460" t="str">
        <f>IF($G418="","",IF($K418=TRUE,
MIN(
MAX(
_xlfn.CEILING.MATH($G418*('②-1出来高報告書'!$H$42-1%),1)-ROUND($G418*'値引・法定福利費自動計算（非表示予定）'!$D$7,0),
_xlfn.CEILING.MATH($G418*('②-1出来高報告書'!$H$42+1%+0.1%),1)-1-ROUND($G418*'値引・法定福利費自動計算（非表示予定）'!$D$7,0)
),
MAX(0,$G418)-ROUND($G418*'値引・法定福利費自動計算（非表示予定）'!$D$7,0),
99999
),
MIN(
MAX(0,$G418)-ROUND($G418*$L418,0),
99999
)
))</f>
        <v/>
      </c>
      <c r="S418" s="462" t="str">
        <f t="shared" si="72"/>
        <v>OK</v>
      </c>
      <c r="T418" s="435" t="str">
        <f t="shared" si="73"/>
        <v>OK</v>
      </c>
      <c r="U418" s="435" t="str">
        <f>IF($K418=TRUE,IF(ROUND(ABS($H418-'②-1出来高報告書'!$H$42),4)&lt;=1%,"OK","NG"),"OK")</f>
        <v>OK</v>
      </c>
      <c r="V418" s="435" t="str">
        <f t="shared" si="74"/>
        <v>OK</v>
      </c>
      <c r="W418" s="435" t="str">
        <f t="shared" si="75"/>
        <v>OK</v>
      </c>
      <c r="X418" s="435" t="str">
        <f t="shared" si="76"/>
        <v>OK</v>
      </c>
      <c r="Y418" s="435" t="str">
        <f t="shared" si="77"/>
        <v>OK</v>
      </c>
      <c r="Z418" s="435">
        <f t="shared" si="78"/>
        <v>0</v>
      </c>
      <c r="AA418" s="83">
        <f>'①見積→契約(出来高報告初回のみ）'!I443</f>
        <v>0</v>
      </c>
    </row>
    <row r="419" spans="1:27" ht="18" customHeight="1">
      <c r="A419" s="370">
        <f t="shared" si="69"/>
        <v>12</v>
      </c>
      <c r="B419" s="308" t="str">
        <f>IF('①見積→契約(出来高報告初回のみ）'!B454="〇","☑","")</f>
        <v/>
      </c>
      <c r="C419" s="408" t="str">
        <f t="shared" si="80"/>
        <v/>
      </c>
      <c r="D419" s="305" t="str">
        <f>IFERROR(IF('①見積→契約(出来高報告初回のみ）'!C444="","",'①見積→契約(出来高報告初回のみ）'!C444),"")</f>
        <v/>
      </c>
      <c r="E419" s="115" t="str">
        <f>IFERROR(IF('①見積→契約(出来高報告初回のみ）'!D444="","",FIXED('①見積→契約(出来高報告初回のみ）'!D444,'①見積→契約(出来高報告初回のみ）'!AG458)),"")</f>
        <v/>
      </c>
      <c r="F419" s="111" t="str">
        <f>IFERROR(IF('①見積→契約(出来高報告初回のみ）'!E444="","",'①見積→契約(出来高報告初回のみ）'!E444),"")</f>
        <v/>
      </c>
      <c r="G419" s="112" t="str">
        <f>IF('①見積→契約(出来高報告初回のみ）'!H444="","",'①見積→契約(出来高報告初回のみ）'!H444)</f>
        <v/>
      </c>
      <c r="H419" s="110" t="str">
        <f t="shared" si="79"/>
        <v/>
      </c>
      <c r="I419" s="114" t="str">
        <f>IFERROR(IF(K419=TRUE,ROUND(G419*'値引・法定福利費自動計算（非表示予定）'!$D$7+M419,0),IF(G419="","",ROUND(G419*L419+M419,0))),"")</f>
        <v/>
      </c>
      <c r="J419" s="125"/>
      <c r="K419" s="458"/>
      <c r="L419" s="157"/>
      <c r="M419" s="156"/>
      <c r="N419" s="449" t="str">
        <f t="shared" si="71"/>
        <v/>
      </c>
      <c r="O419" s="449" t="str">
        <f>IF($K419=TRUE,'②-1出来高報告書'!$H$42-1%,"")</f>
        <v/>
      </c>
      <c r="P419" s="449" t="str">
        <f>IF($K419=TRUE,'②-1出来高報告書'!$H$42+1%,"")</f>
        <v/>
      </c>
      <c r="Q419" s="460" t="str">
        <f>IF($G419="","",IF($K419=TRUE,
MAX(
MIN(
_xlfn.CEILING.MATH($G419*('②-1出来高報告書'!$H$42-1%),1)-ROUND($G419*'値引・法定福利費自動計算（非表示予定）'!$D$7,0),
_xlfn.CEILING.MATH($G419*('②-1出来高報告書'!$H$42+1%+0.1%),1)-1-ROUND($G419*'値引・法定福利費自動計算（非表示予定）'!$D$7,0)
),
MIN(0,$G419)-ROUND($G419*'値引・法定福利費自動計算（非表示予定）'!$D$7,0),
-99999
),
MAX(
MIN(0,$G419)-ROUND($G419*$L419,0),
-99999
)
))</f>
        <v/>
      </c>
      <c r="R419" s="460" t="str">
        <f>IF($G419="","",IF($K419=TRUE,
MIN(
MAX(
_xlfn.CEILING.MATH($G419*('②-1出来高報告書'!$H$42-1%),1)-ROUND($G419*'値引・法定福利費自動計算（非表示予定）'!$D$7,0),
_xlfn.CEILING.MATH($G419*('②-1出来高報告書'!$H$42+1%+0.1%),1)-1-ROUND($G419*'値引・法定福利費自動計算（非表示予定）'!$D$7,0)
),
MAX(0,$G419)-ROUND($G419*'値引・法定福利費自動計算（非表示予定）'!$D$7,0),
99999
),
MIN(
MAX(0,$G419)-ROUND($G419*$L419,0),
99999
)
))</f>
        <v/>
      </c>
      <c r="S419" s="462" t="str">
        <f t="shared" si="72"/>
        <v>OK</v>
      </c>
      <c r="T419" s="435" t="str">
        <f t="shared" si="73"/>
        <v>OK</v>
      </c>
      <c r="U419" s="435" t="str">
        <f>IF($K419=TRUE,IF(ROUND(ABS($H419-'②-1出来高報告書'!$H$42),4)&lt;=1%,"OK","NG"),"OK")</f>
        <v>OK</v>
      </c>
      <c r="V419" s="435" t="str">
        <f t="shared" si="74"/>
        <v>OK</v>
      </c>
      <c r="W419" s="435" t="str">
        <f t="shared" si="75"/>
        <v>OK</v>
      </c>
      <c r="X419" s="435" t="str">
        <f t="shared" si="76"/>
        <v>OK</v>
      </c>
      <c r="Y419" s="435" t="str">
        <f t="shared" si="77"/>
        <v>OK</v>
      </c>
      <c r="Z419" s="435">
        <f t="shared" si="78"/>
        <v>0</v>
      </c>
      <c r="AA419" s="83">
        <f>'①見積→契約(出来高報告初回のみ）'!I444</f>
        <v>0</v>
      </c>
    </row>
    <row r="420" spans="1:27" ht="18" customHeight="1">
      <c r="A420" s="370">
        <f t="shared" si="69"/>
        <v>12</v>
      </c>
      <c r="B420" s="308" t="str">
        <f>IF('①見積→契約(出来高報告初回のみ）'!B455="〇","☑","")</f>
        <v/>
      </c>
      <c r="C420" s="408" t="str">
        <f t="shared" si="80"/>
        <v/>
      </c>
      <c r="D420" s="305" t="str">
        <f>IFERROR(IF('①見積→契約(出来高報告初回のみ）'!C445="","",'①見積→契約(出来高報告初回のみ）'!C445),"")</f>
        <v/>
      </c>
      <c r="E420" s="115" t="str">
        <f>IFERROR(IF('①見積→契約(出来高報告初回のみ）'!D445="","",FIXED('①見積→契約(出来高報告初回のみ）'!D445,'①見積→契約(出来高報告初回のみ）'!AG459)),"")</f>
        <v/>
      </c>
      <c r="F420" s="111" t="str">
        <f>IFERROR(IF('①見積→契約(出来高報告初回のみ）'!E445="","",'①見積→契約(出来高報告初回のみ）'!E445),"")</f>
        <v/>
      </c>
      <c r="G420" s="112" t="str">
        <f>IF('①見積→契約(出来高報告初回のみ）'!H445="","",'①見積→契約(出来高報告初回のみ）'!H445)</f>
        <v/>
      </c>
      <c r="H420" s="110" t="str">
        <f t="shared" si="79"/>
        <v/>
      </c>
      <c r="I420" s="114" t="str">
        <f>IFERROR(IF(K420=TRUE,ROUND(G420*'値引・法定福利費自動計算（非表示予定）'!$D$7+M420,0),IF(G420="","",ROUND(G420*L420+M420,0))),"")</f>
        <v/>
      </c>
      <c r="J420" s="125"/>
      <c r="K420" s="458"/>
      <c r="L420" s="157"/>
      <c r="M420" s="156"/>
      <c r="N420" s="449" t="str">
        <f t="shared" si="71"/>
        <v/>
      </c>
      <c r="O420" s="449" t="str">
        <f>IF($K420=TRUE,'②-1出来高報告書'!$H$42-1%,"")</f>
        <v/>
      </c>
      <c r="P420" s="449" t="str">
        <f>IF($K420=TRUE,'②-1出来高報告書'!$H$42+1%,"")</f>
        <v/>
      </c>
      <c r="Q420" s="460" t="str">
        <f>IF($G420="","",IF($K420=TRUE,
MAX(
MIN(
_xlfn.CEILING.MATH($G420*('②-1出来高報告書'!$H$42-1%),1)-ROUND($G420*'値引・法定福利費自動計算（非表示予定）'!$D$7,0),
_xlfn.CEILING.MATH($G420*('②-1出来高報告書'!$H$42+1%+0.1%),1)-1-ROUND($G420*'値引・法定福利費自動計算（非表示予定）'!$D$7,0)
),
MIN(0,$G420)-ROUND($G420*'値引・法定福利費自動計算（非表示予定）'!$D$7,0),
-99999
),
MAX(
MIN(0,$G420)-ROUND($G420*$L420,0),
-99999
)
))</f>
        <v/>
      </c>
      <c r="R420" s="460" t="str">
        <f>IF($G420="","",IF($K420=TRUE,
MIN(
MAX(
_xlfn.CEILING.MATH($G420*('②-1出来高報告書'!$H$42-1%),1)-ROUND($G420*'値引・法定福利費自動計算（非表示予定）'!$D$7,0),
_xlfn.CEILING.MATH($G420*('②-1出来高報告書'!$H$42+1%+0.1%),1)-1-ROUND($G420*'値引・法定福利費自動計算（非表示予定）'!$D$7,0)
),
MAX(0,$G420)-ROUND($G420*'値引・法定福利費自動計算（非表示予定）'!$D$7,0),
99999
),
MIN(
MAX(0,$G420)-ROUND($G420*$L420,0),
99999
)
))</f>
        <v/>
      </c>
      <c r="S420" s="462" t="str">
        <f t="shared" si="72"/>
        <v>OK</v>
      </c>
      <c r="T420" s="435" t="str">
        <f t="shared" si="73"/>
        <v>OK</v>
      </c>
      <c r="U420" s="435" t="str">
        <f>IF($K420=TRUE,IF(ROUND(ABS($H420-'②-1出来高報告書'!$H$42),4)&lt;=1%,"OK","NG"),"OK")</f>
        <v>OK</v>
      </c>
      <c r="V420" s="435" t="str">
        <f t="shared" si="74"/>
        <v>OK</v>
      </c>
      <c r="W420" s="435" t="str">
        <f t="shared" si="75"/>
        <v>OK</v>
      </c>
      <c r="X420" s="435" t="str">
        <f t="shared" si="76"/>
        <v>OK</v>
      </c>
      <c r="Y420" s="435" t="str">
        <f t="shared" si="77"/>
        <v>OK</v>
      </c>
      <c r="Z420" s="435">
        <f t="shared" si="78"/>
        <v>0</v>
      </c>
      <c r="AA420" s="83">
        <f>'①見積→契約(出来高報告初回のみ）'!I445</f>
        <v>0</v>
      </c>
    </row>
    <row r="421" spans="1:27" ht="18" customHeight="1">
      <c r="A421" s="370">
        <f t="shared" si="69"/>
        <v>12</v>
      </c>
      <c r="B421" s="308" t="str">
        <f>IF('①見積→契約(出来高報告初回のみ）'!B456="〇","☑","")</f>
        <v/>
      </c>
      <c r="C421" s="408" t="str">
        <f t="shared" si="80"/>
        <v/>
      </c>
      <c r="D421" s="305" t="str">
        <f>IFERROR(IF('①見積→契約(出来高報告初回のみ）'!C446="","",'①見積→契約(出来高報告初回のみ）'!C446),"")</f>
        <v/>
      </c>
      <c r="E421" s="115" t="str">
        <f>IFERROR(IF('①見積→契約(出来高報告初回のみ）'!D446="","",FIXED('①見積→契約(出来高報告初回のみ）'!D446,'①見積→契約(出来高報告初回のみ）'!AG460)),"")</f>
        <v/>
      </c>
      <c r="F421" s="111" t="str">
        <f>IFERROR(IF('①見積→契約(出来高報告初回のみ）'!E446="","",'①見積→契約(出来高報告初回のみ）'!E446),"")</f>
        <v/>
      </c>
      <c r="G421" s="112" t="str">
        <f>IF('①見積→契約(出来高報告初回のみ）'!H446="","",'①見積→契約(出来高報告初回のみ）'!H446)</f>
        <v/>
      </c>
      <c r="H421" s="110" t="str">
        <f t="shared" si="79"/>
        <v/>
      </c>
      <c r="I421" s="114" t="str">
        <f>IFERROR(IF(K421=TRUE,ROUND(G421*'値引・法定福利費自動計算（非表示予定）'!$D$7+M421,0),IF(G421="","",ROUND(G421*L421+M421,0))),"")</f>
        <v/>
      </c>
      <c r="J421" s="125"/>
      <c r="K421" s="458"/>
      <c r="L421" s="157"/>
      <c r="M421" s="156"/>
      <c r="N421" s="449" t="str">
        <f t="shared" si="71"/>
        <v/>
      </c>
      <c r="O421" s="449" t="str">
        <f>IF($K421=TRUE,'②-1出来高報告書'!$H$42-1%,"")</f>
        <v/>
      </c>
      <c r="P421" s="449" t="str">
        <f>IF($K421=TRUE,'②-1出来高報告書'!$H$42+1%,"")</f>
        <v/>
      </c>
      <c r="Q421" s="460" t="str">
        <f>IF($G421="","",IF($K421=TRUE,
MAX(
MIN(
_xlfn.CEILING.MATH($G421*('②-1出来高報告書'!$H$42-1%),1)-ROUND($G421*'値引・法定福利費自動計算（非表示予定）'!$D$7,0),
_xlfn.CEILING.MATH($G421*('②-1出来高報告書'!$H$42+1%+0.1%),1)-1-ROUND($G421*'値引・法定福利費自動計算（非表示予定）'!$D$7,0)
),
MIN(0,$G421)-ROUND($G421*'値引・法定福利費自動計算（非表示予定）'!$D$7,0),
-99999
),
MAX(
MIN(0,$G421)-ROUND($G421*$L421,0),
-99999
)
))</f>
        <v/>
      </c>
      <c r="R421" s="460" t="str">
        <f>IF($G421="","",IF($K421=TRUE,
MIN(
MAX(
_xlfn.CEILING.MATH($G421*('②-1出来高報告書'!$H$42-1%),1)-ROUND($G421*'値引・法定福利費自動計算（非表示予定）'!$D$7,0),
_xlfn.CEILING.MATH($G421*('②-1出来高報告書'!$H$42+1%+0.1%),1)-1-ROUND($G421*'値引・法定福利費自動計算（非表示予定）'!$D$7,0)
),
MAX(0,$G421)-ROUND($G421*'値引・法定福利費自動計算（非表示予定）'!$D$7,0),
99999
),
MIN(
MAX(0,$G421)-ROUND($G421*$L421,0),
99999
)
))</f>
        <v/>
      </c>
      <c r="S421" s="462" t="str">
        <f t="shared" si="72"/>
        <v>OK</v>
      </c>
      <c r="T421" s="435" t="str">
        <f t="shared" si="73"/>
        <v>OK</v>
      </c>
      <c r="U421" s="435" t="str">
        <f>IF($K421=TRUE,IF(ROUND(ABS($H421-'②-1出来高報告書'!$H$42),4)&lt;=1%,"OK","NG"),"OK")</f>
        <v>OK</v>
      </c>
      <c r="V421" s="435" t="str">
        <f t="shared" si="74"/>
        <v>OK</v>
      </c>
      <c r="W421" s="435" t="str">
        <f t="shared" si="75"/>
        <v>OK</v>
      </c>
      <c r="X421" s="435" t="str">
        <f t="shared" si="76"/>
        <v>OK</v>
      </c>
      <c r="Y421" s="435" t="str">
        <f t="shared" si="77"/>
        <v>OK</v>
      </c>
      <c r="Z421" s="435">
        <f t="shared" si="78"/>
        <v>0</v>
      </c>
      <c r="AA421" s="83">
        <f>'①見積→契約(出来高報告初回のみ）'!I446</f>
        <v>0</v>
      </c>
    </row>
    <row r="422" spans="1:27" ht="18" customHeight="1">
      <c r="A422" s="370">
        <f t="shared" si="69"/>
        <v>12</v>
      </c>
      <c r="B422" s="308" t="str">
        <f>IF('①見積→契約(出来高報告初回のみ）'!B457="〇","☑","")</f>
        <v/>
      </c>
      <c r="C422" s="408" t="str">
        <f t="shared" si="80"/>
        <v/>
      </c>
      <c r="D422" s="305" t="str">
        <f>IFERROR(IF('①見積→契約(出来高報告初回のみ）'!C447="","",'①見積→契約(出来高報告初回のみ）'!C447),"")</f>
        <v/>
      </c>
      <c r="E422" s="115" t="str">
        <f>IFERROR(IF('①見積→契約(出来高報告初回のみ）'!D447="","",FIXED('①見積→契約(出来高報告初回のみ）'!D447,'①見積→契約(出来高報告初回のみ）'!AG461)),"")</f>
        <v/>
      </c>
      <c r="F422" s="111" t="str">
        <f>IFERROR(IF('①見積→契約(出来高報告初回のみ）'!E447="","",'①見積→契約(出来高報告初回のみ）'!E447),"")</f>
        <v/>
      </c>
      <c r="G422" s="112" t="str">
        <f>IF('①見積→契約(出来高報告初回のみ）'!H447="","",'①見積→契約(出来高報告初回のみ）'!H447)</f>
        <v/>
      </c>
      <c r="H422" s="110" t="str">
        <f t="shared" si="79"/>
        <v/>
      </c>
      <c r="I422" s="114" t="str">
        <f>IFERROR(IF(K422=TRUE,ROUND(G422*'値引・法定福利費自動計算（非表示予定）'!$D$7+M422,0),IF(G422="","",ROUND(G422*L422+M422,0))),"")</f>
        <v/>
      </c>
      <c r="J422" s="125"/>
      <c r="K422" s="458"/>
      <c r="L422" s="157"/>
      <c r="M422" s="156"/>
      <c r="N422" s="449" t="str">
        <f t="shared" si="71"/>
        <v/>
      </c>
      <c r="O422" s="449" t="str">
        <f>IF($K422=TRUE,'②-1出来高報告書'!$H$42-1%,"")</f>
        <v/>
      </c>
      <c r="P422" s="449" t="str">
        <f>IF($K422=TRUE,'②-1出来高報告書'!$H$42+1%,"")</f>
        <v/>
      </c>
      <c r="Q422" s="460" t="str">
        <f>IF($G422="","",IF($K422=TRUE,
MAX(
MIN(
_xlfn.CEILING.MATH($G422*('②-1出来高報告書'!$H$42-1%),1)-ROUND($G422*'値引・法定福利費自動計算（非表示予定）'!$D$7,0),
_xlfn.CEILING.MATH($G422*('②-1出来高報告書'!$H$42+1%+0.1%),1)-1-ROUND($G422*'値引・法定福利費自動計算（非表示予定）'!$D$7,0)
),
MIN(0,$G422)-ROUND($G422*'値引・法定福利費自動計算（非表示予定）'!$D$7,0),
-99999
),
MAX(
MIN(0,$G422)-ROUND($G422*$L422,0),
-99999
)
))</f>
        <v/>
      </c>
      <c r="R422" s="460" t="str">
        <f>IF($G422="","",IF($K422=TRUE,
MIN(
MAX(
_xlfn.CEILING.MATH($G422*('②-1出来高報告書'!$H$42-1%),1)-ROUND($G422*'値引・法定福利費自動計算（非表示予定）'!$D$7,0),
_xlfn.CEILING.MATH($G422*('②-1出来高報告書'!$H$42+1%+0.1%),1)-1-ROUND($G422*'値引・法定福利費自動計算（非表示予定）'!$D$7,0)
),
MAX(0,$G422)-ROUND($G422*'値引・法定福利費自動計算（非表示予定）'!$D$7,0),
99999
),
MIN(
MAX(0,$G422)-ROUND($G422*$L422,0),
99999
)
))</f>
        <v/>
      </c>
      <c r="S422" s="462" t="str">
        <f t="shared" si="72"/>
        <v>OK</v>
      </c>
      <c r="T422" s="435" t="str">
        <f t="shared" si="73"/>
        <v>OK</v>
      </c>
      <c r="U422" s="435" t="str">
        <f>IF($K422=TRUE,IF(ROUND(ABS($H422-'②-1出来高報告書'!$H$42),4)&lt;=1%,"OK","NG"),"OK")</f>
        <v>OK</v>
      </c>
      <c r="V422" s="435" t="str">
        <f t="shared" si="74"/>
        <v>OK</v>
      </c>
      <c r="W422" s="435" t="str">
        <f t="shared" si="75"/>
        <v>OK</v>
      </c>
      <c r="X422" s="435" t="str">
        <f t="shared" si="76"/>
        <v>OK</v>
      </c>
      <c r="Y422" s="435" t="str">
        <f t="shared" si="77"/>
        <v>OK</v>
      </c>
      <c r="Z422" s="435">
        <f t="shared" si="78"/>
        <v>0</v>
      </c>
      <c r="AA422" s="83">
        <f>'①見積→契約(出来高報告初回のみ）'!I447</f>
        <v>0</v>
      </c>
    </row>
    <row r="423" spans="1:27" ht="18" customHeight="1">
      <c r="A423" s="370">
        <f t="shared" si="69"/>
        <v>12</v>
      </c>
      <c r="B423" s="308" t="str">
        <f>IF('①見積→契約(出来高報告初回のみ）'!B458="〇","☑","")</f>
        <v/>
      </c>
      <c r="C423" s="408" t="str">
        <f t="shared" si="80"/>
        <v/>
      </c>
      <c r="D423" s="305" t="str">
        <f>IFERROR(IF('①見積→契約(出来高報告初回のみ）'!C448="","",'①見積→契約(出来高報告初回のみ）'!C448),"")</f>
        <v/>
      </c>
      <c r="E423" s="115" t="str">
        <f>IFERROR(IF('①見積→契約(出来高報告初回のみ）'!D448="","",FIXED('①見積→契約(出来高報告初回のみ）'!D448,'①見積→契約(出来高報告初回のみ）'!AG462)),"")</f>
        <v/>
      </c>
      <c r="F423" s="111" t="str">
        <f>IFERROR(IF('①見積→契約(出来高報告初回のみ）'!E448="","",'①見積→契約(出来高報告初回のみ）'!E448),"")</f>
        <v/>
      </c>
      <c r="G423" s="112" t="str">
        <f>IF('①見積→契約(出来高報告初回のみ）'!H448="","",'①見積→契約(出来高報告初回のみ）'!H448)</f>
        <v/>
      </c>
      <c r="H423" s="110" t="str">
        <f t="shared" si="79"/>
        <v/>
      </c>
      <c r="I423" s="114" t="str">
        <f>IFERROR(IF(K423=TRUE,ROUND(G423*'値引・法定福利費自動計算（非表示予定）'!$D$7+M423,0),IF(G423="","",ROUND(G423*L423+M423,0))),"")</f>
        <v/>
      </c>
      <c r="J423" s="125"/>
      <c r="K423" s="458"/>
      <c r="L423" s="157"/>
      <c r="M423" s="156"/>
      <c r="N423" s="449" t="str">
        <f t="shared" si="71"/>
        <v/>
      </c>
      <c r="O423" s="449" t="str">
        <f>IF($K423=TRUE,'②-1出来高報告書'!$H$42-1%,"")</f>
        <v/>
      </c>
      <c r="P423" s="449" t="str">
        <f>IF($K423=TRUE,'②-1出来高報告書'!$H$42+1%,"")</f>
        <v/>
      </c>
      <c r="Q423" s="460" t="str">
        <f>IF($G423="","",IF($K423=TRUE,
MAX(
MIN(
_xlfn.CEILING.MATH($G423*('②-1出来高報告書'!$H$42-1%),1)-ROUND($G423*'値引・法定福利費自動計算（非表示予定）'!$D$7,0),
_xlfn.CEILING.MATH($G423*('②-1出来高報告書'!$H$42+1%+0.1%),1)-1-ROUND($G423*'値引・法定福利費自動計算（非表示予定）'!$D$7,0)
),
MIN(0,$G423)-ROUND($G423*'値引・法定福利費自動計算（非表示予定）'!$D$7,0),
-99999
),
MAX(
MIN(0,$G423)-ROUND($G423*$L423,0),
-99999
)
))</f>
        <v/>
      </c>
      <c r="R423" s="460" t="str">
        <f>IF($G423="","",IF($K423=TRUE,
MIN(
MAX(
_xlfn.CEILING.MATH($G423*('②-1出来高報告書'!$H$42-1%),1)-ROUND($G423*'値引・法定福利費自動計算（非表示予定）'!$D$7,0),
_xlfn.CEILING.MATH($G423*('②-1出来高報告書'!$H$42+1%+0.1%),1)-1-ROUND($G423*'値引・法定福利費自動計算（非表示予定）'!$D$7,0)
),
MAX(0,$G423)-ROUND($G423*'値引・法定福利費自動計算（非表示予定）'!$D$7,0),
99999
),
MIN(
MAX(0,$G423)-ROUND($G423*$L423,0),
99999
)
))</f>
        <v/>
      </c>
      <c r="S423" s="462" t="str">
        <f t="shared" si="72"/>
        <v>OK</v>
      </c>
      <c r="T423" s="435" t="str">
        <f t="shared" si="73"/>
        <v>OK</v>
      </c>
      <c r="U423" s="435" t="str">
        <f>IF($K423=TRUE,IF(ROUND(ABS($H423-'②-1出来高報告書'!$H$42),4)&lt;=1%,"OK","NG"),"OK")</f>
        <v>OK</v>
      </c>
      <c r="V423" s="435" t="str">
        <f t="shared" si="74"/>
        <v>OK</v>
      </c>
      <c r="W423" s="435" t="str">
        <f t="shared" si="75"/>
        <v>OK</v>
      </c>
      <c r="X423" s="435" t="str">
        <f t="shared" si="76"/>
        <v>OK</v>
      </c>
      <c r="Y423" s="435" t="str">
        <f t="shared" si="77"/>
        <v>OK</v>
      </c>
      <c r="Z423" s="435">
        <f t="shared" si="78"/>
        <v>0</v>
      </c>
      <c r="AA423" s="83">
        <f>'①見積→契約(出来高報告初回のみ）'!I448</f>
        <v>0</v>
      </c>
    </row>
    <row r="424" spans="1:27" ht="18" customHeight="1">
      <c r="A424" s="370">
        <f t="shared" si="69"/>
        <v>12</v>
      </c>
      <c r="B424" s="308" t="str">
        <f>IF('①見積→契約(出来高報告初回のみ）'!B459="〇","☑","")</f>
        <v/>
      </c>
      <c r="C424" s="408" t="str">
        <f t="shared" si="80"/>
        <v/>
      </c>
      <c r="D424" s="305" t="str">
        <f>IFERROR(IF('①見積→契約(出来高報告初回のみ）'!C449="","",'①見積→契約(出来高報告初回のみ）'!C449),"")</f>
        <v/>
      </c>
      <c r="E424" s="115" t="str">
        <f>IFERROR(IF('①見積→契約(出来高報告初回のみ）'!D449="","",FIXED('①見積→契約(出来高報告初回のみ）'!D449,'①見積→契約(出来高報告初回のみ）'!AG463)),"")</f>
        <v/>
      </c>
      <c r="F424" s="111" t="str">
        <f>IFERROR(IF('①見積→契約(出来高報告初回のみ）'!E449="","",'①見積→契約(出来高報告初回のみ）'!E449),"")</f>
        <v/>
      </c>
      <c r="G424" s="112" t="str">
        <f>IF('①見積→契約(出来高報告初回のみ）'!H449="","",'①見積→契約(出来高報告初回のみ）'!H449)</f>
        <v/>
      </c>
      <c r="H424" s="110" t="str">
        <f t="shared" si="79"/>
        <v/>
      </c>
      <c r="I424" s="114" t="str">
        <f>IFERROR(IF(K424=TRUE,ROUND(G424*'値引・法定福利費自動計算（非表示予定）'!$D$7+M424,0),IF(G424="","",ROUND(G424*L424+M424,0))),"")</f>
        <v/>
      </c>
      <c r="J424" s="125"/>
      <c r="K424" s="458"/>
      <c r="L424" s="157"/>
      <c r="M424" s="156"/>
      <c r="N424" s="449" t="str">
        <f t="shared" si="71"/>
        <v/>
      </c>
      <c r="O424" s="449" t="str">
        <f>IF($K424=TRUE,'②-1出来高報告書'!$H$42-1%,"")</f>
        <v/>
      </c>
      <c r="P424" s="449" t="str">
        <f>IF($K424=TRUE,'②-1出来高報告書'!$H$42+1%,"")</f>
        <v/>
      </c>
      <c r="Q424" s="460" t="str">
        <f>IF($G424="","",IF($K424=TRUE,
MAX(
MIN(
_xlfn.CEILING.MATH($G424*('②-1出来高報告書'!$H$42-1%),1)-ROUND($G424*'値引・法定福利費自動計算（非表示予定）'!$D$7,0),
_xlfn.CEILING.MATH($G424*('②-1出来高報告書'!$H$42+1%+0.1%),1)-1-ROUND($G424*'値引・法定福利費自動計算（非表示予定）'!$D$7,0)
),
MIN(0,$G424)-ROUND($G424*'値引・法定福利費自動計算（非表示予定）'!$D$7,0),
-99999
),
MAX(
MIN(0,$G424)-ROUND($G424*$L424,0),
-99999
)
))</f>
        <v/>
      </c>
      <c r="R424" s="460" t="str">
        <f>IF($G424="","",IF($K424=TRUE,
MIN(
MAX(
_xlfn.CEILING.MATH($G424*('②-1出来高報告書'!$H$42-1%),1)-ROUND($G424*'値引・法定福利費自動計算（非表示予定）'!$D$7,0),
_xlfn.CEILING.MATH($G424*('②-1出来高報告書'!$H$42+1%+0.1%),1)-1-ROUND($G424*'値引・法定福利費自動計算（非表示予定）'!$D$7,0)
),
MAX(0,$G424)-ROUND($G424*'値引・法定福利費自動計算（非表示予定）'!$D$7,0),
99999
),
MIN(
MAX(0,$G424)-ROUND($G424*$L424,0),
99999
)
))</f>
        <v/>
      </c>
      <c r="S424" s="462" t="str">
        <f t="shared" si="72"/>
        <v>OK</v>
      </c>
      <c r="T424" s="435" t="str">
        <f t="shared" si="73"/>
        <v>OK</v>
      </c>
      <c r="U424" s="435" t="str">
        <f>IF($K424=TRUE,IF(ROUND(ABS($H424-'②-1出来高報告書'!$H$42),4)&lt;=1%,"OK","NG"),"OK")</f>
        <v>OK</v>
      </c>
      <c r="V424" s="435" t="str">
        <f t="shared" si="74"/>
        <v>OK</v>
      </c>
      <c r="W424" s="435" t="str">
        <f t="shared" si="75"/>
        <v>OK</v>
      </c>
      <c r="X424" s="435" t="str">
        <f t="shared" si="76"/>
        <v>OK</v>
      </c>
      <c r="Y424" s="435" t="str">
        <f t="shared" si="77"/>
        <v>OK</v>
      </c>
      <c r="Z424" s="435">
        <f t="shared" si="78"/>
        <v>0</v>
      </c>
      <c r="AA424" s="83">
        <f>'①見積→契約(出来高報告初回のみ）'!I449</f>
        <v>0</v>
      </c>
    </row>
    <row r="425" spans="1:27" ht="18" customHeight="1">
      <c r="A425" s="370">
        <f t="shared" si="69"/>
        <v>12</v>
      </c>
      <c r="B425" s="308" t="str">
        <f>IF('①見積→契約(出来高報告初回のみ）'!B460="〇","☑","")</f>
        <v/>
      </c>
      <c r="C425" s="408" t="str">
        <f t="shared" si="80"/>
        <v/>
      </c>
      <c r="D425" s="305" t="str">
        <f>IFERROR(IF('①見積→契約(出来高報告初回のみ）'!C450="","",'①見積→契約(出来高報告初回のみ）'!C450),"")</f>
        <v/>
      </c>
      <c r="E425" s="115" t="str">
        <f>IFERROR(IF('①見積→契約(出来高報告初回のみ）'!D450="","",FIXED('①見積→契約(出来高報告初回のみ）'!D450,'①見積→契約(出来高報告初回のみ）'!AG464)),"")</f>
        <v/>
      </c>
      <c r="F425" s="111" t="str">
        <f>IFERROR(IF('①見積→契約(出来高報告初回のみ）'!E450="","",'①見積→契約(出来高報告初回のみ）'!E450),"")</f>
        <v/>
      </c>
      <c r="G425" s="112" t="str">
        <f>IF('①見積→契約(出来高報告初回のみ）'!H450="","",'①見積→契約(出来高報告初回のみ）'!H450)</f>
        <v/>
      </c>
      <c r="H425" s="110" t="str">
        <f t="shared" si="79"/>
        <v/>
      </c>
      <c r="I425" s="114" t="str">
        <f>IFERROR(IF(K425=TRUE,ROUND(G425*'値引・法定福利費自動計算（非表示予定）'!$D$7+M425,0),IF(G425="","",ROUND(G425*L425+M425,0))),"")</f>
        <v/>
      </c>
      <c r="J425" s="125"/>
      <c r="K425" s="458" t="b">
        <v>0</v>
      </c>
      <c r="L425" s="157"/>
      <c r="M425" s="156"/>
      <c r="N425" s="449" t="str">
        <f t="shared" si="71"/>
        <v/>
      </c>
      <c r="O425" s="449" t="str">
        <f>IF($K425=TRUE,'②-1出来高報告書'!$H$42-1%,"")</f>
        <v/>
      </c>
      <c r="P425" s="449" t="str">
        <f>IF($K425=TRUE,'②-1出来高報告書'!$H$42+1%,"")</f>
        <v/>
      </c>
      <c r="Q425" s="460" t="str">
        <f>IF($G425="","",IF($K425=TRUE,
MAX(
MIN(
_xlfn.CEILING.MATH($G425*('②-1出来高報告書'!$H$42-1%),1)-ROUND($G425*'値引・法定福利費自動計算（非表示予定）'!$D$7,0),
_xlfn.CEILING.MATH($G425*('②-1出来高報告書'!$H$42+1%+0.1%),1)-1-ROUND($G425*'値引・法定福利費自動計算（非表示予定）'!$D$7,0)
),
MIN(0,$G425)-ROUND($G425*'値引・法定福利費自動計算（非表示予定）'!$D$7,0),
-99999
),
MAX(
MIN(0,$G425)-ROUND($G425*$L425,0),
-99999
)
))</f>
        <v/>
      </c>
      <c r="R425" s="460" t="str">
        <f>IF($G425="","",IF($K425=TRUE,
MIN(
MAX(
_xlfn.CEILING.MATH($G425*('②-1出来高報告書'!$H$42-1%),1)-ROUND($G425*'値引・法定福利費自動計算（非表示予定）'!$D$7,0),
_xlfn.CEILING.MATH($G425*('②-1出来高報告書'!$H$42+1%+0.1%),1)-1-ROUND($G425*'値引・法定福利費自動計算（非表示予定）'!$D$7,0)
),
MAX(0,$G425)-ROUND($G425*'値引・法定福利費自動計算（非表示予定）'!$D$7,0),
99999
),
MIN(
MAX(0,$G425)-ROUND($G425*$L425,0),
99999
)
))</f>
        <v/>
      </c>
      <c r="S425" s="462" t="str">
        <f t="shared" si="72"/>
        <v>OK</v>
      </c>
      <c r="T425" s="435" t="str">
        <f t="shared" si="73"/>
        <v>OK</v>
      </c>
      <c r="U425" s="435" t="str">
        <f>IF($K425=TRUE,IF(ROUND(ABS($H425-'②-1出来高報告書'!$H$42),4)&lt;=1%,"OK","NG"),"OK")</f>
        <v>OK</v>
      </c>
      <c r="V425" s="435" t="str">
        <f t="shared" si="74"/>
        <v>OK</v>
      </c>
      <c r="W425" s="435" t="str">
        <f t="shared" si="75"/>
        <v>OK</v>
      </c>
      <c r="X425" s="435" t="str">
        <f t="shared" si="76"/>
        <v>OK</v>
      </c>
      <c r="Y425" s="435" t="str">
        <f t="shared" si="77"/>
        <v>OK</v>
      </c>
      <c r="Z425" s="435">
        <f t="shared" si="78"/>
        <v>0</v>
      </c>
      <c r="AA425" s="83">
        <f>'①見積→契約(出来高報告初回のみ）'!I450</f>
        <v>0</v>
      </c>
    </row>
    <row r="426" spans="1:27" ht="18" customHeight="1">
      <c r="A426" s="370">
        <f t="shared" si="69"/>
        <v>12</v>
      </c>
      <c r="B426" s="308" t="str">
        <f>IF('①見積→契約(出来高報告初回のみ）'!B461="〇","☑","")</f>
        <v/>
      </c>
      <c r="C426" s="408" t="str">
        <f t="shared" si="80"/>
        <v/>
      </c>
      <c r="D426" s="305" t="str">
        <f>IFERROR(IF('①見積→契約(出来高報告初回のみ）'!C451="","",'①見積→契約(出来高報告初回のみ）'!C451),"")</f>
        <v/>
      </c>
      <c r="E426" s="115" t="str">
        <f>IFERROR(IF('①見積→契約(出来高報告初回のみ）'!D451="","",FIXED('①見積→契約(出来高報告初回のみ）'!D451,'①見積→契約(出来高報告初回のみ）'!AG465)),"")</f>
        <v/>
      </c>
      <c r="F426" s="111" t="str">
        <f>IFERROR(IF('①見積→契約(出来高報告初回のみ）'!E451="","",'①見積→契約(出来高報告初回のみ）'!E451),"")</f>
        <v/>
      </c>
      <c r="G426" s="112" t="str">
        <f>IF('①見積→契約(出来高報告初回のみ）'!H451="","",'①見積→契約(出来高報告初回のみ）'!H451)</f>
        <v/>
      </c>
      <c r="H426" s="110" t="str">
        <f t="shared" si="79"/>
        <v/>
      </c>
      <c r="I426" s="114" t="str">
        <f>IFERROR(IF(K426=TRUE,ROUND(G426*'値引・法定福利費自動計算（非表示予定）'!$D$7+M426,0),IF(G426="","",ROUND(G426*L426+M426,0))),"")</f>
        <v/>
      </c>
      <c r="J426" s="125"/>
      <c r="K426" s="458" t="b">
        <v>0</v>
      </c>
      <c r="L426" s="157"/>
      <c r="M426" s="156"/>
      <c r="N426" s="449" t="str">
        <f t="shared" si="71"/>
        <v/>
      </c>
      <c r="O426" s="449" t="str">
        <f>IF($K426=TRUE,'②-1出来高報告書'!$H$42-1%,"")</f>
        <v/>
      </c>
      <c r="P426" s="449" t="str">
        <f>IF($K426=TRUE,'②-1出来高報告書'!$H$42+1%,"")</f>
        <v/>
      </c>
      <c r="Q426" s="460" t="str">
        <f>IF($G426="","",IF($K426=TRUE,
MAX(
MIN(
_xlfn.CEILING.MATH($G426*('②-1出来高報告書'!$H$42-1%),1)-ROUND($G426*'値引・法定福利費自動計算（非表示予定）'!$D$7,0),
_xlfn.CEILING.MATH($G426*('②-1出来高報告書'!$H$42+1%+0.1%),1)-1-ROUND($G426*'値引・法定福利費自動計算（非表示予定）'!$D$7,0)
),
MIN(0,$G426)-ROUND($G426*'値引・法定福利費自動計算（非表示予定）'!$D$7,0),
-99999
),
MAX(
MIN(0,$G426)-ROUND($G426*$L426,0),
-99999
)
))</f>
        <v/>
      </c>
      <c r="R426" s="460" t="str">
        <f>IF($G426="","",IF($K426=TRUE,
MIN(
MAX(
_xlfn.CEILING.MATH($G426*('②-1出来高報告書'!$H$42-1%),1)-ROUND($G426*'値引・法定福利費自動計算（非表示予定）'!$D$7,0),
_xlfn.CEILING.MATH($G426*('②-1出来高報告書'!$H$42+1%+0.1%),1)-1-ROUND($G426*'値引・法定福利費自動計算（非表示予定）'!$D$7,0)
),
MAX(0,$G426)-ROUND($G426*'値引・法定福利費自動計算（非表示予定）'!$D$7,0),
99999
),
MIN(
MAX(0,$G426)-ROUND($G426*$L426,0),
99999
)
))</f>
        <v/>
      </c>
      <c r="S426" s="462" t="str">
        <f t="shared" si="72"/>
        <v>OK</v>
      </c>
      <c r="T426" s="435" t="str">
        <f t="shared" si="73"/>
        <v>OK</v>
      </c>
      <c r="U426" s="435" t="str">
        <f>IF($K426=TRUE,IF(ROUND(ABS($H426-'②-1出来高報告書'!$H$42),4)&lt;=1%,"OK","NG"),"OK")</f>
        <v>OK</v>
      </c>
      <c r="V426" s="435" t="str">
        <f t="shared" si="74"/>
        <v>OK</v>
      </c>
      <c r="W426" s="435" t="str">
        <f t="shared" si="75"/>
        <v>OK</v>
      </c>
      <c r="X426" s="435" t="str">
        <f t="shared" si="76"/>
        <v>OK</v>
      </c>
      <c r="Y426" s="435" t="str">
        <f t="shared" si="77"/>
        <v>OK</v>
      </c>
      <c r="Z426" s="435">
        <f t="shared" si="78"/>
        <v>0</v>
      </c>
      <c r="AA426" s="83">
        <f>'①見積→契約(出来高報告初回のみ）'!I451</f>
        <v>0</v>
      </c>
    </row>
    <row r="427" spans="1:27" ht="18" customHeight="1">
      <c r="A427" s="370">
        <f t="shared" si="69"/>
        <v>12</v>
      </c>
      <c r="B427" s="308" t="str">
        <f>IF('①見積→契約(出来高報告初回のみ）'!B462="〇","☑","")</f>
        <v/>
      </c>
      <c r="C427" s="408" t="str">
        <f t="shared" si="80"/>
        <v/>
      </c>
      <c r="D427" s="305" t="str">
        <f>IFERROR(IF('①見積→契約(出来高報告初回のみ）'!C452="","",'①見積→契約(出来高報告初回のみ）'!C452),"")</f>
        <v/>
      </c>
      <c r="E427" s="115" t="str">
        <f>IFERROR(IF('①見積→契約(出来高報告初回のみ）'!D452="","",FIXED('①見積→契約(出来高報告初回のみ）'!D452,'①見積→契約(出来高報告初回のみ）'!AG466)),"")</f>
        <v/>
      </c>
      <c r="F427" s="111" t="str">
        <f>IFERROR(IF('①見積→契約(出来高報告初回のみ）'!E452="","",'①見積→契約(出来高報告初回のみ）'!E452),"")</f>
        <v/>
      </c>
      <c r="G427" s="112" t="str">
        <f>IF('①見積→契約(出来高報告初回のみ）'!H452="","",'①見積→契約(出来高報告初回のみ）'!H452)</f>
        <v/>
      </c>
      <c r="H427" s="110" t="str">
        <f t="shared" si="79"/>
        <v/>
      </c>
      <c r="I427" s="114" t="str">
        <f>IFERROR(IF(K427=TRUE,ROUND(G427*'値引・法定福利費自動計算（非表示予定）'!$D$7+M427,0),IF(G427="","",ROUND(G427*L427+M427,0))),"")</f>
        <v/>
      </c>
      <c r="J427" s="125"/>
      <c r="K427" s="458" t="b">
        <v>0</v>
      </c>
      <c r="L427" s="157"/>
      <c r="M427" s="156"/>
      <c r="N427" s="449" t="str">
        <f t="shared" si="71"/>
        <v/>
      </c>
      <c r="O427" s="449" t="str">
        <f>IF($K427=TRUE,'②-1出来高報告書'!$H$42-1%,"")</f>
        <v/>
      </c>
      <c r="P427" s="449" t="str">
        <f>IF($K427=TRUE,'②-1出来高報告書'!$H$42+1%,"")</f>
        <v/>
      </c>
      <c r="Q427" s="460" t="str">
        <f>IF($G427="","",IF($K427=TRUE,
MAX(
MIN(
_xlfn.CEILING.MATH($G427*('②-1出来高報告書'!$H$42-1%),1)-ROUND($G427*'値引・法定福利費自動計算（非表示予定）'!$D$7,0),
_xlfn.CEILING.MATH($G427*('②-1出来高報告書'!$H$42+1%+0.1%),1)-1-ROUND($G427*'値引・法定福利費自動計算（非表示予定）'!$D$7,0)
),
MIN(0,$G427)-ROUND($G427*'値引・法定福利費自動計算（非表示予定）'!$D$7,0),
-99999
),
MAX(
MIN(0,$G427)-ROUND($G427*$L427,0),
-99999
)
))</f>
        <v/>
      </c>
      <c r="R427" s="460" t="str">
        <f>IF($G427="","",IF($K427=TRUE,
MIN(
MAX(
_xlfn.CEILING.MATH($G427*('②-1出来高報告書'!$H$42-1%),1)-ROUND($G427*'値引・法定福利費自動計算（非表示予定）'!$D$7,0),
_xlfn.CEILING.MATH($G427*('②-1出来高報告書'!$H$42+1%+0.1%),1)-1-ROUND($G427*'値引・法定福利費自動計算（非表示予定）'!$D$7,0)
),
MAX(0,$G427)-ROUND($G427*'値引・法定福利費自動計算（非表示予定）'!$D$7,0),
99999
),
MIN(
MAX(0,$G427)-ROUND($G427*$L427,0),
99999
)
))</f>
        <v/>
      </c>
      <c r="S427" s="462" t="str">
        <f t="shared" si="72"/>
        <v>OK</v>
      </c>
      <c r="T427" s="435" t="str">
        <f t="shared" si="73"/>
        <v>OK</v>
      </c>
      <c r="U427" s="435" t="str">
        <f>IF($K427=TRUE,IF(ROUND(ABS($H427-'②-1出来高報告書'!$H$42),4)&lt;=1%,"OK","NG"),"OK")</f>
        <v>OK</v>
      </c>
      <c r="V427" s="435" t="str">
        <f t="shared" si="74"/>
        <v>OK</v>
      </c>
      <c r="W427" s="435" t="str">
        <f t="shared" si="75"/>
        <v>OK</v>
      </c>
      <c r="X427" s="435" t="str">
        <f t="shared" si="76"/>
        <v>OK</v>
      </c>
      <c r="Y427" s="435" t="str">
        <f t="shared" si="77"/>
        <v>OK</v>
      </c>
      <c r="Z427" s="435">
        <f t="shared" si="78"/>
        <v>0</v>
      </c>
      <c r="AA427" s="83">
        <f>'①見積→契約(出来高報告初回のみ）'!I452</f>
        <v>0</v>
      </c>
    </row>
    <row r="428" spans="1:27" ht="18" customHeight="1">
      <c r="A428" s="370">
        <f t="shared" si="69"/>
        <v>12</v>
      </c>
      <c r="B428" s="308" t="str">
        <f>IF('①見積→契約(出来高報告初回のみ）'!B463="〇","☑","")</f>
        <v/>
      </c>
      <c r="C428" s="408" t="str">
        <f t="shared" si="80"/>
        <v/>
      </c>
      <c r="D428" s="305" t="str">
        <f>IFERROR(IF('①見積→契約(出来高報告初回のみ）'!C453="","",'①見積→契約(出来高報告初回のみ）'!C453),"")</f>
        <v/>
      </c>
      <c r="E428" s="115" t="str">
        <f>IFERROR(IF('①見積→契約(出来高報告初回のみ）'!D453="","",FIXED('①見積→契約(出来高報告初回のみ）'!D453,'①見積→契約(出来高報告初回のみ）'!AG467)),"")</f>
        <v/>
      </c>
      <c r="F428" s="111" t="str">
        <f>IFERROR(IF('①見積→契約(出来高報告初回のみ）'!E453="","",'①見積→契約(出来高報告初回のみ）'!E453),"")</f>
        <v/>
      </c>
      <c r="G428" s="112" t="str">
        <f>IF('①見積→契約(出来高報告初回のみ）'!H453="","",'①見積→契約(出来高報告初回のみ）'!H453)</f>
        <v/>
      </c>
      <c r="H428" s="110" t="str">
        <f t="shared" si="79"/>
        <v/>
      </c>
      <c r="I428" s="114" t="str">
        <f>IFERROR(IF(K428=TRUE,ROUND(G428*'値引・法定福利費自動計算（非表示予定）'!$D$7+M428,0),IF(G428="","",ROUND(G428*L428+M428,0))),"")</f>
        <v/>
      </c>
      <c r="J428" s="125"/>
      <c r="K428" s="458"/>
      <c r="L428" s="157"/>
      <c r="M428" s="156"/>
      <c r="N428" s="449" t="str">
        <f t="shared" si="71"/>
        <v/>
      </c>
      <c r="O428" s="449" t="str">
        <f>IF($K428=TRUE,'②-1出来高報告書'!$H$42-1%,"")</f>
        <v/>
      </c>
      <c r="P428" s="449" t="str">
        <f>IF($K428=TRUE,'②-1出来高報告書'!$H$42+1%,"")</f>
        <v/>
      </c>
      <c r="Q428" s="460" t="str">
        <f>IF($G428="","",IF($K428=TRUE,
MAX(
MIN(
_xlfn.CEILING.MATH($G428*('②-1出来高報告書'!$H$42-1%),1)-ROUND($G428*'値引・法定福利費自動計算（非表示予定）'!$D$7,0),
_xlfn.CEILING.MATH($G428*('②-1出来高報告書'!$H$42+1%+0.1%),1)-1-ROUND($G428*'値引・法定福利費自動計算（非表示予定）'!$D$7,0)
),
MIN(0,$G428)-ROUND($G428*'値引・法定福利費自動計算（非表示予定）'!$D$7,0),
-99999
),
MAX(
MIN(0,$G428)-ROUND($G428*$L428,0),
-99999
)
))</f>
        <v/>
      </c>
      <c r="R428" s="460" t="str">
        <f>IF($G428="","",IF($K428=TRUE,
MIN(
MAX(
_xlfn.CEILING.MATH($G428*('②-1出来高報告書'!$H$42-1%),1)-ROUND($G428*'値引・法定福利費自動計算（非表示予定）'!$D$7,0),
_xlfn.CEILING.MATH($G428*('②-1出来高報告書'!$H$42+1%+0.1%),1)-1-ROUND($G428*'値引・法定福利費自動計算（非表示予定）'!$D$7,0)
),
MAX(0,$G428)-ROUND($G428*'値引・法定福利費自動計算（非表示予定）'!$D$7,0),
99999
),
MIN(
MAX(0,$G428)-ROUND($G428*$L428,0),
99999
)
))</f>
        <v/>
      </c>
      <c r="S428" s="462" t="str">
        <f t="shared" si="72"/>
        <v>OK</v>
      </c>
      <c r="T428" s="435" t="str">
        <f t="shared" si="73"/>
        <v>OK</v>
      </c>
      <c r="U428" s="435" t="str">
        <f>IF($K428=TRUE,IF(ROUND(ABS($H428-'②-1出来高報告書'!$H$42),4)&lt;=1%,"OK","NG"),"OK")</f>
        <v>OK</v>
      </c>
      <c r="V428" s="435" t="str">
        <f t="shared" si="74"/>
        <v>OK</v>
      </c>
      <c r="W428" s="435" t="str">
        <f t="shared" si="75"/>
        <v>OK</v>
      </c>
      <c r="X428" s="435" t="str">
        <f t="shared" si="76"/>
        <v>OK</v>
      </c>
      <c r="Y428" s="435" t="str">
        <f t="shared" si="77"/>
        <v>OK</v>
      </c>
      <c r="Z428" s="435">
        <f t="shared" si="78"/>
        <v>0</v>
      </c>
      <c r="AA428" s="83">
        <f>'①見積→契約(出来高報告初回のみ）'!I453</f>
        <v>0</v>
      </c>
    </row>
    <row r="429" spans="1:27" ht="18" customHeight="1">
      <c r="A429" s="370">
        <f t="shared" si="69"/>
        <v>12</v>
      </c>
      <c r="B429" s="308" t="str">
        <f>IF('①見積→契約(出来高報告初回のみ）'!B464="〇","☑","")</f>
        <v/>
      </c>
      <c r="C429" s="408" t="str">
        <f t="shared" si="80"/>
        <v/>
      </c>
      <c r="D429" s="305" t="str">
        <f>IFERROR(IF('①見積→契約(出来高報告初回のみ）'!C454="","",'①見積→契約(出来高報告初回のみ）'!C454),"")</f>
        <v/>
      </c>
      <c r="E429" s="115" t="str">
        <f>IFERROR(IF('①見積→契約(出来高報告初回のみ）'!D454="","",FIXED('①見積→契約(出来高報告初回のみ）'!D454,'①見積→契約(出来高報告初回のみ）'!AG468)),"")</f>
        <v/>
      </c>
      <c r="F429" s="111" t="str">
        <f>IFERROR(IF('①見積→契約(出来高報告初回のみ）'!E454="","",'①見積→契約(出来高報告初回のみ）'!E454),"")</f>
        <v/>
      </c>
      <c r="G429" s="112" t="str">
        <f>IF('①見積→契約(出来高報告初回のみ）'!H454="","",'①見積→契約(出来高報告初回のみ）'!H454)</f>
        <v/>
      </c>
      <c r="H429" s="110" t="str">
        <f t="shared" si="79"/>
        <v/>
      </c>
      <c r="I429" s="114" t="str">
        <f>IFERROR(IF(K429=TRUE,ROUND(G429*'値引・法定福利費自動計算（非表示予定）'!$D$7+M429,0),IF(G429="","",ROUND(G429*L429+M429,0))),"")</f>
        <v/>
      </c>
      <c r="J429" s="125"/>
      <c r="K429" s="458"/>
      <c r="L429" s="157"/>
      <c r="M429" s="156"/>
      <c r="N429" s="449" t="str">
        <f t="shared" si="71"/>
        <v/>
      </c>
      <c r="O429" s="449" t="str">
        <f>IF($K429=TRUE,'②-1出来高報告書'!$H$42-1%,"")</f>
        <v/>
      </c>
      <c r="P429" s="449" t="str">
        <f>IF($K429=TRUE,'②-1出来高報告書'!$H$42+1%,"")</f>
        <v/>
      </c>
      <c r="Q429" s="460" t="str">
        <f>IF($G429="","",IF($K429=TRUE,
MAX(
MIN(
_xlfn.CEILING.MATH($G429*('②-1出来高報告書'!$H$42-1%),1)-ROUND($G429*'値引・法定福利費自動計算（非表示予定）'!$D$7,0),
_xlfn.CEILING.MATH($G429*('②-1出来高報告書'!$H$42+1%+0.1%),1)-1-ROUND($G429*'値引・法定福利費自動計算（非表示予定）'!$D$7,0)
),
MIN(0,$G429)-ROUND($G429*'値引・法定福利費自動計算（非表示予定）'!$D$7,0),
-99999
),
MAX(
MIN(0,$G429)-ROUND($G429*$L429,0),
-99999
)
))</f>
        <v/>
      </c>
      <c r="R429" s="460" t="str">
        <f>IF($G429="","",IF($K429=TRUE,
MIN(
MAX(
_xlfn.CEILING.MATH($G429*('②-1出来高報告書'!$H$42-1%),1)-ROUND($G429*'値引・法定福利費自動計算（非表示予定）'!$D$7,0),
_xlfn.CEILING.MATH($G429*('②-1出来高報告書'!$H$42+1%+0.1%),1)-1-ROUND($G429*'値引・法定福利費自動計算（非表示予定）'!$D$7,0)
),
MAX(0,$G429)-ROUND($G429*'値引・法定福利費自動計算（非表示予定）'!$D$7,0),
99999
),
MIN(
MAX(0,$G429)-ROUND($G429*$L429,0),
99999
)
))</f>
        <v/>
      </c>
      <c r="S429" s="462" t="str">
        <f t="shared" si="72"/>
        <v>OK</v>
      </c>
      <c r="T429" s="435" t="str">
        <f t="shared" si="73"/>
        <v>OK</v>
      </c>
      <c r="U429" s="435" t="str">
        <f>IF($K429=TRUE,IF(ROUND(ABS($H429-'②-1出来高報告書'!$H$42),4)&lt;=1%,"OK","NG"),"OK")</f>
        <v>OK</v>
      </c>
      <c r="V429" s="435" t="str">
        <f t="shared" si="74"/>
        <v>OK</v>
      </c>
      <c r="W429" s="435" t="str">
        <f t="shared" si="75"/>
        <v>OK</v>
      </c>
      <c r="X429" s="435" t="str">
        <f t="shared" si="76"/>
        <v>OK</v>
      </c>
      <c r="Y429" s="435" t="str">
        <f t="shared" si="77"/>
        <v>OK</v>
      </c>
      <c r="Z429" s="435">
        <f t="shared" si="78"/>
        <v>0</v>
      </c>
      <c r="AA429" s="83">
        <f>'①見積→契約(出来高報告初回のみ）'!I454</f>
        <v>0</v>
      </c>
    </row>
    <row r="430" spans="1:27" ht="18" customHeight="1">
      <c r="A430" s="370">
        <f t="shared" ref="A430:A493" si="81">A390+1</f>
        <v>12</v>
      </c>
      <c r="B430" s="308" t="str">
        <f>IF('①見積→契約(出来高報告初回のみ）'!B465="〇","☑","")</f>
        <v/>
      </c>
      <c r="C430" s="408" t="str">
        <f t="shared" si="80"/>
        <v/>
      </c>
      <c r="D430" s="305" t="str">
        <f>IFERROR(IF('①見積→契約(出来高報告初回のみ）'!C455="","",'①見積→契約(出来高報告初回のみ）'!C455),"")</f>
        <v/>
      </c>
      <c r="E430" s="115" t="str">
        <f>IFERROR(IF('①見積→契約(出来高報告初回のみ）'!D455="","",FIXED('①見積→契約(出来高報告初回のみ）'!D455,'①見積→契約(出来高報告初回のみ）'!AG469)),"")</f>
        <v/>
      </c>
      <c r="F430" s="111" t="str">
        <f>IFERROR(IF('①見積→契約(出来高報告初回のみ）'!E455="","",'①見積→契約(出来高報告初回のみ）'!E455),"")</f>
        <v/>
      </c>
      <c r="G430" s="112" t="str">
        <f>IF('①見積→契約(出来高報告初回のみ）'!H455="","",'①見積→契約(出来高報告初回のみ）'!H455)</f>
        <v/>
      </c>
      <c r="H430" s="110" t="str">
        <f t="shared" si="79"/>
        <v/>
      </c>
      <c r="I430" s="114" t="str">
        <f>IFERROR(IF(K430=TRUE,ROUND(G430*'値引・法定福利費自動計算（非表示予定）'!$D$7+M430,0),IF(G430="","",ROUND(G430*L430+M430,0))),"")</f>
        <v/>
      </c>
      <c r="J430" s="125"/>
      <c r="K430" s="458"/>
      <c r="L430" s="157"/>
      <c r="M430" s="156"/>
      <c r="N430" s="449" t="str">
        <f t="shared" si="71"/>
        <v/>
      </c>
      <c r="O430" s="449" t="str">
        <f>IF($K430=TRUE,'②-1出来高報告書'!$H$42-1%,"")</f>
        <v/>
      </c>
      <c r="P430" s="449" t="str">
        <f>IF($K430=TRUE,'②-1出来高報告書'!$H$42+1%,"")</f>
        <v/>
      </c>
      <c r="Q430" s="460" t="str">
        <f>IF($G430="","",IF($K430=TRUE,
MAX(
MIN(
_xlfn.CEILING.MATH($G430*('②-1出来高報告書'!$H$42-1%),1)-ROUND($G430*'値引・法定福利費自動計算（非表示予定）'!$D$7,0),
_xlfn.CEILING.MATH($G430*('②-1出来高報告書'!$H$42+1%+0.1%),1)-1-ROUND($G430*'値引・法定福利費自動計算（非表示予定）'!$D$7,0)
),
MIN(0,$G430)-ROUND($G430*'値引・法定福利費自動計算（非表示予定）'!$D$7,0),
-99999
),
MAX(
MIN(0,$G430)-ROUND($G430*$L430,0),
-99999
)
))</f>
        <v/>
      </c>
      <c r="R430" s="460" t="str">
        <f>IF($G430="","",IF($K430=TRUE,
MIN(
MAX(
_xlfn.CEILING.MATH($G430*('②-1出来高報告書'!$H$42-1%),1)-ROUND($G430*'値引・法定福利費自動計算（非表示予定）'!$D$7,0),
_xlfn.CEILING.MATH($G430*('②-1出来高報告書'!$H$42+1%+0.1%),1)-1-ROUND($G430*'値引・法定福利費自動計算（非表示予定）'!$D$7,0)
),
MAX(0,$G430)-ROUND($G430*'値引・法定福利費自動計算（非表示予定）'!$D$7,0),
99999
),
MIN(
MAX(0,$G430)-ROUND($G430*$L430,0),
99999
)
))</f>
        <v/>
      </c>
      <c r="S430" s="462" t="str">
        <f t="shared" si="72"/>
        <v>OK</v>
      </c>
      <c r="T430" s="435" t="str">
        <f t="shared" si="73"/>
        <v>OK</v>
      </c>
      <c r="U430" s="435" t="str">
        <f>IF($K430=TRUE,IF(ROUND(ABS($H430-'②-1出来高報告書'!$H$42),4)&lt;=1%,"OK","NG"),"OK")</f>
        <v>OK</v>
      </c>
      <c r="V430" s="435" t="str">
        <f t="shared" si="74"/>
        <v>OK</v>
      </c>
      <c r="W430" s="435" t="str">
        <f t="shared" si="75"/>
        <v>OK</v>
      </c>
      <c r="X430" s="435" t="str">
        <f t="shared" si="76"/>
        <v>OK</v>
      </c>
      <c r="Y430" s="435" t="str">
        <f t="shared" si="77"/>
        <v>OK</v>
      </c>
      <c r="Z430" s="435">
        <f t="shared" si="78"/>
        <v>0</v>
      </c>
      <c r="AA430" s="83">
        <f>'①見積→契約(出来高報告初回のみ）'!I455</f>
        <v>0</v>
      </c>
    </row>
    <row r="431" spans="1:27" ht="18" customHeight="1">
      <c r="A431" s="370">
        <f t="shared" si="81"/>
        <v>12</v>
      </c>
      <c r="B431" s="308" t="str">
        <f>IF('①見積→契約(出来高報告初回のみ）'!B466="〇","☑","")</f>
        <v/>
      </c>
      <c r="C431" s="408" t="str">
        <f t="shared" si="80"/>
        <v/>
      </c>
      <c r="D431" s="305" t="str">
        <f>IFERROR(IF('①見積→契約(出来高報告初回のみ）'!C456="","",'①見積→契約(出来高報告初回のみ）'!C456),"")</f>
        <v/>
      </c>
      <c r="E431" s="115" t="str">
        <f>IFERROR(IF('①見積→契約(出来高報告初回のみ）'!D456="","",FIXED('①見積→契約(出来高報告初回のみ）'!D456,'①見積→契約(出来高報告初回のみ）'!AG470)),"")</f>
        <v/>
      </c>
      <c r="F431" s="111" t="str">
        <f>IFERROR(IF('①見積→契約(出来高報告初回のみ）'!E456="","",'①見積→契約(出来高報告初回のみ）'!E456),"")</f>
        <v/>
      </c>
      <c r="G431" s="112" t="str">
        <f>IF('①見積→契約(出来高報告初回のみ）'!H456="","",'①見積→契約(出来高報告初回のみ）'!H456)</f>
        <v/>
      </c>
      <c r="H431" s="110" t="str">
        <f t="shared" si="79"/>
        <v/>
      </c>
      <c r="I431" s="114" t="str">
        <f>IFERROR(IF(K431=TRUE,ROUND(G431*'値引・法定福利費自動計算（非表示予定）'!$D$7+M431,0),IF(G431="","",ROUND(G431*L431+M431,0))),"")</f>
        <v/>
      </c>
      <c r="J431" s="125"/>
      <c r="K431" s="458"/>
      <c r="L431" s="157"/>
      <c r="M431" s="156"/>
      <c r="N431" s="449" t="str">
        <f t="shared" si="71"/>
        <v/>
      </c>
      <c r="O431" s="449" t="str">
        <f>IF($K431=TRUE,'②-1出来高報告書'!$H$42-1%,"")</f>
        <v/>
      </c>
      <c r="P431" s="449" t="str">
        <f>IF($K431=TRUE,'②-1出来高報告書'!$H$42+1%,"")</f>
        <v/>
      </c>
      <c r="Q431" s="460" t="str">
        <f>IF($G431="","",IF($K431=TRUE,
MAX(
MIN(
_xlfn.CEILING.MATH($G431*('②-1出来高報告書'!$H$42-1%),1)-ROUND($G431*'値引・法定福利費自動計算（非表示予定）'!$D$7,0),
_xlfn.CEILING.MATH($G431*('②-1出来高報告書'!$H$42+1%+0.1%),1)-1-ROUND($G431*'値引・法定福利費自動計算（非表示予定）'!$D$7,0)
),
MIN(0,$G431)-ROUND($G431*'値引・法定福利費自動計算（非表示予定）'!$D$7,0),
-99999
),
MAX(
MIN(0,$G431)-ROUND($G431*$L431,0),
-99999
)
))</f>
        <v/>
      </c>
      <c r="R431" s="460" t="str">
        <f>IF($G431="","",IF($K431=TRUE,
MIN(
MAX(
_xlfn.CEILING.MATH($G431*('②-1出来高報告書'!$H$42-1%),1)-ROUND($G431*'値引・法定福利費自動計算（非表示予定）'!$D$7,0),
_xlfn.CEILING.MATH($G431*('②-1出来高報告書'!$H$42+1%+0.1%),1)-1-ROUND($G431*'値引・法定福利費自動計算（非表示予定）'!$D$7,0)
),
MAX(0,$G431)-ROUND($G431*'値引・法定福利費自動計算（非表示予定）'!$D$7,0),
99999
),
MIN(
MAX(0,$G431)-ROUND($G431*$L431,0),
99999
)
))</f>
        <v/>
      </c>
      <c r="S431" s="462" t="str">
        <f t="shared" si="72"/>
        <v>OK</v>
      </c>
      <c r="T431" s="435" t="str">
        <f t="shared" si="73"/>
        <v>OK</v>
      </c>
      <c r="U431" s="435" t="str">
        <f>IF($K431=TRUE,IF(ROUND(ABS($H431-'②-1出来高報告書'!$H$42),4)&lt;=1%,"OK","NG"),"OK")</f>
        <v>OK</v>
      </c>
      <c r="V431" s="435" t="str">
        <f t="shared" si="74"/>
        <v>OK</v>
      </c>
      <c r="W431" s="435" t="str">
        <f t="shared" si="75"/>
        <v>OK</v>
      </c>
      <c r="X431" s="435" t="str">
        <f t="shared" si="76"/>
        <v>OK</v>
      </c>
      <c r="Y431" s="435" t="str">
        <f t="shared" si="77"/>
        <v>OK</v>
      </c>
      <c r="Z431" s="435">
        <f t="shared" si="78"/>
        <v>0</v>
      </c>
      <c r="AA431" s="83">
        <f>'①見積→契約(出来高報告初回のみ）'!I456</f>
        <v>0</v>
      </c>
    </row>
    <row r="432" spans="1:27" ht="18" customHeight="1">
      <c r="A432" s="370">
        <f t="shared" si="81"/>
        <v>12</v>
      </c>
      <c r="B432" s="308" t="str">
        <f>IF('①見積→契約(出来高報告初回のみ）'!B467="〇","☑","")</f>
        <v/>
      </c>
      <c r="C432" s="408" t="str">
        <f t="shared" si="80"/>
        <v/>
      </c>
      <c r="D432" s="305" t="str">
        <f>IFERROR(IF('①見積→契約(出来高報告初回のみ）'!C457="","",'①見積→契約(出来高報告初回のみ）'!C457),"")</f>
        <v/>
      </c>
      <c r="E432" s="115" t="str">
        <f>IFERROR(IF('①見積→契約(出来高報告初回のみ）'!D457="","",FIXED('①見積→契約(出来高報告初回のみ）'!D457,'①見積→契約(出来高報告初回のみ）'!AG471)),"")</f>
        <v/>
      </c>
      <c r="F432" s="111" t="str">
        <f>IFERROR(IF('①見積→契約(出来高報告初回のみ）'!E457="","",'①見積→契約(出来高報告初回のみ）'!E457),"")</f>
        <v/>
      </c>
      <c r="G432" s="112" t="str">
        <f>IF('①見積→契約(出来高報告初回のみ）'!H457="","",'①見積→契約(出来高報告初回のみ）'!H457)</f>
        <v/>
      </c>
      <c r="H432" s="110" t="str">
        <f t="shared" si="79"/>
        <v/>
      </c>
      <c r="I432" s="114" t="str">
        <f>IFERROR(IF(K432=TRUE,ROUND(G432*'値引・法定福利費自動計算（非表示予定）'!$D$7+M432,0),IF(G432="","",ROUND(G432*L432+M432,0))),"")</f>
        <v/>
      </c>
      <c r="J432" s="125"/>
      <c r="K432" s="458"/>
      <c r="L432" s="157"/>
      <c r="M432" s="156"/>
      <c r="N432" s="449" t="str">
        <f t="shared" si="71"/>
        <v/>
      </c>
      <c r="O432" s="449" t="str">
        <f>IF($K432=TRUE,'②-1出来高報告書'!$H$42-1%,"")</f>
        <v/>
      </c>
      <c r="P432" s="449" t="str">
        <f>IF($K432=TRUE,'②-1出来高報告書'!$H$42+1%,"")</f>
        <v/>
      </c>
      <c r="Q432" s="460" t="str">
        <f>IF($G432="","",IF($K432=TRUE,
MAX(
MIN(
_xlfn.CEILING.MATH($G432*('②-1出来高報告書'!$H$42-1%),1)-ROUND($G432*'値引・法定福利費自動計算（非表示予定）'!$D$7,0),
_xlfn.CEILING.MATH($G432*('②-1出来高報告書'!$H$42+1%+0.1%),1)-1-ROUND($G432*'値引・法定福利費自動計算（非表示予定）'!$D$7,0)
),
MIN(0,$G432)-ROUND($G432*'値引・法定福利費自動計算（非表示予定）'!$D$7,0),
-99999
),
MAX(
MIN(0,$G432)-ROUND($G432*$L432,0),
-99999
)
))</f>
        <v/>
      </c>
      <c r="R432" s="460" t="str">
        <f>IF($G432="","",IF($K432=TRUE,
MIN(
MAX(
_xlfn.CEILING.MATH($G432*('②-1出来高報告書'!$H$42-1%),1)-ROUND($G432*'値引・法定福利費自動計算（非表示予定）'!$D$7,0),
_xlfn.CEILING.MATH($G432*('②-1出来高報告書'!$H$42+1%+0.1%),1)-1-ROUND($G432*'値引・法定福利費自動計算（非表示予定）'!$D$7,0)
),
MAX(0,$G432)-ROUND($G432*'値引・法定福利費自動計算（非表示予定）'!$D$7,0),
99999
),
MIN(
MAX(0,$G432)-ROUND($G432*$L432,0),
99999
)
))</f>
        <v/>
      </c>
      <c r="S432" s="462" t="str">
        <f t="shared" si="72"/>
        <v>OK</v>
      </c>
      <c r="T432" s="435" t="str">
        <f t="shared" si="73"/>
        <v>OK</v>
      </c>
      <c r="U432" s="435" t="str">
        <f>IF($K432=TRUE,IF(ROUND(ABS($H432-'②-1出来高報告書'!$H$42),4)&lt;=1%,"OK","NG"),"OK")</f>
        <v>OK</v>
      </c>
      <c r="V432" s="435" t="str">
        <f t="shared" si="74"/>
        <v>OK</v>
      </c>
      <c r="W432" s="435" t="str">
        <f t="shared" si="75"/>
        <v>OK</v>
      </c>
      <c r="X432" s="435" t="str">
        <f t="shared" si="76"/>
        <v>OK</v>
      </c>
      <c r="Y432" s="435" t="str">
        <f t="shared" si="77"/>
        <v>OK</v>
      </c>
      <c r="Z432" s="435">
        <f t="shared" si="78"/>
        <v>0</v>
      </c>
      <c r="AA432" s="83">
        <f>'①見積→契約(出来高報告初回のみ）'!I457</f>
        <v>0</v>
      </c>
    </row>
    <row r="433" spans="1:27" ht="18" customHeight="1">
      <c r="A433" s="370">
        <f t="shared" si="81"/>
        <v>12</v>
      </c>
      <c r="B433" s="308" t="str">
        <f>IF('①見積→契約(出来高報告初回のみ）'!B468="〇","☑","")</f>
        <v/>
      </c>
      <c r="C433" s="408" t="str">
        <f t="shared" si="80"/>
        <v/>
      </c>
      <c r="D433" s="305" t="str">
        <f>IFERROR(IF('①見積→契約(出来高報告初回のみ）'!C458="","",'①見積→契約(出来高報告初回のみ）'!C458),"")</f>
        <v/>
      </c>
      <c r="E433" s="115" t="str">
        <f>IFERROR(IF('①見積→契約(出来高報告初回のみ）'!D458="","",FIXED('①見積→契約(出来高報告初回のみ）'!D458,'①見積→契約(出来高報告初回のみ）'!AG472)),"")</f>
        <v/>
      </c>
      <c r="F433" s="111" t="str">
        <f>IFERROR(IF('①見積→契約(出来高報告初回のみ）'!E458="","",'①見積→契約(出来高報告初回のみ）'!E458),"")</f>
        <v/>
      </c>
      <c r="G433" s="112" t="str">
        <f>IF('①見積→契約(出来高報告初回のみ）'!H458="","",'①見積→契約(出来高報告初回のみ）'!H458)</f>
        <v/>
      </c>
      <c r="H433" s="110" t="str">
        <f t="shared" si="79"/>
        <v/>
      </c>
      <c r="I433" s="114" t="str">
        <f>IFERROR(IF(K433=TRUE,ROUND(G433*'値引・法定福利費自動計算（非表示予定）'!$D$7+M433,0),IF(G433="","",ROUND(G433*L433+M433,0))),"")</f>
        <v/>
      </c>
      <c r="J433" s="125"/>
      <c r="K433" s="458"/>
      <c r="L433" s="157"/>
      <c r="M433" s="156"/>
      <c r="N433" s="449" t="str">
        <f t="shared" si="71"/>
        <v/>
      </c>
      <c r="O433" s="449" t="str">
        <f>IF($K433=TRUE,'②-1出来高報告書'!$H$42-1%,"")</f>
        <v/>
      </c>
      <c r="P433" s="449" t="str">
        <f>IF($K433=TRUE,'②-1出来高報告書'!$H$42+1%,"")</f>
        <v/>
      </c>
      <c r="Q433" s="460" t="str">
        <f>IF($G433="","",IF($K433=TRUE,
MAX(
MIN(
_xlfn.CEILING.MATH($G433*('②-1出来高報告書'!$H$42-1%),1)-ROUND($G433*'値引・法定福利費自動計算（非表示予定）'!$D$7,0),
_xlfn.CEILING.MATH($G433*('②-1出来高報告書'!$H$42+1%+0.1%),1)-1-ROUND($G433*'値引・法定福利費自動計算（非表示予定）'!$D$7,0)
),
MIN(0,$G433)-ROUND($G433*'値引・法定福利費自動計算（非表示予定）'!$D$7,0),
-99999
),
MAX(
MIN(0,$G433)-ROUND($G433*$L433,0),
-99999
)
))</f>
        <v/>
      </c>
      <c r="R433" s="460" t="str">
        <f>IF($G433="","",IF($K433=TRUE,
MIN(
MAX(
_xlfn.CEILING.MATH($G433*('②-1出来高報告書'!$H$42-1%),1)-ROUND($G433*'値引・法定福利費自動計算（非表示予定）'!$D$7,0),
_xlfn.CEILING.MATH($G433*('②-1出来高報告書'!$H$42+1%+0.1%),1)-1-ROUND($G433*'値引・法定福利費自動計算（非表示予定）'!$D$7,0)
),
MAX(0,$G433)-ROUND($G433*'値引・法定福利費自動計算（非表示予定）'!$D$7,0),
99999
),
MIN(
MAX(0,$G433)-ROUND($G433*$L433,0),
99999
)
))</f>
        <v/>
      </c>
      <c r="S433" s="462" t="str">
        <f t="shared" si="72"/>
        <v>OK</v>
      </c>
      <c r="T433" s="435" t="str">
        <f t="shared" si="73"/>
        <v>OK</v>
      </c>
      <c r="U433" s="435" t="str">
        <f>IF($K433=TRUE,IF(ROUND(ABS($H433-'②-1出来高報告書'!$H$42),4)&lt;=1%,"OK","NG"),"OK")</f>
        <v>OK</v>
      </c>
      <c r="V433" s="435" t="str">
        <f t="shared" si="74"/>
        <v>OK</v>
      </c>
      <c r="W433" s="435" t="str">
        <f t="shared" si="75"/>
        <v>OK</v>
      </c>
      <c r="X433" s="435" t="str">
        <f t="shared" si="76"/>
        <v>OK</v>
      </c>
      <c r="Y433" s="435" t="str">
        <f t="shared" si="77"/>
        <v>OK</v>
      </c>
      <c r="Z433" s="435">
        <f t="shared" si="78"/>
        <v>0</v>
      </c>
      <c r="AA433" s="83">
        <f>'①見積→契約(出来高報告初回のみ）'!I458</f>
        <v>0</v>
      </c>
    </row>
    <row r="434" spans="1:27" ht="18" customHeight="1">
      <c r="A434" s="370">
        <f t="shared" si="81"/>
        <v>12</v>
      </c>
      <c r="B434" s="308" t="str">
        <f>IF('①見積→契約(出来高報告初回のみ）'!B469="〇","☑","")</f>
        <v/>
      </c>
      <c r="C434" s="408" t="str">
        <f t="shared" si="80"/>
        <v/>
      </c>
      <c r="D434" s="305" t="str">
        <f>IFERROR(IF('①見積→契約(出来高報告初回のみ）'!C459="","",'①見積→契約(出来高報告初回のみ）'!C459),"")</f>
        <v/>
      </c>
      <c r="E434" s="115" t="str">
        <f>IFERROR(IF('①見積→契約(出来高報告初回のみ）'!D459="","",FIXED('①見積→契約(出来高報告初回のみ）'!D459,'①見積→契約(出来高報告初回のみ）'!AG473)),"")</f>
        <v/>
      </c>
      <c r="F434" s="111" t="str">
        <f>IFERROR(IF('①見積→契約(出来高報告初回のみ）'!E459="","",'①見積→契約(出来高報告初回のみ）'!E459),"")</f>
        <v/>
      </c>
      <c r="G434" s="112" t="str">
        <f>IF('①見積→契約(出来高報告初回のみ）'!H459="","",'①見積→契約(出来高報告初回のみ）'!H459)</f>
        <v/>
      </c>
      <c r="H434" s="110" t="str">
        <f t="shared" si="79"/>
        <v/>
      </c>
      <c r="I434" s="114" t="str">
        <f>IFERROR(IF(K434=TRUE,ROUND(G434*'値引・法定福利費自動計算（非表示予定）'!$D$7+M434,0),IF(G434="","",ROUND(G434*L434+M434,0))),"")</f>
        <v/>
      </c>
      <c r="J434" s="125"/>
      <c r="K434" s="458"/>
      <c r="L434" s="157"/>
      <c r="M434" s="156"/>
      <c r="N434" s="449" t="str">
        <f t="shared" si="71"/>
        <v/>
      </c>
      <c r="O434" s="449" t="str">
        <f>IF($K434=TRUE,'②-1出来高報告書'!$H$42-1%,"")</f>
        <v/>
      </c>
      <c r="P434" s="449" t="str">
        <f>IF($K434=TRUE,'②-1出来高報告書'!$H$42+1%,"")</f>
        <v/>
      </c>
      <c r="Q434" s="460" t="str">
        <f>IF($G434="","",IF($K434=TRUE,
MAX(
MIN(
_xlfn.CEILING.MATH($G434*('②-1出来高報告書'!$H$42-1%),1)-ROUND($G434*'値引・法定福利費自動計算（非表示予定）'!$D$7,0),
_xlfn.CEILING.MATH($G434*('②-1出来高報告書'!$H$42+1%+0.1%),1)-1-ROUND($G434*'値引・法定福利費自動計算（非表示予定）'!$D$7,0)
),
MIN(0,$G434)-ROUND($G434*'値引・法定福利費自動計算（非表示予定）'!$D$7,0),
-99999
),
MAX(
MIN(0,$G434)-ROUND($G434*$L434,0),
-99999
)
))</f>
        <v/>
      </c>
      <c r="R434" s="460" t="str">
        <f>IF($G434="","",IF($K434=TRUE,
MIN(
MAX(
_xlfn.CEILING.MATH($G434*('②-1出来高報告書'!$H$42-1%),1)-ROUND($G434*'値引・法定福利費自動計算（非表示予定）'!$D$7,0),
_xlfn.CEILING.MATH($G434*('②-1出来高報告書'!$H$42+1%+0.1%),1)-1-ROUND($G434*'値引・法定福利費自動計算（非表示予定）'!$D$7,0)
),
MAX(0,$G434)-ROUND($G434*'値引・法定福利費自動計算（非表示予定）'!$D$7,0),
99999
),
MIN(
MAX(0,$G434)-ROUND($G434*$L434,0),
99999
)
))</f>
        <v/>
      </c>
      <c r="S434" s="462" t="str">
        <f t="shared" si="72"/>
        <v>OK</v>
      </c>
      <c r="T434" s="435" t="str">
        <f t="shared" si="73"/>
        <v>OK</v>
      </c>
      <c r="U434" s="435" t="str">
        <f>IF($K434=TRUE,IF(ROUND(ABS($H434-'②-1出来高報告書'!$H$42),4)&lt;=1%,"OK","NG"),"OK")</f>
        <v>OK</v>
      </c>
      <c r="V434" s="435" t="str">
        <f t="shared" si="74"/>
        <v>OK</v>
      </c>
      <c r="W434" s="435" t="str">
        <f t="shared" si="75"/>
        <v>OK</v>
      </c>
      <c r="X434" s="435" t="str">
        <f t="shared" si="76"/>
        <v>OK</v>
      </c>
      <c r="Y434" s="435" t="str">
        <f t="shared" si="77"/>
        <v>OK</v>
      </c>
      <c r="Z434" s="435">
        <f t="shared" si="78"/>
        <v>0</v>
      </c>
      <c r="AA434" s="83">
        <f>'①見積→契約(出来高報告初回のみ）'!I459</f>
        <v>0</v>
      </c>
    </row>
    <row r="435" spans="1:27" ht="18" customHeight="1">
      <c r="A435" s="370">
        <f t="shared" si="81"/>
        <v>12</v>
      </c>
      <c r="B435" s="308" t="str">
        <f>IF('①見積→契約(出来高報告初回のみ）'!B470="〇","☑","")</f>
        <v/>
      </c>
      <c r="C435" s="408" t="str">
        <f t="shared" si="80"/>
        <v/>
      </c>
      <c r="D435" s="305" t="str">
        <f>IFERROR(IF('①見積→契約(出来高報告初回のみ）'!C460="","",'①見積→契約(出来高報告初回のみ）'!C460),"")</f>
        <v/>
      </c>
      <c r="E435" s="115" t="str">
        <f>IFERROR(IF('①見積→契約(出来高報告初回のみ）'!D460="","",FIXED('①見積→契約(出来高報告初回のみ）'!D460,'①見積→契約(出来高報告初回のみ）'!AG474)),"")</f>
        <v/>
      </c>
      <c r="F435" s="111" t="str">
        <f>IFERROR(IF('①見積→契約(出来高報告初回のみ）'!E460="","",'①見積→契約(出来高報告初回のみ）'!E460),"")</f>
        <v/>
      </c>
      <c r="G435" s="112" t="str">
        <f>IF('①見積→契約(出来高報告初回のみ）'!H460="","",'①見積→契約(出来高報告初回のみ）'!H460)</f>
        <v/>
      </c>
      <c r="H435" s="110" t="str">
        <f t="shared" si="79"/>
        <v/>
      </c>
      <c r="I435" s="114" t="str">
        <f>IFERROR(IF(K435=TRUE,ROUND(G435*'値引・法定福利費自動計算（非表示予定）'!$D$7+M435,0),IF(G435="","",ROUND(G435*L435+M435,0))),"")</f>
        <v/>
      </c>
      <c r="J435" s="125"/>
      <c r="K435" s="458"/>
      <c r="L435" s="157"/>
      <c r="M435" s="156"/>
      <c r="N435" s="449" t="str">
        <f t="shared" si="71"/>
        <v/>
      </c>
      <c r="O435" s="449" t="str">
        <f>IF($K435=TRUE,'②-1出来高報告書'!$H$42-1%,"")</f>
        <v/>
      </c>
      <c r="P435" s="449" t="str">
        <f>IF($K435=TRUE,'②-1出来高報告書'!$H$42+1%,"")</f>
        <v/>
      </c>
      <c r="Q435" s="460" t="str">
        <f>IF($G435="","",IF($K435=TRUE,
MAX(
MIN(
_xlfn.CEILING.MATH($G435*('②-1出来高報告書'!$H$42-1%),1)-ROUND($G435*'値引・法定福利費自動計算（非表示予定）'!$D$7,0),
_xlfn.CEILING.MATH($G435*('②-1出来高報告書'!$H$42+1%+0.1%),1)-1-ROUND($G435*'値引・法定福利費自動計算（非表示予定）'!$D$7,0)
),
MIN(0,$G435)-ROUND($G435*'値引・法定福利費自動計算（非表示予定）'!$D$7,0),
-99999
),
MAX(
MIN(0,$G435)-ROUND($G435*$L435,0),
-99999
)
))</f>
        <v/>
      </c>
      <c r="R435" s="460" t="str">
        <f>IF($G435="","",IF($K435=TRUE,
MIN(
MAX(
_xlfn.CEILING.MATH($G435*('②-1出来高報告書'!$H$42-1%),1)-ROUND($G435*'値引・法定福利費自動計算（非表示予定）'!$D$7,0),
_xlfn.CEILING.MATH($G435*('②-1出来高報告書'!$H$42+1%+0.1%),1)-1-ROUND($G435*'値引・法定福利費自動計算（非表示予定）'!$D$7,0)
),
MAX(0,$G435)-ROUND($G435*'値引・法定福利費自動計算（非表示予定）'!$D$7,0),
99999
),
MIN(
MAX(0,$G435)-ROUND($G435*$L435,0),
99999
)
))</f>
        <v/>
      </c>
      <c r="S435" s="462" t="str">
        <f t="shared" si="72"/>
        <v>OK</v>
      </c>
      <c r="T435" s="435" t="str">
        <f t="shared" si="73"/>
        <v>OK</v>
      </c>
      <c r="U435" s="435" t="str">
        <f>IF($K435=TRUE,IF(ROUND(ABS($H435-'②-1出来高報告書'!$H$42),4)&lt;=1%,"OK","NG"),"OK")</f>
        <v>OK</v>
      </c>
      <c r="V435" s="435" t="str">
        <f t="shared" si="74"/>
        <v>OK</v>
      </c>
      <c r="W435" s="435" t="str">
        <f t="shared" si="75"/>
        <v>OK</v>
      </c>
      <c r="X435" s="435" t="str">
        <f t="shared" si="76"/>
        <v>OK</v>
      </c>
      <c r="Y435" s="435" t="str">
        <f t="shared" si="77"/>
        <v>OK</v>
      </c>
      <c r="Z435" s="435">
        <f t="shared" si="78"/>
        <v>0</v>
      </c>
      <c r="AA435" s="83">
        <f>'①見積→契約(出来高報告初回のみ）'!I460</f>
        <v>0</v>
      </c>
    </row>
    <row r="436" spans="1:27" ht="18" customHeight="1">
      <c r="A436" s="370">
        <f t="shared" si="81"/>
        <v>12</v>
      </c>
      <c r="B436" s="308" t="str">
        <f>IF('①見積→契約(出来高報告初回のみ）'!B471="〇","☑","")</f>
        <v/>
      </c>
      <c r="C436" s="408" t="str">
        <f t="shared" si="80"/>
        <v/>
      </c>
      <c r="D436" s="305" t="str">
        <f>IFERROR(IF('①見積→契約(出来高報告初回のみ）'!C461="","",'①見積→契約(出来高報告初回のみ）'!C461),"")</f>
        <v/>
      </c>
      <c r="E436" s="115" t="str">
        <f>IFERROR(IF('①見積→契約(出来高報告初回のみ）'!D461="","",FIXED('①見積→契約(出来高報告初回のみ）'!D461,'①見積→契約(出来高報告初回のみ）'!AG475)),"")</f>
        <v/>
      </c>
      <c r="F436" s="111" t="str">
        <f>IFERROR(IF('①見積→契約(出来高報告初回のみ）'!E461="","",'①見積→契約(出来高報告初回のみ）'!E461),"")</f>
        <v/>
      </c>
      <c r="G436" s="112" t="str">
        <f>IF('①見積→契約(出来高報告初回のみ）'!H461="","",'①見積→契約(出来高報告初回のみ）'!H461)</f>
        <v/>
      </c>
      <c r="H436" s="110" t="str">
        <f t="shared" si="79"/>
        <v/>
      </c>
      <c r="I436" s="114" t="str">
        <f>IFERROR(IF(K436=TRUE,ROUND(G436*'値引・法定福利費自動計算（非表示予定）'!$D$7+M436,0),IF(G436="","",ROUND(G436*L436+M436,0))),"")</f>
        <v/>
      </c>
      <c r="J436" s="125"/>
      <c r="K436" s="458"/>
      <c r="L436" s="157"/>
      <c r="M436" s="156"/>
      <c r="N436" s="449" t="str">
        <f t="shared" si="71"/>
        <v/>
      </c>
      <c r="O436" s="449" t="str">
        <f>IF($K436=TRUE,'②-1出来高報告書'!$H$42-1%,"")</f>
        <v/>
      </c>
      <c r="P436" s="449" t="str">
        <f>IF($K436=TRUE,'②-1出来高報告書'!$H$42+1%,"")</f>
        <v/>
      </c>
      <c r="Q436" s="460" t="str">
        <f>IF($G436="","",IF($K436=TRUE,
MAX(
MIN(
_xlfn.CEILING.MATH($G436*('②-1出来高報告書'!$H$42-1%),1)-ROUND($G436*'値引・法定福利費自動計算（非表示予定）'!$D$7,0),
_xlfn.CEILING.MATH($G436*('②-1出来高報告書'!$H$42+1%+0.1%),1)-1-ROUND($G436*'値引・法定福利費自動計算（非表示予定）'!$D$7,0)
),
MIN(0,$G436)-ROUND($G436*'値引・法定福利費自動計算（非表示予定）'!$D$7,0),
-99999
),
MAX(
MIN(0,$G436)-ROUND($G436*$L436,0),
-99999
)
))</f>
        <v/>
      </c>
      <c r="R436" s="460" t="str">
        <f>IF($G436="","",IF($K436=TRUE,
MIN(
MAX(
_xlfn.CEILING.MATH($G436*('②-1出来高報告書'!$H$42-1%),1)-ROUND($G436*'値引・法定福利費自動計算（非表示予定）'!$D$7,0),
_xlfn.CEILING.MATH($G436*('②-1出来高報告書'!$H$42+1%+0.1%),1)-1-ROUND($G436*'値引・法定福利費自動計算（非表示予定）'!$D$7,0)
),
MAX(0,$G436)-ROUND($G436*'値引・法定福利費自動計算（非表示予定）'!$D$7,0),
99999
),
MIN(
MAX(0,$G436)-ROUND($G436*$L436,0),
99999
)
))</f>
        <v/>
      </c>
      <c r="S436" s="462" t="str">
        <f t="shared" si="72"/>
        <v>OK</v>
      </c>
      <c r="T436" s="435" t="str">
        <f t="shared" si="73"/>
        <v>OK</v>
      </c>
      <c r="U436" s="435" t="str">
        <f>IF($K436=TRUE,IF(ROUND(ABS($H436-'②-1出来高報告書'!$H$42),4)&lt;=1%,"OK","NG"),"OK")</f>
        <v>OK</v>
      </c>
      <c r="V436" s="435" t="str">
        <f t="shared" si="74"/>
        <v>OK</v>
      </c>
      <c r="W436" s="435" t="str">
        <f t="shared" si="75"/>
        <v>OK</v>
      </c>
      <c r="X436" s="435" t="str">
        <f t="shared" si="76"/>
        <v>OK</v>
      </c>
      <c r="Y436" s="435" t="str">
        <f t="shared" si="77"/>
        <v>OK</v>
      </c>
      <c r="Z436" s="435">
        <f t="shared" si="78"/>
        <v>0</v>
      </c>
      <c r="AA436" s="83">
        <f>'①見積→契約(出来高報告初回のみ）'!I461</f>
        <v>0</v>
      </c>
    </row>
    <row r="437" spans="1:27" ht="18" customHeight="1">
      <c r="A437" s="370">
        <f t="shared" si="81"/>
        <v>12</v>
      </c>
      <c r="B437" s="308" t="str">
        <f>IF('①見積→契約(出来高報告初回のみ）'!B472="〇","☑","")</f>
        <v/>
      </c>
      <c r="C437" s="408" t="str">
        <f t="shared" si="80"/>
        <v/>
      </c>
      <c r="D437" s="305" t="str">
        <f>IFERROR(IF('①見積→契約(出来高報告初回のみ）'!C462="","",'①見積→契約(出来高報告初回のみ）'!C462),"")</f>
        <v/>
      </c>
      <c r="E437" s="115" t="str">
        <f>IFERROR(IF('①見積→契約(出来高報告初回のみ）'!D462="","",FIXED('①見積→契約(出来高報告初回のみ）'!D462,'①見積→契約(出来高報告初回のみ）'!AG476)),"")</f>
        <v/>
      </c>
      <c r="F437" s="111" t="str">
        <f>IFERROR(IF('①見積→契約(出来高報告初回のみ）'!E462="","",'①見積→契約(出来高報告初回のみ）'!E462),"")</f>
        <v/>
      </c>
      <c r="G437" s="112" t="str">
        <f>IF('①見積→契約(出来高報告初回のみ）'!H462="","",'①見積→契約(出来高報告初回のみ）'!H462)</f>
        <v/>
      </c>
      <c r="H437" s="110" t="str">
        <f t="shared" si="79"/>
        <v/>
      </c>
      <c r="I437" s="114" t="str">
        <f>IFERROR(IF(K437=TRUE,ROUND(G437*'値引・法定福利費自動計算（非表示予定）'!$D$7+M437,0),IF(G437="","",ROUND(G437*L437+M437,0))),"")</f>
        <v/>
      </c>
      <c r="J437" s="125"/>
      <c r="K437" s="458"/>
      <c r="L437" s="157"/>
      <c r="M437" s="156"/>
      <c r="N437" s="449" t="str">
        <f t="shared" si="71"/>
        <v/>
      </c>
      <c r="O437" s="449" t="str">
        <f>IF($K437=TRUE,'②-1出来高報告書'!$H$42-1%,"")</f>
        <v/>
      </c>
      <c r="P437" s="449" t="str">
        <f>IF($K437=TRUE,'②-1出来高報告書'!$H$42+1%,"")</f>
        <v/>
      </c>
      <c r="Q437" s="460" t="str">
        <f>IF($G437="","",IF($K437=TRUE,
MAX(
MIN(
_xlfn.CEILING.MATH($G437*('②-1出来高報告書'!$H$42-1%),1)-ROUND($G437*'値引・法定福利費自動計算（非表示予定）'!$D$7,0),
_xlfn.CEILING.MATH($G437*('②-1出来高報告書'!$H$42+1%+0.1%),1)-1-ROUND($G437*'値引・法定福利費自動計算（非表示予定）'!$D$7,0)
),
MIN(0,$G437)-ROUND($G437*'値引・法定福利費自動計算（非表示予定）'!$D$7,0),
-99999
),
MAX(
MIN(0,$G437)-ROUND($G437*$L437,0),
-99999
)
))</f>
        <v/>
      </c>
      <c r="R437" s="460" t="str">
        <f>IF($G437="","",IF($K437=TRUE,
MIN(
MAX(
_xlfn.CEILING.MATH($G437*('②-1出来高報告書'!$H$42-1%),1)-ROUND($G437*'値引・法定福利費自動計算（非表示予定）'!$D$7,0),
_xlfn.CEILING.MATH($G437*('②-1出来高報告書'!$H$42+1%+0.1%),1)-1-ROUND($G437*'値引・法定福利費自動計算（非表示予定）'!$D$7,0)
),
MAX(0,$G437)-ROUND($G437*'値引・法定福利費自動計算（非表示予定）'!$D$7,0),
99999
),
MIN(
MAX(0,$G437)-ROUND($G437*$L437,0),
99999
)
))</f>
        <v/>
      </c>
      <c r="S437" s="462" t="str">
        <f t="shared" si="72"/>
        <v>OK</v>
      </c>
      <c r="T437" s="435" t="str">
        <f t="shared" si="73"/>
        <v>OK</v>
      </c>
      <c r="U437" s="435" t="str">
        <f>IF($K437=TRUE,IF(ROUND(ABS($H437-'②-1出来高報告書'!$H$42),4)&lt;=1%,"OK","NG"),"OK")</f>
        <v>OK</v>
      </c>
      <c r="V437" s="435" t="str">
        <f t="shared" si="74"/>
        <v>OK</v>
      </c>
      <c r="W437" s="435" t="str">
        <f t="shared" si="75"/>
        <v>OK</v>
      </c>
      <c r="X437" s="435" t="str">
        <f t="shared" si="76"/>
        <v>OK</v>
      </c>
      <c r="Y437" s="435" t="str">
        <f t="shared" si="77"/>
        <v>OK</v>
      </c>
      <c r="Z437" s="435">
        <f t="shared" si="78"/>
        <v>0</v>
      </c>
      <c r="AA437" s="83">
        <f>'①見積→契約(出来高報告初回のみ）'!I462</f>
        <v>0</v>
      </c>
    </row>
    <row r="438" spans="1:27" ht="18" customHeight="1">
      <c r="A438" s="370">
        <f t="shared" si="81"/>
        <v>12</v>
      </c>
      <c r="B438" s="308" t="str">
        <f>IF('①見積→契約(出来高報告初回のみ）'!B473="〇","☑","")</f>
        <v/>
      </c>
      <c r="C438" s="408" t="str">
        <f t="shared" si="80"/>
        <v/>
      </c>
      <c r="D438" s="305" t="str">
        <f>IFERROR(IF('①見積→契約(出来高報告初回のみ）'!C463="","",'①見積→契約(出来高報告初回のみ）'!C463),"")</f>
        <v/>
      </c>
      <c r="E438" s="115" t="str">
        <f>IFERROR(IF('①見積→契約(出来高報告初回のみ）'!D463="","",FIXED('①見積→契約(出来高報告初回のみ）'!D463,'①見積→契約(出来高報告初回のみ）'!AG477)),"")</f>
        <v/>
      </c>
      <c r="F438" s="111" t="str">
        <f>IFERROR(IF('①見積→契約(出来高報告初回のみ）'!E463="","",'①見積→契約(出来高報告初回のみ）'!E463),"")</f>
        <v/>
      </c>
      <c r="G438" s="112" t="str">
        <f>IF('①見積→契約(出来高報告初回のみ）'!H463="","",'①見積→契約(出来高報告初回のみ）'!H463)</f>
        <v/>
      </c>
      <c r="H438" s="110" t="str">
        <f t="shared" si="79"/>
        <v/>
      </c>
      <c r="I438" s="114" t="str">
        <f>IFERROR(IF(K438=TRUE,ROUND(G438*'値引・法定福利費自動計算（非表示予定）'!$D$7+M438,0),IF(G438="","",ROUND(G438*L438+M438,0))),"")</f>
        <v/>
      </c>
      <c r="J438" s="125"/>
      <c r="K438" s="458"/>
      <c r="L438" s="157"/>
      <c r="M438" s="156"/>
      <c r="N438" s="449" t="str">
        <f t="shared" si="71"/>
        <v/>
      </c>
      <c r="O438" s="449" t="str">
        <f>IF($K438=TRUE,'②-1出来高報告書'!$H$42-1%,"")</f>
        <v/>
      </c>
      <c r="P438" s="449" t="str">
        <f>IF($K438=TRUE,'②-1出来高報告書'!$H$42+1%,"")</f>
        <v/>
      </c>
      <c r="Q438" s="460" t="str">
        <f>IF($G438="","",IF($K438=TRUE,
MAX(
MIN(
_xlfn.CEILING.MATH($G438*('②-1出来高報告書'!$H$42-1%),1)-ROUND($G438*'値引・法定福利費自動計算（非表示予定）'!$D$7,0),
_xlfn.CEILING.MATH($G438*('②-1出来高報告書'!$H$42+1%+0.1%),1)-1-ROUND($G438*'値引・法定福利費自動計算（非表示予定）'!$D$7,0)
),
MIN(0,$G438)-ROUND($G438*'値引・法定福利費自動計算（非表示予定）'!$D$7,0),
-99999
),
MAX(
MIN(0,$G438)-ROUND($G438*$L438,0),
-99999
)
))</f>
        <v/>
      </c>
      <c r="R438" s="460" t="str">
        <f>IF($G438="","",IF($K438=TRUE,
MIN(
MAX(
_xlfn.CEILING.MATH($G438*('②-1出来高報告書'!$H$42-1%),1)-ROUND($G438*'値引・法定福利費自動計算（非表示予定）'!$D$7,0),
_xlfn.CEILING.MATH($G438*('②-1出来高報告書'!$H$42+1%+0.1%),1)-1-ROUND($G438*'値引・法定福利費自動計算（非表示予定）'!$D$7,0)
),
MAX(0,$G438)-ROUND($G438*'値引・法定福利費自動計算（非表示予定）'!$D$7,0),
99999
),
MIN(
MAX(0,$G438)-ROUND($G438*$L438,0),
99999
)
))</f>
        <v/>
      </c>
      <c r="S438" s="462" t="str">
        <f t="shared" si="72"/>
        <v>OK</v>
      </c>
      <c r="T438" s="435" t="str">
        <f t="shared" si="73"/>
        <v>OK</v>
      </c>
      <c r="U438" s="435" t="str">
        <f>IF($K438=TRUE,IF(ROUND(ABS($H438-'②-1出来高報告書'!$H$42),4)&lt;=1%,"OK","NG"),"OK")</f>
        <v>OK</v>
      </c>
      <c r="V438" s="435" t="str">
        <f t="shared" si="74"/>
        <v>OK</v>
      </c>
      <c r="W438" s="435" t="str">
        <f t="shared" si="75"/>
        <v>OK</v>
      </c>
      <c r="X438" s="435" t="str">
        <f t="shared" si="76"/>
        <v>OK</v>
      </c>
      <c r="Y438" s="435" t="str">
        <f t="shared" si="77"/>
        <v>OK</v>
      </c>
      <c r="Z438" s="435">
        <f t="shared" si="78"/>
        <v>0</v>
      </c>
      <c r="AA438" s="83">
        <f>'①見積→契約(出来高報告初回のみ）'!I463</f>
        <v>0</v>
      </c>
    </row>
    <row r="439" spans="1:27" ht="18" customHeight="1">
      <c r="A439" s="370">
        <f t="shared" si="81"/>
        <v>12</v>
      </c>
      <c r="B439" s="308" t="str">
        <f>IF('①見積→契約(出来高報告初回のみ）'!B474="〇","☑","")</f>
        <v/>
      </c>
      <c r="C439" s="408" t="str">
        <f t="shared" si="80"/>
        <v/>
      </c>
      <c r="D439" s="305" t="str">
        <f>IFERROR(IF('①見積→契約(出来高報告初回のみ）'!C464="","",'①見積→契約(出来高報告初回のみ）'!C464),"")</f>
        <v/>
      </c>
      <c r="E439" s="115" t="str">
        <f>IFERROR(IF('①見積→契約(出来高報告初回のみ）'!D464="","",FIXED('①見積→契約(出来高報告初回のみ）'!D464,'①見積→契約(出来高報告初回のみ）'!AG478)),"")</f>
        <v/>
      </c>
      <c r="F439" s="111" t="str">
        <f>IFERROR(IF('①見積→契約(出来高報告初回のみ）'!E464="","",'①見積→契約(出来高報告初回のみ）'!E464),"")</f>
        <v/>
      </c>
      <c r="G439" s="112" t="str">
        <f>IF('①見積→契約(出来高報告初回のみ）'!H464="","",'①見積→契約(出来高報告初回のみ）'!H464)</f>
        <v/>
      </c>
      <c r="H439" s="110" t="str">
        <f t="shared" si="79"/>
        <v/>
      </c>
      <c r="I439" s="114" t="str">
        <f>IFERROR(IF(K439=TRUE,ROUND(G439*'値引・法定福利費自動計算（非表示予定）'!$D$7+M439,0),IF(G439="","",ROUND(G439*L439+M439,0))),"")</f>
        <v/>
      </c>
      <c r="J439" s="125"/>
      <c r="K439" s="458"/>
      <c r="L439" s="157"/>
      <c r="M439" s="156"/>
      <c r="N439" s="449" t="str">
        <f t="shared" si="71"/>
        <v/>
      </c>
      <c r="O439" s="449" t="str">
        <f>IF($K439=TRUE,'②-1出来高報告書'!$H$42-1%,"")</f>
        <v/>
      </c>
      <c r="P439" s="449" t="str">
        <f>IF($K439=TRUE,'②-1出来高報告書'!$H$42+1%,"")</f>
        <v/>
      </c>
      <c r="Q439" s="460" t="str">
        <f>IF($G439="","",IF($K439=TRUE,
MAX(
MIN(
_xlfn.CEILING.MATH($G439*('②-1出来高報告書'!$H$42-1%),1)-ROUND($G439*'値引・法定福利費自動計算（非表示予定）'!$D$7,0),
_xlfn.CEILING.MATH($G439*('②-1出来高報告書'!$H$42+1%+0.1%),1)-1-ROUND($G439*'値引・法定福利費自動計算（非表示予定）'!$D$7,0)
),
MIN(0,$G439)-ROUND($G439*'値引・法定福利費自動計算（非表示予定）'!$D$7,0),
-99999
),
MAX(
MIN(0,$G439)-ROUND($G439*$L439,0),
-99999
)
))</f>
        <v/>
      </c>
      <c r="R439" s="460" t="str">
        <f>IF($G439="","",IF($K439=TRUE,
MIN(
MAX(
_xlfn.CEILING.MATH($G439*('②-1出来高報告書'!$H$42-1%),1)-ROUND($G439*'値引・法定福利費自動計算（非表示予定）'!$D$7,0),
_xlfn.CEILING.MATH($G439*('②-1出来高報告書'!$H$42+1%+0.1%),1)-1-ROUND($G439*'値引・法定福利費自動計算（非表示予定）'!$D$7,0)
),
MAX(0,$G439)-ROUND($G439*'値引・法定福利費自動計算（非表示予定）'!$D$7,0),
99999
),
MIN(
MAX(0,$G439)-ROUND($G439*$L439,0),
99999
)
))</f>
        <v/>
      </c>
      <c r="S439" s="462" t="str">
        <f t="shared" si="72"/>
        <v>OK</v>
      </c>
      <c r="T439" s="435" t="str">
        <f t="shared" si="73"/>
        <v>OK</v>
      </c>
      <c r="U439" s="435" t="str">
        <f>IF($K439=TRUE,IF(ROUND(ABS($H439-'②-1出来高報告書'!$H$42),4)&lt;=1%,"OK","NG"),"OK")</f>
        <v>OK</v>
      </c>
      <c r="V439" s="435" t="str">
        <f t="shared" si="74"/>
        <v>OK</v>
      </c>
      <c r="W439" s="435" t="str">
        <f t="shared" si="75"/>
        <v>OK</v>
      </c>
      <c r="X439" s="435" t="str">
        <f t="shared" si="76"/>
        <v>OK</v>
      </c>
      <c r="Y439" s="435" t="str">
        <f t="shared" si="77"/>
        <v>OK</v>
      </c>
      <c r="Z439" s="435">
        <f t="shared" si="78"/>
        <v>0</v>
      </c>
      <c r="AA439" s="83">
        <f>'①見積→契約(出来高報告初回のみ）'!I464</f>
        <v>0</v>
      </c>
    </row>
    <row r="440" spans="1:27" ht="18" customHeight="1">
      <c r="A440" s="370">
        <f t="shared" si="81"/>
        <v>12</v>
      </c>
      <c r="B440" s="308" t="str">
        <f>IF('①見積→契約(出来高報告初回のみ）'!B475="〇","☑","")</f>
        <v/>
      </c>
      <c r="C440" s="408" t="str">
        <f t="shared" si="80"/>
        <v/>
      </c>
      <c r="D440" s="305" t="str">
        <f>IFERROR(IF('①見積→契約(出来高報告初回のみ）'!C465="","",'①見積→契約(出来高報告初回のみ）'!C465),"")</f>
        <v/>
      </c>
      <c r="E440" s="115" t="str">
        <f>IFERROR(IF('①見積→契約(出来高報告初回のみ）'!D465="","",FIXED('①見積→契約(出来高報告初回のみ）'!D465,'①見積→契約(出来高報告初回のみ）'!AG479)),"")</f>
        <v/>
      </c>
      <c r="F440" s="111" t="str">
        <f>IFERROR(IF('①見積→契約(出来高報告初回のみ）'!E465="","",'①見積→契約(出来高報告初回のみ）'!E465),"")</f>
        <v/>
      </c>
      <c r="G440" s="112" t="str">
        <f>IF('①見積→契約(出来高報告初回のみ）'!H465="","",'①見積→契約(出来高報告初回のみ）'!H465)</f>
        <v/>
      </c>
      <c r="H440" s="110" t="str">
        <f t="shared" si="79"/>
        <v/>
      </c>
      <c r="I440" s="114" t="str">
        <f>IFERROR(IF(K440=TRUE,ROUND(G440*'値引・法定福利費自動計算（非表示予定）'!$D$7+M440,0),IF(G440="","",ROUND(G440*L440+M440,0))),"")</f>
        <v/>
      </c>
      <c r="J440" s="125"/>
      <c r="K440" s="458"/>
      <c r="L440" s="157"/>
      <c r="M440" s="156"/>
      <c r="N440" s="449" t="str">
        <f t="shared" si="71"/>
        <v/>
      </c>
      <c r="O440" s="449" t="str">
        <f>IF($K440=TRUE,'②-1出来高報告書'!$H$42-1%,"")</f>
        <v/>
      </c>
      <c r="P440" s="449" t="str">
        <f>IF($K440=TRUE,'②-1出来高報告書'!$H$42+1%,"")</f>
        <v/>
      </c>
      <c r="Q440" s="460" t="str">
        <f>IF($G440="","",IF($K440=TRUE,
MAX(
MIN(
_xlfn.CEILING.MATH($G440*('②-1出来高報告書'!$H$42-1%),1)-ROUND($G440*'値引・法定福利費自動計算（非表示予定）'!$D$7,0),
_xlfn.CEILING.MATH($G440*('②-1出来高報告書'!$H$42+1%+0.1%),1)-1-ROUND($G440*'値引・法定福利費自動計算（非表示予定）'!$D$7,0)
),
MIN(0,$G440)-ROUND($G440*'値引・法定福利費自動計算（非表示予定）'!$D$7,0),
-99999
),
MAX(
MIN(0,$G440)-ROUND($G440*$L440,0),
-99999
)
))</f>
        <v/>
      </c>
      <c r="R440" s="460" t="str">
        <f>IF($G440="","",IF($K440=TRUE,
MIN(
MAX(
_xlfn.CEILING.MATH($G440*('②-1出来高報告書'!$H$42-1%),1)-ROUND($G440*'値引・法定福利費自動計算（非表示予定）'!$D$7,0),
_xlfn.CEILING.MATH($G440*('②-1出来高報告書'!$H$42+1%+0.1%),1)-1-ROUND($G440*'値引・法定福利費自動計算（非表示予定）'!$D$7,0)
),
MAX(0,$G440)-ROUND($G440*'値引・法定福利費自動計算（非表示予定）'!$D$7,0),
99999
),
MIN(
MAX(0,$G440)-ROUND($G440*$L440,0),
99999
)
))</f>
        <v/>
      </c>
      <c r="S440" s="462" t="str">
        <f t="shared" si="72"/>
        <v>OK</v>
      </c>
      <c r="T440" s="435" t="str">
        <f t="shared" si="73"/>
        <v>OK</v>
      </c>
      <c r="U440" s="435" t="str">
        <f>IF($K440=TRUE,IF(ROUND(ABS($H440-'②-1出来高報告書'!$H$42),4)&lt;=1%,"OK","NG"),"OK")</f>
        <v>OK</v>
      </c>
      <c r="V440" s="435" t="str">
        <f t="shared" si="74"/>
        <v>OK</v>
      </c>
      <c r="W440" s="435" t="str">
        <f t="shared" si="75"/>
        <v>OK</v>
      </c>
      <c r="X440" s="435" t="str">
        <f t="shared" si="76"/>
        <v>OK</v>
      </c>
      <c r="Y440" s="435" t="str">
        <f t="shared" si="77"/>
        <v>OK</v>
      </c>
      <c r="Z440" s="435">
        <f t="shared" si="78"/>
        <v>0</v>
      </c>
      <c r="AA440" s="83">
        <f>'①見積→契約(出来高報告初回のみ）'!I465</f>
        <v>0</v>
      </c>
    </row>
    <row r="441" spans="1:27" ht="18" customHeight="1">
      <c r="A441" s="370">
        <f t="shared" si="81"/>
        <v>12</v>
      </c>
      <c r="B441" s="308" t="str">
        <f>IF('①見積→契約(出来高報告初回のみ）'!B476="〇","☑","")</f>
        <v/>
      </c>
      <c r="C441" s="408" t="str">
        <f t="shared" si="80"/>
        <v/>
      </c>
      <c r="D441" s="305" t="str">
        <f>IFERROR(IF('①見積→契約(出来高報告初回のみ）'!C466="","",'①見積→契約(出来高報告初回のみ）'!C466),"")</f>
        <v/>
      </c>
      <c r="E441" s="115" t="str">
        <f>IFERROR(IF('①見積→契約(出来高報告初回のみ）'!D466="","",FIXED('①見積→契約(出来高報告初回のみ）'!D466,'①見積→契約(出来高報告初回のみ）'!AG480)),"")</f>
        <v/>
      </c>
      <c r="F441" s="111" t="str">
        <f>IFERROR(IF('①見積→契約(出来高報告初回のみ）'!E466="","",'①見積→契約(出来高報告初回のみ）'!E466),"")</f>
        <v/>
      </c>
      <c r="G441" s="112" t="str">
        <f>IF('①見積→契約(出来高報告初回のみ）'!H466="","",'①見積→契約(出来高報告初回のみ）'!H466)</f>
        <v/>
      </c>
      <c r="H441" s="110" t="str">
        <f t="shared" si="79"/>
        <v/>
      </c>
      <c r="I441" s="114" t="str">
        <f>IFERROR(IF(K441=TRUE,ROUND(G441*'値引・法定福利費自動計算（非表示予定）'!$D$7+M441,0),IF(G441="","",ROUND(G441*L441+M441,0))),"")</f>
        <v/>
      </c>
      <c r="J441" s="125"/>
      <c r="K441" s="458"/>
      <c r="L441" s="157"/>
      <c r="M441" s="156"/>
      <c r="N441" s="449" t="str">
        <f t="shared" si="71"/>
        <v/>
      </c>
      <c r="O441" s="449" t="str">
        <f>IF($K441=TRUE,'②-1出来高報告書'!$H$42-1%,"")</f>
        <v/>
      </c>
      <c r="P441" s="449" t="str">
        <f>IF($K441=TRUE,'②-1出来高報告書'!$H$42+1%,"")</f>
        <v/>
      </c>
      <c r="Q441" s="460" t="str">
        <f>IF($G441="","",IF($K441=TRUE,
MAX(
MIN(
_xlfn.CEILING.MATH($G441*('②-1出来高報告書'!$H$42-1%),1)-ROUND($G441*'値引・法定福利費自動計算（非表示予定）'!$D$7,0),
_xlfn.CEILING.MATH($G441*('②-1出来高報告書'!$H$42+1%+0.1%),1)-1-ROUND($G441*'値引・法定福利費自動計算（非表示予定）'!$D$7,0)
),
MIN(0,$G441)-ROUND($G441*'値引・法定福利費自動計算（非表示予定）'!$D$7,0),
-99999
),
MAX(
MIN(0,$G441)-ROUND($G441*$L441,0),
-99999
)
))</f>
        <v/>
      </c>
      <c r="R441" s="460" t="str">
        <f>IF($G441="","",IF($K441=TRUE,
MIN(
MAX(
_xlfn.CEILING.MATH($G441*('②-1出来高報告書'!$H$42-1%),1)-ROUND($G441*'値引・法定福利費自動計算（非表示予定）'!$D$7,0),
_xlfn.CEILING.MATH($G441*('②-1出来高報告書'!$H$42+1%+0.1%),1)-1-ROUND($G441*'値引・法定福利費自動計算（非表示予定）'!$D$7,0)
),
MAX(0,$G441)-ROUND($G441*'値引・法定福利費自動計算（非表示予定）'!$D$7,0),
99999
),
MIN(
MAX(0,$G441)-ROUND($G441*$L441,0),
99999
)
))</f>
        <v/>
      </c>
      <c r="S441" s="462" t="str">
        <f t="shared" si="72"/>
        <v>OK</v>
      </c>
      <c r="T441" s="435" t="str">
        <f t="shared" si="73"/>
        <v>OK</v>
      </c>
      <c r="U441" s="435" t="str">
        <f>IF($K441=TRUE,IF(ROUND(ABS($H441-'②-1出来高報告書'!$H$42),4)&lt;=1%,"OK","NG"),"OK")</f>
        <v>OK</v>
      </c>
      <c r="V441" s="435" t="str">
        <f t="shared" si="74"/>
        <v>OK</v>
      </c>
      <c r="W441" s="435" t="str">
        <f t="shared" si="75"/>
        <v>OK</v>
      </c>
      <c r="X441" s="435" t="str">
        <f t="shared" si="76"/>
        <v>OK</v>
      </c>
      <c r="Y441" s="435" t="str">
        <f t="shared" si="77"/>
        <v>OK</v>
      </c>
      <c r="Z441" s="435">
        <f t="shared" si="78"/>
        <v>0</v>
      </c>
      <c r="AA441" s="83">
        <f>'①見積→契約(出来高報告初回のみ）'!I466</f>
        <v>0</v>
      </c>
    </row>
    <row r="442" spans="1:27" ht="18" customHeight="1">
      <c r="A442" s="370">
        <f t="shared" si="81"/>
        <v>12</v>
      </c>
      <c r="B442" s="308" t="str">
        <f>IF('①見積→契約(出来高報告初回のみ）'!B477="〇","☑","")</f>
        <v/>
      </c>
      <c r="C442" s="408" t="str">
        <f t="shared" si="80"/>
        <v/>
      </c>
      <c r="D442" s="305" t="str">
        <f>IFERROR(IF('①見積→契約(出来高報告初回のみ）'!C467="","",'①見積→契約(出来高報告初回のみ）'!C467),"")</f>
        <v/>
      </c>
      <c r="E442" s="115" t="str">
        <f>IFERROR(IF('①見積→契約(出来高報告初回のみ）'!D467="","",FIXED('①見積→契約(出来高報告初回のみ）'!D467,'①見積→契約(出来高報告初回のみ）'!AG481)),"")</f>
        <v/>
      </c>
      <c r="F442" s="111" t="str">
        <f>IFERROR(IF('①見積→契約(出来高報告初回のみ）'!E467="","",'①見積→契約(出来高報告初回のみ）'!E467),"")</f>
        <v/>
      </c>
      <c r="G442" s="112" t="str">
        <f>IF('①見積→契約(出来高報告初回のみ）'!H467="","",'①見積→契約(出来高報告初回のみ）'!H467)</f>
        <v/>
      </c>
      <c r="H442" s="110" t="str">
        <f t="shared" si="79"/>
        <v/>
      </c>
      <c r="I442" s="114" t="str">
        <f>IFERROR(IF(K442=TRUE,ROUND(G442*'値引・法定福利費自動計算（非表示予定）'!$D$7+M442,0),IF(G442="","",ROUND(G442*L442+M442,0))),"")</f>
        <v/>
      </c>
      <c r="J442" s="125"/>
      <c r="K442" s="458"/>
      <c r="L442" s="157"/>
      <c r="M442" s="156"/>
      <c r="N442" s="449" t="str">
        <f t="shared" si="71"/>
        <v/>
      </c>
      <c r="O442" s="449" t="str">
        <f>IF($K442=TRUE,'②-1出来高報告書'!$H$42-1%,"")</f>
        <v/>
      </c>
      <c r="P442" s="449" t="str">
        <f>IF($K442=TRUE,'②-1出来高報告書'!$H$42+1%,"")</f>
        <v/>
      </c>
      <c r="Q442" s="460" t="str">
        <f>IF($G442="","",IF($K442=TRUE,
MAX(
MIN(
_xlfn.CEILING.MATH($G442*('②-1出来高報告書'!$H$42-1%),1)-ROUND($G442*'値引・法定福利費自動計算（非表示予定）'!$D$7,0),
_xlfn.CEILING.MATH($G442*('②-1出来高報告書'!$H$42+1%+0.1%),1)-1-ROUND($G442*'値引・法定福利費自動計算（非表示予定）'!$D$7,0)
),
MIN(0,$G442)-ROUND($G442*'値引・法定福利費自動計算（非表示予定）'!$D$7,0),
-99999
),
MAX(
MIN(0,$G442)-ROUND($G442*$L442,0),
-99999
)
))</f>
        <v/>
      </c>
      <c r="R442" s="460" t="str">
        <f>IF($G442="","",IF($K442=TRUE,
MIN(
MAX(
_xlfn.CEILING.MATH($G442*('②-1出来高報告書'!$H$42-1%),1)-ROUND($G442*'値引・法定福利費自動計算（非表示予定）'!$D$7,0),
_xlfn.CEILING.MATH($G442*('②-1出来高報告書'!$H$42+1%+0.1%),1)-1-ROUND($G442*'値引・法定福利費自動計算（非表示予定）'!$D$7,0)
),
MAX(0,$G442)-ROUND($G442*'値引・法定福利費自動計算（非表示予定）'!$D$7,0),
99999
),
MIN(
MAX(0,$G442)-ROUND($G442*$L442,0),
99999
)
))</f>
        <v/>
      </c>
      <c r="S442" s="462" t="str">
        <f t="shared" si="72"/>
        <v>OK</v>
      </c>
      <c r="T442" s="435" t="str">
        <f t="shared" si="73"/>
        <v>OK</v>
      </c>
      <c r="U442" s="435" t="str">
        <f>IF($K442=TRUE,IF(ROUND(ABS($H442-'②-1出来高報告書'!$H$42),4)&lt;=1%,"OK","NG"),"OK")</f>
        <v>OK</v>
      </c>
      <c r="V442" s="435" t="str">
        <f t="shared" si="74"/>
        <v>OK</v>
      </c>
      <c r="W442" s="435" t="str">
        <f t="shared" si="75"/>
        <v>OK</v>
      </c>
      <c r="X442" s="435" t="str">
        <f t="shared" si="76"/>
        <v>OK</v>
      </c>
      <c r="Y442" s="435" t="str">
        <f t="shared" si="77"/>
        <v>OK</v>
      </c>
      <c r="Z442" s="435">
        <f t="shared" si="78"/>
        <v>0</v>
      </c>
      <c r="AA442" s="83">
        <f>'①見積→契約(出来高報告初回のみ）'!I467</f>
        <v>0</v>
      </c>
    </row>
    <row r="443" spans="1:27" ht="18" customHeight="1">
      <c r="A443" s="370">
        <f t="shared" si="81"/>
        <v>12</v>
      </c>
      <c r="B443" s="308" t="str">
        <f>IF('①見積→契約(出来高報告初回のみ）'!B478="〇","☑","")</f>
        <v/>
      </c>
      <c r="C443" s="408" t="str">
        <f t="shared" si="80"/>
        <v/>
      </c>
      <c r="D443" s="305" t="str">
        <f>IFERROR(IF('①見積→契約(出来高報告初回のみ）'!C468="","",'①見積→契約(出来高報告初回のみ）'!C468),"")</f>
        <v/>
      </c>
      <c r="E443" s="115" t="str">
        <f>IFERROR(IF('①見積→契約(出来高報告初回のみ）'!D468="","",FIXED('①見積→契約(出来高報告初回のみ）'!D468,'①見積→契約(出来高報告初回のみ）'!AG482)),"")</f>
        <v/>
      </c>
      <c r="F443" s="111" t="str">
        <f>IFERROR(IF('①見積→契約(出来高報告初回のみ）'!E468="","",'①見積→契約(出来高報告初回のみ）'!E468),"")</f>
        <v/>
      </c>
      <c r="G443" s="112" t="str">
        <f>IF('①見積→契約(出来高報告初回のみ）'!H468="","",'①見積→契約(出来高報告初回のみ）'!H468)</f>
        <v/>
      </c>
      <c r="H443" s="110" t="str">
        <f t="shared" si="79"/>
        <v/>
      </c>
      <c r="I443" s="114" t="str">
        <f>IFERROR(IF(K443=TRUE,ROUND(G443*'値引・法定福利費自動計算（非表示予定）'!$D$7+M443,0),IF(G443="","",ROUND(G443*L443+M443,0))),"")</f>
        <v/>
      </c>
      <c r="J443" s="125"/>
      <c r="K443" s="458" t="b">
        <v>0</v>
      </c>
      <c r="L443" s="157"/>
      <c r="M443" s="156"/>
      <c r="N443" s="449" t="str">
        <f t="shared" si="71"/>
        <v/>
      </c>
      <c r="O443" s="449" t="str">
        <f>IF($K443=TRUE,'②-1出来高報告書'!$H$42-1%,"")</f>
        <v/>
      </c>
      <c r="P443" s="449" t="str">
        <f>IF($K443=TRUE,'②-1出来高報告書'!$H$42+1%,"")</f>
        <v/>
      </c>
      <c r="Q443" s="460" t="str">
        <f>IF($G443="","",IF($K443=TRUE,
MAX(
MIN(
_xlfn.CEILING.MATH($G443*('②-1出来高報告書'!$H$42-1%),1)-ROUND($G443*'値引・法定福利費自動計算（非表示予定）'!$D$7,0),
_xlfn.CEILING.MATH($G443*('②-1出来高報告書'!$H$42+1%+0.1%),1)-1-ROUND($G443*'値引・法定福利費自動計算（非表示予定）'!$D$7,0)
),
MIN(0,$G443)-ROUND($G443*'値引・法定福利費自動計算（非表示予定）'!$D$7,0),
-99999
),
MAX(
MIN(0,$G443)-ROUND($G443*$L443,0),
-99999
)
))</f>
        <v/>
      </c>
      <c r="R443" s="460" t="str">
        <f>IF($G443="","",IF($K443=TRUE,
MIN(
MAX(
_xlfn.CEILING.MATH($G443*('②-1出来高報告書'!$H$42-1%),1)-ROUND($G443*'値引・法定福利費自動計算（非表示予定）'!$D$7,0),
_xlfn.CEILING.MATH($G443*('②-1出来高報告書'!$H$42+1%+0.1%),1)-1-ROUND($G443*'値引・法定福利費自動計算（非表示予定）'!$D$7,0)
),
MAX(0,$G443)-ROUND($G443*'値引・法定福利費自動計算（非表示予定）'!$D$7,0),
99999
),
MIN(
MAX(0,$G443)-ROUND($G443*$L443,0),
99999
)
))</f>
        <v/>
      </c>
      <c r="S443" s="462" t="str">
        <f t="shared" si="72"/>
        <v>OK</v>
      </c>
      <c r="T443" s="435" t="str">
        <f t="shared" si="73"/>
        <v>OK</v>
      </c>
      <c r="U443" s="435" t="str">
        <f>IF($K443=TRUE,IF(ROUND(ABS($H443-'②-1出来高報告書'!$H$42),4)&lt;=1%,"OK","NG"),"OK")</f>
        <v>OK</v>
      </c>
      <c r="V443" s="435" t="str">
        <f t="shared" si="74"/>
        <v>OK</v>
      </c>
      <c r="W443" s="435" t="str">
        <f t="shared" si="75"/>
        <v>OK</v>
      </c>
      <c r="X443" s="435" t="str">
        <f t="shared" si="76"/>
        <v>OK</v>
      </c>
      <c r="Y443" s="435" t="str">
        <f t="shared" si="77"/>
        <v>OK</v>
      </c>
      <c r="Z443" s="435">
        <f t="shared" si="78"/>
        <v>0</v>
      </c>
      <c r="AA443" s="83">
        <f>'①見積→契約(出来高報告初回のみ）'!I468</f>
        <v>0</v>
      </c>
    </row>
    <row r="444" spans="1:27" ht="18" customHeight="1">
      <c r="A444" s="370" t="s">
        <v>198</v>
      </c>
      <c r="B444" s="792" t="str">
        <f>IF(G444=0,"","小計（"&amp;Sheet3!D14&amp;"ページ/"&amp;Sheet3!E14&amp;"ページ）")</f>
        <v/>
      </c>
      <c r="C444" s="793"/>
      <c r="D444" s="793"/>
      <c r="E444" s="793"/>
      <c r="F444" s="793"/>
      <c r="G444" s="139">
        <f>SUM(G405:G443)</f>
        <v>0</v>
      </c>
      <c r="H444" s="140"/>
      <c r="I444" s="141">
        <f>SUM(I405:I443)</f>
        <v>0</v>
      </c>
      <c r="J444" s="125"/>
      <c r="K444" s="458"/>
      <c r="L444" s="157"/>
      <c r="M444" s="156"/>
      <c r="N444" s="449"/>
      <c r="O444" s="449"/>
      <c r="P444" s="449"/>
      <c r="Q444" s="460"/>
      <c r="R444" s="460"/>
      <c r="S444" s="462"/>
      <c r="T444" s="435"/>
      <c r="U444" s="435"/>
      <c r="V444" s="435"/>
      <c r="W444" s="435"/>
      <c r="X444" s="435"/>
      <c r="Y444" s="435"/>
      <c r="Z444" s="435"/>
      <c r="AA444" s="83"/>
    </row>
    <row r="445" spans="1:27" ht="18" customHeight="1">
      <c r="A445" s="370">
        <f t="shared" si="81"/>
        <v>13</v>
      </c>
      <c r="B445" s="308" t="str">
        <f>IF('①見積→契約(出来高報告初回のみ）'!B480="〇","☑","")</f>
        <v/>
      </c>
      <c r="C445" s="408" t="str">
        <f>IF(G445="","",IF(K445=FALSE,"","☑"))</f>
        <v/>
      </c>
      <c r="D445" s="305" t="str">
        <f>IFERROR(IF('①見積→契約(出来高報告初回のみ）'!C469="","",'①見積→契約(出来高報告初回のみ）'!C469),"")</f>
        <v/>
      </c>
      <c r="E445" s="115" t="str">
        <f>IFERROR(IF('①見積→契約(出来高報告初回のみ）'!D469="","",FIXED('①見積→契約(出来高報告初回のみ）'!D469,'①見積→契約(出来高報告初回のみ）'!AG483)),"")</f>
        <v/>
      </c>
      <c r="F445" s="111" t="str">
        <f>IFERROR(IF('①見積→契約(出来高報告初回のみ）'!E469="","",'①見積→契約(出来高報告初回のみ）'!E469),"")</f>
        <v/>
      </c>
      <c r="G445" s="112" t="str">
        <f>IF('①見積→契約(出来高報告初回のみ）'!H469="","",'①見積→契約(出来高報告初回のみ）'!H469)</f>
        <v/>
      </c>
      <c r="H445" s="110" t="str">
        <f t="shared" si="79"/>
        <v/>
      </c>
      <c r="I445" s="114" t="str">
        <f>IFERROR(IF(K445=TRUE,ROUND(G445*'値引・法定福利費自動計算（非表示予定）'!$D$7+M445,0),IF(G445="","",ROUND(G445*L445+M445,0))),"")</f>
        <v/>
      </c>
      <c r="J445" s="125"/>
      <c r="K445" s="458"/>
      <c r="L445" s="157"/>
      <c r="M445" s="156"/>
      <c r="N445" s="449" t="str">
        <f t="shared" si="71"/>
        <v/>
      </c>
      <c r="O445" s="449" t="str">
        <f>IF($K445=TRUE,'②-1出来高報告書'!$H$42-1%,"")</f>
        <v/>
      </c>
      <c r="P445" s="449" t="str">
        <f>IF($K445=TRUE,'②-1出来高報告書'!$H$42+1%,"")</f>
        <v/>
      </c>
      <c r="Q445" s="460" t="str">
        <f>IF($G445="","",IF($K445=TRUE,
MAX(
MIN(
_xlfn.CEILING.MATH($G445*('②-1出来高報告書'!$H$42-1%),1)-ROUND($G445*'値引・法定福利費自動計算（非表示予定）'!$D$7,0),
_xlfn.CEILING.MATH($G445*('②-1出来高報告書'!$H$42+1%+0.1%),1)-1-ROUND($G445*'値引・法定福利費自動計算（非表示予定）'!$D$7,0)
),
MIN(0,$G445)-ROUND($G445*'値引・法定福利費自動計算（非表示予定）'!$D$7,0),
-99999
),
MAX(
MIN(0,$G445)-ROUND($G445*$L445,0),
-99999
)
))</f>
        <v/>
      </c>
      <c r="R445" s="460" t="str">
        <f>IF($G445="","",IF($K445=TRUE,
MIN(
MAX(
_xlfn.CEILING.MATH($G445*('②-1出来高報告書'!$H$42-1%),1)-ROUND($G445*'値引・法定福利費自動計算（非表示予定）'!$D$7,0),
_xlfn.CEILING.MATH($G445*('②-1出来高報告書'!$H$42+1%+0.1%),1)-1-ROUND($G445*'値引・法定福利費自動計算（非表示予定）'!$D$7,0)
),
MAX(0,$G445)-ROUND($G445*'値引・法定福利費自動計算（非表示予定）'!$D$7,0),
99999
),
MIN(
MAX(0,$G445)-ROUND($G445*$L445,0),
99999
)
))</f>
        <v/>
      </c>
      <c r="S445" s="462" t="str">
        <f t="shared" si="72"/>
        <v>OK</v>
      </c>
      <c r="T445" s="435" t="str">
        <f t="shared" si="73"/>
        <v>OK</v>
      </c>
      <c r="U445" s="435" t="str">
        <f>IF($K445=TRUE,IF(ROUND(ABS($H445-'②-1出来高報告書'!$H$42),4)&lt;=1%,"OK","NG"),"OK")</f>
        <v>OK</v>
      </c>
      <c r="V445" s="435" t="str">
        <f t="shared" si="74"/>
        <v>OK</v>
      </c>
      <c r="W445" s="435" t="str">
        <f t="shared" si="75"/>
        <v>OK</v>
      </c>
      <c r="X445" s="435" t="str">
        <f t="shared" si="76"/>
        <v>OK</v>
      </c>
      <c r="Y445" s="435" t="str">
        <f t="shared" si="77"/>
        <v>OK</v>
      </c>
      <c r="Z445" s="435">
        <f t="shared" si="78"/>
        <v>0</v>
      </c>
      <c r="AA445" s="83">
        <f>'①見積→契約(出来高報告初回のみ）'!I469</f>
        <v>0</v>
      </c>
    </row>
    <row r="446" spans="1:27" ht="18" customHeight="1">
      <c r="A446" s="370">
        <f t="shared" si="81"/>
        <v>13</v>
      </c>
      <c r="B446" s="308" t="str">
        <f>IF('①見積→契約(出来高報告初回のみ）'!B481="〇","☑","")</f>
        <v/>
      </c>
      <c r="C446" s="408" t="str">
        <f t="shared" ref="C446:C483" si="82">IF(G446="","",IF(K446=FALSE,"","☑"))</f>
        <v/>
      </c>
      <c r="D446" s="305" t="str">
        <f>IFERROR(IF('①見積→契約(出来高報告初回のみ）'!C470="","",'①見積→契約(出来高報告初回のみ）'!C470),"")</f>
        <v/>
      </c>
      <c r="E446" s="115" t="str">
        <f>IFERROR(IF('①見積→契約(出来高報告初回のみ）'!D470="","",FIXED('①見積→契約(出来高報告初回のみ）'!D470,'①見積→契約(出来高報告初回のみ）'!AG484)),"")</f>
        <v/>
      </c>
      <c r="F446" s="111" t="str">
        <f>IFERROR(IF('①見積→契約(出来高報告初回のみ）'!E470="","",'①見積→契約(出来高報告初回のみ）'!E470),"")</f>
        <v/>
      </c>
      <c r="G446" s="112" t="str">
        <f>IF('①見積→契約(出来高報告初回のみ）'!H470="","",'①見積→契約(出来高報告初回のみ）'!H470)</f>
        <v/>
      </c>
      <c r="H446" s="110" t="str">
        <f t="shared" si="79"/>
        <v/>
      </c>
      <c r="I446" s="114" t="str">
        <f>IFERROR(IF(K446=TRUE,ROUND(G446*'値引・法定福利費自動計算（非表示予定）'!$D$7+M446,0),IF(G446="","",ROUND(G446*L446+M446,0))),"")</f>
        <v/>
      </c>
      <c r="J446" s="125"/>
      <c r="K446" s="458"/>
      <c r="L446" s="157"/>
      <c r="M446" s="156"/>
      <c r="N446" s="449" t="str">
        <f t="shared" si="71"/>
        <v/>
      </c>
      <c r="O446" s="449" t="str">
        <f>IF($K446=TRUE,'②-1出来高報告書'!$H$42-1%,"")</f>
        <v/>
      </c>
      <c r="P446" s="449" t="str">
        <f>IF($K446=TRUE,'②-1出来高報告書'!$H$42+1%,"")</f>
        <v/>
      </c>
      <c r="Q446" s="460" t="str">
        <f>IF($G446="","",IF($K446=TRUE,
MAX(
MIN(
_xlfn.CEILING.MATH($G446*('②-1出来高報告書'!$H$42-1%),1)-ROUND($G446*'値引・法定福利費自動計算（非表示予定）'!$D$7,0),
_xlfn.CEILING.MATH($G446*('②-1出来高報告書'!$H$42+1%+0.1%),1)-1-ROUND($G446*'値引・法定福利費自動計算（非表示予定）'!$D$7,0)
),
MIN(0,$G446)-ROUND($G446*'値引・法定福利費自動計算（非表示予定）'!$D$7,0),
-99999
),
MAX(
MIN(0,$G446)-ROUND($G446*$L446,0),
-99999
)
))</f>
        <v/>
      </c>
      <c r="R446" s="460" t="str">
        <f>IF($G446="","",IF($K446=TRUE,
MIN(
MAX(
_xlfn.CEILING.MATH($G446*('②-1出来高報告書'!$H$42-1%),1)-ROUND($G446*'値引・法定福利費自動計算（非表示予定）'!$D$7,0),
_xlfn.CEILING.MATH($G446*('②-1出来高報告書'!$H$42+1%+0.1%),1)-1-ROUND($G446*'値引・法定福利費自動計算（非表示予定）'!$D$7,0)
),
MAX(0,$G446)-ROUND($G446*'値引・法定福利費自動計算（非表示予定）'!$D$7,0),
99999
),
MIN(
MAX(0,$G446)-ROUND($G446*$L446,0),
99999
)
))</f>
        <v/>
      </c>
      <c r="S446" s="462" t="str">
        <f t="shared" si="72"/>
        <v>OK</v>
      </c>
      <c r="T446" s="435" t="str">
        <f t="shared" si="73"/>
        <v>OK</v>
      </c>
      <c r="U446" s="435" t="str">
        <f>IF($K446=TRUE,IF(ROUND(ABS($H446-'②-1出来高報告書'!$H$42),4)&lt;=1%,"OK","NG"),"OK")</f>
        <v>OK</v>
      </c>
      <c r="V446" s="435" t="str">
        <f t="shared" si="74"/>
        <v>OK</v>
      </c>
      <c r="W446" s="435" t="str">
        <f t="shared" si="75"/>
        <v>OK</v>
      </c>
      <c r="X446" s="435" t="str">
        <f t="shared" si="76"/>
        <v>OK</v>
      </c>
      <c r="Y446" s="435" t="str">
        <f t="shared" si="77"/>
        <v>OK</v>
      </c>
      <c r="Z446" s="435">
        <f t="shared" si="78"/>
        <v>0</v>
      </c>
      <c r="AA446" s="83">
        <f>'①見積→契約(出来高報告初回のみ）'!I470</f>
        <v>0</v>
      </c>
    </row>
    <row r="447" spans="1:27" ht="18" customHeight="1">
      <c r="A447" s="370">
        <f t="shared" si="81"/>
        <v>13</v>
      </c>
      <c r="B447" s="308" t="str">
        <f>IF('①見積→契約(出来高報告初回のみ）'!B482="〇","☑","")</f>
        <v/>
      </c>
      <c r="C447" s="408" t="str">
        <f t="shared" si="82"/>
        <v/>
      </c>
      <c r="D447" s="305" t="str">
        <f>IFERROR(IF('①見積→契約(出来高報告初回のみ）'!C471="","",'①見積→契約(出来高報告初回のみ）'!C471),"")</f>
        <v/>
      </c>
      <c r="E447" s="115" t="str">
        <f>IFERROR(IF('①見積→契約(出来高報告初回のみ）'!D471="","",FIXED('①見積→契約(出来高報告初回のみ）'!D471,'①見積→契約(出来高報告初回のみ）'!AG485)),"")</f>
        <v/>
      </c>
      <c r="F447" s="111" t="str">
        <f>IFERROR(IF('①見積→契約(出来高報告初回のみ）'!E471="","",'①見積→契約(出来高報告初回のみ）'!E471),"")</f>
        <v/>
      </c>
      <c r="G447" s="112" t="str">
        <f>IF('①見積→契約(出来高報告初回のみ）'!H471="","",'①見積→契約(出来高報告初回のみ）'!H471)</f>
        <v/>
      </c>
      <c r="H447" s="110" t="str">
        <f t="shared" si="79"/>
        <v/>
      </c>
      <c r="I447" s="114" t="str">
        <f>IFERROR(IF(K447=TRUE,ROUND(G447*'値引・法定福利費自動計算（非表示予定）'!$D$7+M447,0),IF(G447="","",ROUND(G447*L447+M447,0))),"")</f>
        <v/>
      </c>
      <c r="J447" s="125"/>
      <c r="K447" s="458"/>
      <c r="L447" s="157"/>
      <c r="M447" s="156"/>
      <c r="N447" s="449" t="str">
        <f t="shared" si="71"/>
        <v/>
      </c>
      <c r="O447" s="449" t="str">
        <f>IF($K447=TRUE,'②-1出来高報告書'!$H$42-1%,"")</f>
        <v/>
      </c>
      <c r="P447" s="449" t="str">
        <f>IF($K447=TRUE,'②-1出来高報告書'!$H$42+1%,"")</f>
        <v/>
      </c>
      <c r="Q447" s="460" t="str">
        <f>IF($G447="","",IF($K447=TRUE,
MAX(
MIN(
_xlfn.CEILING.MATH($G447*('②-1出来高報告書'!$H$42-1%),1)-ROUND($G447*'値引・法定福利費自動計算（非表示予定）'!$D$7,0),
_xlfn.CEILING.MATH($G447*('②-1出来高報告書'!$H$42+1%+0.1%),1)-1-ROUND($G447*'値引・法定福利費自動計算（非表示予定）'!$D$7,0)
),
MIN(0,$G447)-ROUND($G447*'値引・法定福利費自動計算（非表示予定）'!$D$7,0),
-99999
),
MAX(
MIN(0,$G447)-ROUND($G447*$L447,0),
-99999
)
))</f>
        <v/>
      </c>
      <c r="R447" s="460" t="str">
        <f>IF($G447="","",IF($K447=TRUE,
MIN(
MAX(
_xlfn.CEILING.MATH($G447*('②-1出来高報告書'!$H$42-1%),1)-ROUND($G447*'値引・法定福利費自動計算（非表示予定）'!$D$7,0),
_xlfn.CEILING.MATH($G447*('②-1出来高報告書'!$H$42+1%+0.1%),1)-1-ROUND($G447*'値引・法定福利費自動計算（非表示予定）'!$D$7,0)
),
MAX(0,$G447)-ROUND($G447*'値引・法定福利費自動計算（非表示予定）'!$D$7,0),
99999
),
MIN(
MAX(0,$G447)-ROUND($G447*$L447,0),
99999
)
))</f>
        <v/>
      </c>
      <c r="S447" s="462" t="str">
        <f t="shared" si="72"/>
        <v>OK</v>
      </c>
      <c r="T447" s="435" t="str">
        <f t="shared" si="73"/>
        <v>OK</v>
      </c>
      <c r="U447" s="435" t="str">
        <f>IF($K447=TRUE,IF(ROUND(ABS($H447-'②-1出来高報告書'!$H$42),4)&lt;=1%,"OK","NG"),"OK")</f>
        <v>OK</v>
      </c>
      <c r="V447" s="435" t="str">
        <f t="shared" si="74"/>
        <v>OK</v>
      </c>
      <c r="W447" s="435" t="str">
        <f t="shared" si="75"/>
        <v>OK</v>
      </c>
      <c r="X447" s="435" t="str">
        <f t="shared" si="76"/>
        <v>OK</v>
      </c>
      <c r="Y447" s="435" t="str">
        <f t="shared" si="77"/>
        <v>OK</v>
      </c>
      <c r="Z447" s="435">
        <f t="shared" si="78"/>
        <v>0</v>
      </c>
      <c r="AA447" s="83">
        <f>'①見積→契約(出来高報告初回のみ）'!I471</f>
        <v>0</v>
      </c>
    </row>
    <row r="448" spans="1:27" ht="18" customHeight="1">
      <c r="A448" s="370">
        <f t="shared" si="81"/>
        <v>13</v>
      </c>
      <c r="B448" s="308" t="str">
        <f>IF('①見積→契約(出来高報告初回のみ）'!B483="〇","☑","")</f>
        <v/>
      </c>
      <c r="C448" s="408" t="str">
        <f t="shared" si="82"/>
        <v/>
      </c>
      <c r="D448" s="305" t="str">
        <f>IFERROR(IF('①見積→契約(出来高報告初回のみ）'!C472="","",'①見積→契約(出来高報告初回のみ）'!C472),"")</f>
        <v/>
      </c>
      <c r="E448" s="115" t="str">
        <f>IFERROR(IF('①見積→契約(出来高報告初回のみ）'!D472="","",FIXED('①見積→契約(出来高報告初回のみ）'!D472,'①見積→契約(出来高報告初回のみ）'!AG486)),"")</f>
        <v/>
      </c>
      <c r="F448" s="111" t="str">
        <f>IFERROR(IF('①見積→契約(出来高報告初回のみ）'!E472="","",'①見積→契約(出来高報告初回のみ）'!E472),"")</f>
        <v/>
      </c>
      <c r="G448" s="112" t="str">
        <f>IF('①見積→契約(出来高報告初回のみ）'!H472="","",'①見積→契約(出来高報告初回のみ）'!H472)</f>
        <v/>
      </c>
      <c r="H448" s="110" t="str">
        <f t="shared" si="79"/>
        <v/>
      </c>
      <c r="I448" s="114" t="str">
        <f>IFERROR(IF(K448=TRUE,ROUND(G448*'値引・法定福利費自動計算（非表示予定）'!$D$7+M448,0),IF(G448="","",ROUND(G448*L448+M448,0))),"")</f>
        <v/>
      </c>
      <c r="J448" s="125"/>
      <c r="K448" s="458"/>
      <c r="L448" s="157"/>
      <c r="M448" s="156"/>
      <c r="N448" s="449" t="str">
        <f t="shared" si="71"/>
        <v/>
      </c>
      <c r="O448" s="449" t="str">
        <f>IF($K448=TRUE,'②-1出来高報告書'!$H$42-1%,"")</f>
        <v/>
      </c>
      <c r="P448" s="449" t="str">
        <f>IF($K448=TRUE,'②-1出来高報告書'!$H$42+1%,"")</f>
        <v/>
      </c>
      <c r="Q448" s="460" t="str">
        <f>IF($G448="","",IF($K448=TRUE,
MAX(
MIN(
_xlfn.CEILING.MATH($G448*('②-1出来高報告書'!$H$42-1%),1)-ROUND($G448*'値引・法定福利費自動計算（非表示予定）'!$D$7,0),
_xlfn.CEILING.MATH($G448*('②-1出来高報告書'!$H$42+1%+0.1%),1)-1-ROUND($G448*'値引・法定福利費自動計算（非表示予定）'!$D$7,0)
),
MIN(0,$G448)-ROUND($G448*'値引・法定福利費自動計算（非表示予定）'!$D$7,0),
-99999
),
MAX(
MIN(0,$G448)-ROUND($G448*$L448,0),
-99999
)
))</f>
        <v/>
      </c>
      <c r="R448" s="460" t="str">
        <f>IF($G448="","",IF($K448=TRUE,
MIN(
MAX(
_xlfn.CEILING.MATH($G448*('②-1出来高報告書'!$H$42-1%),1)-ROUND($G448*'値引・法定福利費自動計算（非表示予定）'!$D$7,0),
_xlfn.CEILING.MATH($G448*('②-1出来高報告書'!$H$42+1%+0.1%),1)-1-ROUND($G448*'値引・法定福利費自動計算（非表示予定）'!$D$7,0)
),
MAX(0,$G448)-ROUND($G448*'値引・法定福利費自動計算（非表示予定）'!$D$7,0),
99999
),
MIN(
MAX(0,$G448)-ROUND($G448*$L448,0),
99999
)
))</f>
        <v/>
      </c>
      <c r="S448" s="462" t="str">
        <f t="shared" si="72"/>
        <v>OK</v>
      </c>
      <c r="T448" s="435" t="str">
        <f t="shared" si="73"/>
        <v>OK</v>
      </c>
      <c r="U448" s="435" t="str">
        <f>IF($K448=TRUE,IF(ROUND(ABS($H448-'②-1出来高報告書'!$H$42),4)&lt;=1%,"OK","NG"),"OK")</f>
        <v>OK</v>
      </c>
      <c r="V448" s="435" t="str">
        <f t="shared" si="74"/>
        <v>OK</v>
      </c>
      <c r="W448" s="435" t="str">
        <f t="shared" si="75"/>
        <v>OK</v>
      </c>
      <c r="X448" s="435" t="str">
        <f t="shared" si="76"/>
        <v>OK</v>
      </c>
      <c r="Y448" s="435" t="str">
        <f t="shared" si="77"/>
        <v>OK</v>
      </c>
      <c r="Z448" s="435">
        <f t="shared" si="78"/>
        <v>0</v>
      </c>
      <c r="AA448" s="83">
        <f>'①見積→契約(出来高報告初回のみ）'!I472</f>
        <v>0</v>
      </c>
    </row>
    <row r="449" spans="1:27" ht="18" customHeight="1">
      <c r="A449" s="370">
        <f t="shared" si="81"/>
        <v>13</v>
      </c>
      <c r="B449" s="308" t="str">
        <f>IF('①見積→契約(出来高報告初回のみ）'!B484="〇","☑","")</f>
        <v/>
      </c>
      <c r="C449" s="408" t="str">
        <f t="shared" si="82"/>
        <v/>
      </c>
      <c r="D449" s="305" t="str">
        <f>IFERROR(IF('①見積→契約(出来高報告初回のみ）'!C473="","",'①見積→契約(出来高報告初回のみ）'!C473),"")</f>
        <v/>
      </c>
      <c r="E449" s="115" t="str">
        <f>IFERROR(IF('①見積→契約(出来高報告初回のみ）'!D473="","",FIXED('①見積→契約(出来高報告初回のみ）'!D473,'①見積→契約(出来高報告初回のみ）'!AG487)),"")</f>
        <v/>
      </c>
      <c r="F449" s="111" t="str">
        <f>IFERROR(IF('①見積→契約(出来高報告初回のみ）'!E473="","",'①見積→契約(出来高報告初回のみ）'!E473),"")</f>
        <v/>
      </c>
      <c r="G449" s="112" t="str">
        <f>IF('①見積→契約(出来高報告初回のみ）'!H473="","",'①見積→契約(出来高報告初回のみ）'!H473)</f>
        <v/>
      </c>
      <c r="H449" s="110" t="str">
        <f t="shared" si="79"/>
        <v/>
      </c>
      <c r="I449" s="114" t="str">
        <f>IFERROR(IF(K449=TRUE,ROUND(G449*'値引・法定福利費自動計算（非表示予定）'!$D$7+M449,0),IF(G449="","",ROUND(G449*L449+M449,0))),"")</f>
        <v/>
      </c>
      <c r="J449" s="125"/>
      <c r="K449" s="458"/>
      <c r="L449" s="157"/>
      <c r="M449" s="156"/>
      <c r="N449" s="449" t="str">
        <f t="shared" si="71"/>
        <v/>
      </c>
      <c r="O449" s="449" t="str">
        <f>IF($K449=TRUE,'②-1出来高報告書'!$H$42-1%,"")</f>
        <v/>
      </c>
      <c r="P449" s="449" t="str">
        <f>IF($K449=TRUE,'②-1出来高報告書'!$H$42+1%,"")</f>
        <v/>
      </c>
      <c r="Q449" s="460" t="str">
        <f>IF($G449="","",IF($K449=TRUE,
MAX(
MIN(
_xlfn.CEILING.MATH($G449*('②-1出来高報告書'!$H$42-1%),1)-ROUND($G449*'値引・法定福利費自動計算（非表示予定）'!$D$7,0),
_xlfn.CEILING.MATH($G449*('②-1出来高報告書'!$H$42+1%+0.1%),1)-1-ROUND($G449*'値引・法定福利費自動計算（非表示予定）'!$D$7,0)
),
MIN(0,$G449)-ROUND($G449*'値引・法定福利費自動計算（非表示予定）'!$D$7,0),
-99999
),
MAX(
MIN(0,$G449)-ROUND($G449*$L449,0),
-99999
)
))</f>
        <v/>
      </c>
      <c r="R449" s="460" t="str">
        <f>IF($G449="","",IF($K449=TRUE,
MIN(
MAX(
_xlfn.CEILING.MATH($G449*('②-1出来高報告書'!$H$42-1%),1)-ROUND($G449*'値引・法定福利費自動計算（非表示予定）'!$D$7,0),
_xlfn.CEILING.MATH($G449*('②-1出来高報告書'!$H$42+1%+0.1%),1)-1-ROUND($G449*'値引・法定福利費自動計算（非表示予定）'!$D$7,0)
),
MAX(0,$G449)-ROUND($G449*'値引・法定福利費自動計算（非表示予定）'!$D$7,0),
99999
),
MIN(
MAX(0,$G449)-ROUND($G449*$L449,0),
99999
)
))</f>
        <v/>
      </c>
      <c r="S449" s="462" t="str">
        <f t="shared" si="72"/>
        <v>OK</v>
      </c>
      <c r="T449" s="435" t="str">
        <f t="shared" si="73"/>
        <v>OK</v>
      </c>
      <c r="U449" s="435" t="str">
        <f>IF($K449=TRUE,IF(ROUND(ABS($H449-'②-1出来高報告書'!$H$42),4)&lt;=1%,"OK","NG"),"OK")</f>
        <v>OK</v>
      </c>
      <c r="V449" s="435" t="str">
        <f t="shared" si="74"/>
        <v>OK</v>
      </c>
      <c r="W449" s="435" t="str">
        <f t="shared" si="75"/>
        <v>OK</v>
      </c>
      <c r="X449" s="435" t="str">
        <f t="shared" si="76"/>
        <v>OK</v>
      </c>
      <c r="Y449" s="435" t="str">
        <f t="shared" si="77"/>
        <v>OK</v>
      </c>
      <c r="Z449" s="435">
        <f t="shared" si="78"/>
        <v>0</v>
      </c>
      <c r="AA449" s="83">
        <f>'①見積→契約(出来高報告初回のみ）'!I473</f>
        <v>0</v>
      </c>
    </row>
    <row r="450" spans="1:27" ht="18" customHeight="1">
      <c r="A450" s="370">
        <f t="shared" si="81"/>
        <v>13</v>
      </c>
      <c r="B450" s="308" t="str">
        <f>IF('①見積→契約(出来高報告初回のみ）'!B485="〇","☑","")</f>
        <v/>
      </c>
      <c r="C450" s="408" t="str">
        <f t="shared" si="82"/>
        <v/>
      </c>
      <c r="D450" s="305" t="str">
        <f>IFERROR(IF('①見積→契約(出来高報告初回のみ）'!C474="","",'①見積→契約(出来高報告初回のみ）'!C474),"")</f>
        <v/>
      </c>
      <c r="E450" s="115" t="str">
        <f>IFERROR(IF('①見積→契約(出来高報告初回のみ）'!D474="","",FIXED('①見積→契約(出来高報告初回のみ）'!D474,'①見積→契約(出来高報告初回のみ）'!AG488)),"")</f>
        <v/>
      </c>
      <c r="F450" s="111" t="str">
        <f>IFERROR(IF('①見積→契約(出来高報告初回のみ）'!E474="","",'①見積→契約(出来高報告初回のみ）'!E474),"")</f>
        <v/>
      </c>
      <c r="G450" s="112" t="str">
        <f>IF('①見積→契約(出来高報告初回のみ）'!H474="","",'①見積→契約(出来高報告初回のみ）'!H474)</f>
        <v/>
      </c>
      <c r="H450" s="110" t="str">
        <f t="shared" si="79"/>
        <v/>
      </c>
      <c r="I450" s="114" t="str">
        <f>IFERROR(IF(K450=TRUE,ROUND(G450*'値引・法定福利費自動計算（非表示予定）'!$D$7+M450,0),IF(G450="","",ROUND(G450*L450+M450,0))),"")</f>
        <v/>
      </c>
      <c r="J450" s="125"/>
      <c r="K450" s="458"/>
      <c r="L450" s="157"/>
      <c r="M450" s="156"/>
      <c r="N450" s="449" t="str">
        <f t="shared" si="71"/>
        <v/>
      </c>
      <c r="O450" s="449" t="str">
        <f>IF($K450=TRUE,'②-1出来高報告書'!$H$42-1%,"")</f>
        <v/>
      </c>
      <c r="P450" s="449" t="str">
        <f>IF($K450=TRUE,'②-1出来高報告書'!$H$42+1%,"")</f>
        <v/>
      </c>
      <c r="Q450" s="460" t="str">
        <f>IF($G450="","",IF($K450=TRUE,
MAX(
MIN(
_xlfn.CEILING.MATH($G450*('②-1出来高報告書'!$H$42-1%),1)-ROUND($G450*'値引・法定福利費自動計算（非表示予定）'!$D$7,0),
_xlfn.CEILING.MATH($G450*('②-1出来高報告書'!$H$42+1%+0.1%),1)-1-ROUND($G450*'値引・法定福利費自動計算（非表示予定）'!$D$7,0)
),
MIN(0,$G450)-ROUND($G450*'値引・法定福利費自動計算（非表示予定）'!$D$7,0),
-99999
),
MAX(
MIN(0,$G450)-ROUND($G450*$L450,0),
-99999
)
))</f>
        <v/>
      </c>
      <c r="R450" s="460" t="str">
        <f>IF($G450="","",IF($K450=TRUE,
MIN(
MAX(
_xlfn.CEILING.MATH($G450*('②-1出来高報告書'!$H$42-1%),1)-ROUND($G450*'値引・法定福利費自動計算（非表示予定）'!$D$7,0),
_xlfn.CEILING.MATH($G450*('②-1出来高報告書'!$H$42+1%+0.1%),1)-1-ROUND($G450*'値引・法定福利費自動計算（非表示予定）'!$D$7,0)
),
MAX(0,$G450)-ROUND($G450*'値引・法定福利費自動計算（非表示予定）'!$D$7,0),
99999
),
MIN(
MAX(0,$G450)-ROUND($G450*$L450,0),
99999
)
))</f>
        <v/>
      </c>
      <c r="S450" s="462" t="str">
        <f t="shared" si="72"/>
        <v>OK</v>
      </c>
      <c r="T450" s="435" t="str">
        <f t="shared" si="73"/>
        <v>OK</v>
      </c>
      <c r="U450" s="435" t="str">
        <f>IF($K450=TRUE,IF(ROUND(ABS($H450-'②-1出来高報告書'!$H$42),4)&lt;=1%,"OK","NG"),"OK")</f>
        <v>OK</v>
      </c>
      <c r="V450" s="435" t="str">
        <f t="shared" si="74"/>
        <v>OK</v>
      </c>
      <c r="W450" s="435" t="str">
        <f t="shared" si="75"/>
        <v>OK</v>
      </c>
      <c r="X450" s="435" t="str">
        <f t="shared" si="76"/>
        <v>OK</v>
      </c>
      <c r="Y450" s="435" t="str">
        <f t="shared" si="77"/>
        <v>OK</v>
      </c>
      <c r="Z450" s="435">
        <f t="shared" si="78"/>
        <v>0</v>
      </c>
      <c r="AA450" s="83">
        <f>'①見積→契約(出来高報告初回のみ）'!I474</f>
        <v>0</v>
      </c>
    </row>
    <row r="451" spans="1:27" ht="18" customHeight="1">
      <c r="A451" s="370">
        <f t="shared" si="81"/>
        <v>13</v>
      </c>
      <c r="B451" s="308" t="str">
        <f>IF('①見積→契約(出来高報告初回のみ）'!B486="〇","☑","")</f>
        <v/>
      </c>
      <c r="C451" s="408" t="str">
        <f t="shared" si="82"/>
        <v/>
      </c>
      <c r="D451" s="305" t="str">
        <f>IFERROR(IF('①見積→契約(出来高報告初回のみ）'!C475="","",'①見積→契約(出来高報告初回のみ）'!C475),"")</f>
        <v/>
      </c>
      <c r="E451" s="115" t="str">
        <f>IFERROR(IF('①見積→契約(出来高報告初回のみ）'!D475="","",FIXED('①見積→契約(出来高報告初回のみ）'!D475,'①見積→契約(出来高報告初回のみ）'!AG489)),"")</f>
        <v/>
      </c>
      <c r="F451" s="111" t="str">
        <f>IFERROR(IF('①見積→契約(出来高報告初回のみ）'!E475="","",'①見積→契約(出来高報告初回のみ）'!E475),"")</f>
        <v/>
      </c>
      <c r="G451" s="112" t="str">
        <f>IF('①見積→契約(出来高報告初回のみ）'!H475="","",'①見積→契約(出来高報告初回のみ）'!H475)</f>
        <v/>
      </c>
      <c r="H451" s="110" t="str">
        <f t="shared" si="79"/>
        <v/>
      </c>
      <c r="I451" s="114" t="str">
        <f>IFERROR(IF(K451=TRUE,ROUND(G451*'値引・法定福利費自動計算（非表示予定）'!$D$7+M451,0),IF(G451="","",ROUND(G451*L451+M451,0))),"")</f>
        <v/>
      </c>
      <c r="J451" s="125"/>
      <c r="K451" s="458"/>
      <c r="L451" s="157"/>
      <c r="M451" s="156"/>
      <c r="N451" s="449" t="str">
        <f t="shared" si="71"/>
        <v/>
      </c>
      <c r="O451" s="449" t="str">
        <f>IF($K451=TRUE,'②-1出来高報告書'!$H$42-1%,"")</f>
        <v/>
      </c>
      <c r="P451" s="449" t="str">
        <f>IF($K451=TRUE,'②-1出来高報告書'!$H$42+1%,"")</f>
        <v/>
      </c>
      <c r="Q451" s="460" t="str">
        <f>IF($G451="","",IF($K451=TRUE,
MAX(
MIN(
_xlfn.CEILING.MATH($G451*('②-1出来高報告書'!$H$42-1%),1)-ROUND($G451*'値引・法定福利費自動計算（非表示予定）'!$D$7,0),
_xlfn.CEILING.MATH($G451*('②-1出来高報告書'!$H$42+1%+0.1%),1)-1-ROUND($G451*'値引・法定福利費自動計算（非表示予定）'!$D$7,0)
),
MIN(0,$G451)-ROUND($G451*'値引・法定福利費自動計算（非表示予定）'!$D$7,0),
-99999
),
MAX(
MIN(0,$G451)-ROUND($G451*$L451,0),
-99999
)
))</f>
        <v/>
      </c>
      <c r="R451" s="460" t="str">
        <f>IF($G451="","",IF($K451=TRUE,
MIN(
MAX(
_xlfn.CEILING.MATH($G451*('②-1出来高報告書'!$H$42-1%),1)-ROUND($G451*'値引・法定福利費自動計算（非表示予定）'!$D$7,0),
_xlfn.CEILING.MATH($G451*('②-1出来高報告書'!$H$42+1%+0.1%),1)-1-ROUND($G451*'値引・法定福利費自動計算（非表示予定）'!$D$7,0)
),
MAX(0,$G451)-ROUND($G451*'値引・法定福利費自動計算（非表示予定）'!$D$7,0),
99999
),
MIN(
MAX(0,$G451)-ROUND($G451*$L451,0),
99999
)
))</f>
        <v/>
      </c>
      <c r="S451" s="462" t="str">
        <f t="shared" si="72"/>
        <v>OK</v>
      </c>
      <c r="T451" s="435" t="str">
        <f t="shared" si="73"/>
        <v>OK</v>
      </c>
      <c r="U451" s="435" t="str">
        <f>IF($K451=TRUE,IF(ROUND(ABS($H451-'②-1出来高報告書'!$H$42),4)&lt;=1%,"OK","NG"),"OK")</f>
        <v>OK</v>
      </c>
      <c r="V451" s="435" t="str">
        <f t="shared" si="74"/>
        <v>OK</v>
      </c>
      <c r="W451" s="435" t="str">
        <f t="shared" si="75"/>
        <v>OK</v>
      </c>
      <c r="X451" s="435" t="str">
        <f t="shared" si="76"/>
        <v>OK</v>
      </c>
      <c r="Y451" s="435" t="str">
        <f t="shared" si="77"/>
        <v>OK</v>
      </c>
      <c r="Z451" s="435">
        <f t="shared" si="78"/>
        <v>0</v>
      </c>
      <c r="AA451" s="83">
        <f>'①見積→契約(出来高報告初回のみ）'!I475</f>
        <v>0</v>
      </c>
    </row>
    <row r="452" spans="1:27" ht="18" customHeight="1">
      <c r="A452" s="370">
        <f t="shared" si="81"/>
        <v>13</v>
      </c>
      <c r="B452" s="308" t="str">
        <f>IF('①見積→契約(出来高報告初回のみ）'!B487="〇","☑","")</f>
        <v/>
      </c>
      <c r="C452" s="408" t="str">
        <f t="shared" si="82"/>
        <v/>
      </c>
      <c r="D452" s="305" t="str">
        <f>IFERROR(IF('①見積→契約(出来高報告初回のみ）'!C476="","",'①見積→契約(出来高報告初回のみ）'!C476),"")</f>
        <v/>
      </c>
      <c r="E452" s="115" t="str">
        <f>IFERROR(IF('①見積→契約(出来高報告初回のみ）'!D476="","",FIXED('①見積→契約(出来高報告初回のみ）'!D476,'①見積→契約(出来高報告初回のみ）'!AG490)),"")</f>
        <v/>
      </c>
      <c r="F452" s="111" t="str">
        <f>IFERROR(IF('①見積→契約(出来高報告初回のみ）'!E476="","",'①見積→契約(出来高報告初回のみ）'!E476),"")</f>
        <v/>
      </c>
      <c r="G452" s="112" t="str">
        <f>IF('①見積→契約(出来高報告初回のみ）'!H476="","",'①見積→契約(出来高報告初回のみ）'!H476)</f>
        <v/>
      </c>
      <c r="H452" s="110" t="str">
        <f t="shared" si="79"/>
        <v/>
      </c>
      <c r="I452" s="114" t="str">
        <f>IFERROR(IF(K452=TRUE,ROUND(G452*'値引・法定福利費自動計算（非表示予定）'!$D$7+M452,0),IF(G452="","",ROUND(G452*L452+M452,0))),"")</f>
        <v/>
      </c>
      <c r="J452" s="125"/>
      <c r="K452" s="458"/>
      <c r="L452" s="157"/>
      <c r="M452" s="156"/>
      <c r="N452" s="449" t="str">
        <f t="shared" si="71"/>
        <v/>
      </c>
      <c r="O452" s="449" t="str">
        <f>IF($K452=TRUE,'②-1出来高報告書'!$H$42-1%,"")</f>
        <v/>
      </c>
      <c r="P452" s="449" t="str">
        <f>IF($K452=TRUE,'②-1出来高報告書'!$H$42+1%,"")</f>
        <v/>
      </c>
      <c r="Q452" s="460" t="str">
        <f>IF($G452="","",IF($K452=TRUE,
MAX(
MIN(
_xlfn.CEILING.MATH($G452*('②-1出来高報告書'!$H$42-1%),1)-ROUND($G452*'値引・法定福利費自動計算（非表示予定）'!$D$7,0),
_xlfn.CEILING.MATH($G452*('②-1出来高報告書'!$H$42+1%+0.1%),1)-1-ROUND($G452*'値引・法定福利費自動計算（非表示予定）'!$D$7,0)
),
MIN(0,$G452)-ROUND($G452*'値引・法定福利費自動計算（非表示予定）'!$D$7,0),
-99999
),
MAX(
MIN(0,$G452)-ROUND($G452*$L452,0),
-99999
)
))</f>
        <v/>
      </c>
      <c r="R452" s="460" t="str">
        <f>IF($G452="","",IF($K452=TRUE,
MIN(
MAX(
_xlfn.CEILING.MATH($G452*('②-1出来高報告書'!$H$42-1%),1)-ROUND($G452*'値引・法定福利費自動計算（非表示予定）'!$D$7,0),
_xlfn.CEILING.MATH($G452*('②-1出来高報告書'!$H$42+1%+0.1%),1)-1-ROUND($G452*'値引・法定福利費自動計算（非表示予定）'!$D$7,0)
),
MAX(0,$G452)-ROUND($G452*'値引・法定福利費自動計算（非表示予定）'!$D$7,0),
99999
),
MIN(
MAX(0,$G452)-ROUND($G452*$L452,0),
99999
)
))</f>
        <v/>
      </c>
      <c r="S452" s="462" t="str">
        <f t="shared" si="72"/>
        <v>OK</v>
      </c>
      <c r="T452" s="435" t="str">
        <f t="shared" si="73"/>
        <v>OK</v>
      </c>
      <c r="U452" s="435" t="str">
        <f>IF($K452=TRUE,IF(ROUND(ABS($H452-'②-1出来高報告書'!$H$42),4)&lt;=1%,"OK","NG"),"OK")</f>
        <v>OK</v>
      </c>
      <c r="V452" s="435" t="str">
        <f t="shared" si="74"/>
        <v>OK</v>
      </c>
      <c r="W452" s="435" t="str">
        <f t="shared" si="75"/>
        <v>OK</v>
      </c>
      <c r="X452" s="435" t="str">
        <f t="shared" si="76"/>
        <v>OK</v>
      </c>
      <c r="Y452" s="435" t="str">
        <f t="shared" si="77"/>
        <v>OK</v>
      </c>
      <c r="Z452" s="435">
        <f t="shared" si="78"/>
        <v>0</v>
      </c>
      <c r="AA452" s="83">
        <f>'①見積→契約(出来高報告初回のみ）'!I476</f>
        <v>0</v>
      </c>
    </row>
    <row r="453" spans="1:27" ht="18" customHeight="1">
      <c r="A453" s="370">
        <f t="shared" si="81"/>
        <v>13</v>
      </c>
      <c r="B453" s="308" t="str">
        <f>IF('①見積→契約(出来高報告初回のみ）'!B488="〇","☑","")</f>
        <v/>
      </c>
      <c r="C453" s="408" t="str">
        <f t="shared" si="82"/>
        <v/>
      </c>
      <c r="D453" s="305" t="str">
        <f>IFERROR(IF('①見積→契約(出来高報告初回のみ）'!C477="","",'①見積→契約(出来高報告初回のみ）'!C477),"")</f>
        <v/>
      </c>
      <c r="E453" s="115" t="str">
        <f>IFERROR(IF('①見積→契約(出来高報告初回のみ）'!D477="","",FIXED('①見積→契約(出来高報告初回のみ）'!D477,'①見積→契約(出来高報告初回のみ）'!AG491)),"")</f>
        <v/>
      </c>
      <c r="F453" s="111" t="str">
        <f>IFERROR(IF('①見積→契約(出来高報告初回のみ）'!E477="","",'①見積→契約(出来高報告初回のみ）'!E477),"")</f>
        <v/>
      </c>
      <c r="G453" s="112" t="str">
        <f>IF('①見積→契約(出来高報告初回のみ）'!H477="","",'①見積→契約(出来高報告初回のみ）'!H477)</f>
        <v/>
      </c>
      <c r="H453" s="110" t="str">
        <f t="shared" si="79"/>
        <v/>
      </c>
      <c r="I453" s="114" t="str">
        <f>IFERROR(IF(K453=TRUE,ROUND(G453*'値引・法定福利費自動計算（非表示予定）'!$D$7+M453,0),IF(G453="","",ROUND(G453*L453+M453,0))),"")</f>
        <v/>
      </c>
      <c r="J453" s="125"/>
      <c r="K453" s="458"/>
      <c r="L453" s="157"/>
      <c r="M453" s="156"/>
      <c r="N453" s="449" t="str">
        <f t="shared" si="71"/>
        <v/>
      </c>
      <c r="O453" s="449" t="str">
        <f>IF($K453=TRUE,'②-1出来高報告書'!$H$42-1%,"")</f>
        <v/>
      </c>
      <c r="P453" s="449" t="str">
        <f>IF($K453=TRUE,'②-1出来高報告書'!$H$42+1%,"")</f>
        <v/>
      </c>
      <c r="Q453" s="460" t="str">
        <f>IF($G453="","",IF($K453=TRUE,
MAX(
MIN(
_xlfn.CEILING.MATH($G453*('②-1出来高報告書'!$H$42-1%),1)-ROUND($G453*'値引・法定福利費自動計算（非表示予定）'!$D$7,0),
_xlfn.CEILING.MATH($G453*('②-1出来高報告書'!$H$42+1%+0.1%),1)-1-ROUND($G453*'値引・法定福利費自動計算（非表示予定）'!$D$7,0)
),
MIN(0,$G453)-ROUND($G453*'値引・法定福利費自動計算（非表示予定）'!$D$7,0),
-99999
),
MAX(
MIN(0,$G453)-ROUND($G453*$L453,0),
-99999
)
))</f>
        <v/>
      </c>
      <c r="R453" s="460" t="str">
        <f>IF($G453="","",IF($K453=TRUE,
MIN(
MAX(
_xlfn.CEILING.MATH($G453*('②-1出来高報告書'!$H$42-1%),1)-ROUND($G453*'値引・法定福利費自動計算（非表示予定）'!$D$7,0),
_xlfn.CEILING.MATH($G453*('②-1出来高報告書'!$H$42+1%+0.1%),1)-1-ROUND($G453*'値引・法定福利費自動計算（非表示予定）'!$D$7,0)
),
MAX(0,$G453)-ROUND($G453*'値引・法定福利費自動計算（非表示予定）'!$D$7,0),
99999
),
MIN(
MAX(0,$G453)-ROUND($G453*$L453,0),
99999
)
))</f>
        <v/>
      </c>
      <c r="S453" s="462" t="str">
        <f t="shared" si="72"/>
        <v>OK</v>
      </c>
      <c r="T453" s="435" t="str">
        <f t="shared" si="73"/>
        <v>OK</v>
      </c>
      <c r="U453" s="435" t="str">
        <f>IF($K453=TRUE,IF(ROUND(ABS($H453-'②-1出来高報告書'!$H$42),4)&lt;=1%,"OK","NG"),"OK")</f>
        <v>OK</v>
      </c>
      <c r="V453" s="435" t="str">
        <f t="shared" si="74"/>
        <v>OK</v>
      </c>
      <c r="W453" s="435" t="str">
        <f t="shared" si="75"/>
        <v>OK</v>
      </c>
      <c r="X453" s="435" t="str">
        <f t="shared" si="76"/>
        <v>OK</v>
      </c>
      <c r="Y453" s="435" t="str">
        <f t="shared" si="77"/>
        <v>OK</v>
      </c>
      <c r="Z453" s="435">
        <f t="shared" si="78"/>
        <v>0</v>
      </c>
      <c r="AA453" s="83">
        <f>'①見積→契約(出来高報告初回のみ）'!I477</f>
        <v>0</v>
      </c>
    </row>
    <row r="454" spans="1:27" ht="18" customHeight="1">
      <c r="A454" s="370">
        <f t="shared" si="81"/>
        <v>13</v>
      </c>
      <c r="B454" s="308" t="str">
        <f>IF('①見積→契約(出来高報告初回のみ）'!B489="〇","☑","")</f>
        <v/>
      </c>
      <c r="C454" s="408" t="str">
        <f t="shared" si="82"/>
        <v/>
      </c>
      <c r="D454" s="305" t="str">
        <f>IFERROR(IF('①見積→契約(出来高報告初回のみ）'!C478="","",'①見積→契約(出来高報告初回のみ）'!C478),"")</f>
        <v/>
      </c>
      <c r="E454" s="115" t="str">
        <f>IFERROR(IF('①見積→契約(出来高報告初回のみ）'!D478="","",FIXED('①見積→契約(出来高報告初回のみ）'!D478,'①見積→契約(出来高報告初回のみ）'!AG492)),"")</f>
        <v/>
      </c>
      <c r="F454" s="111" t="str">
        <f>IFERROR(IF('①見積→契約(出来高報告初回のみ）'!E478="","",'①見積→契約(出来高報告初回のみ）'!E478),"")</f>
        <v/>
      </c>
      <c r="G454" s="112" t="str">
        <f>IF('①見積→契約(出来高報告初回のみ）'!H478="","",'①見積→契約(出来高報告初回のみ）'!H478)</f>
        <v/>
      </c>
      <c r="H454" s="110" t="str">
        <f t="shared" si="79"/>
        <v/>
      </c>
      <c r="I454" s="114" t="str">
        <f>IFERROR(IF(K454=TRUE,ROUND(G454*'値引・法定福利費自動計算（非表示予定）'!$D$7+M454,0),IF(G454="","",ROUND(G454*L454+M454,0))),"")</f>
        <v/>
      </c>
      <c r="J454" s="125"/>
      <c r="K454" s="458"/>
      <c r="L454" s="157"/>
      <c r="M454" s="156"/>
      <c r="N454" s="449" t="str">
        <f t="shared" ref="N454:N517" si="83">IFERROR(ROUNDDOWN(H454*100,2)/100,"")</f>
        <v/>
      </c>
      <c r="O454" s="449" t="str">
        <f>IF($K454=TRUE,'②-1出来高報告書'!$H$42-1%,"")</f>
        <v/>
      </c>
      <c r="P454" s="449" t="str">
        <f>IF($K454=TRUE,'②-1出来高報告書'!$H$42+1%,"")</f>
        <v/>
      </c>
      <c r="Q454" s="460" t="str">
        <f>IF($G454="","",IF($K454=TRUE,
MAX(
MIN(
_xlfn.CEILING.MATH($G454*('②-1出来高報告書'!$H$42-1%),1)-ROUND($G454*'値引・法定福利費自動計算（非表示予定）'!$D$7,0),
_xlfn.CEILING.MATH($G454*('②-1出来高報告書'!$H$42+1%+0.1%),1)-1-ROUND($G454*'値引・法定福利費自動計算（非表示予定）'!$D$7,0)
),
MIN(0,$G454)-ROUND($G454*'値引・法定福利費自動計算（非表示予定）'!$D$7,0),
-99999
),
MAX(
MIN(0,$G454)-ROUND($G454*$L454,0),
-99999
)
))</f>
        <v/>
      </c>
      <c r="R454" s="460" t="str">
        <f>IF($G454="","",IF($K454=TRUE,
MIN(
MAX(
_xlfn.CEILING.MATH($G454*('②-1出来高報告書'!$H$42-1%),1)-ROUND($G454*'値引・法定福利費自動計算（非表示予定）'!$D$7,0),
_xlfn.CEILING.MATH($G454*('②-1出来高報告書'!$H$42+1%+0.1%),1)-1-ROUND($G454*'値引・法定福利費自動計算（非表示予定）'!$D$7,0)
),
MAX(0,$G454)-ROUND($G454*'値引・法定福利費自動計算（非表示予定）'!$D$7,0),
99999
),
MIN(
MAX(0,$G454)-ROUND($G454*$L454,0),
99999
)
))</f>
        <v/>
      </c>
      <c r="S454" s="462" t="str">
        <f t="shared" ref="S454:S517" si="84">IF(K454=FALSE,IF(L454="",IF(M454&lt;&gt;"","NG","OK"),"OK"),"OK")</f>
        <v>OK</v>
      </c>
      <c r="T454" s="435" t="str">
        <f t="shared" ref="T454:T517" si="85">IF($G454="","OK",IF(AND($I454&gt;=MIN($G454,0),$I454&lt;=MAX($G454,0)),"OK","NG"))</f>
        <v>OK</v>
      </c>
      <c r="U454" s="435" t="str">
        <f>IF($K454=TRUE,IF(ROUND(ABS($H454-'②-1出来高報告書'!$H$42),4)&lt;=1%,"OK","NG"),"OK")</f>
        <v>OK</v>
      </c>
      <c r="V454" s="435" t="str">
        <f t="shared" ref="V454:V517" si="86">IF($M454="","OK",IF(ABS($M454)&lt;100000,"OK","NG"))</f>
        <v>OK</v>
      </c>
      <c r="W454" s="435" t="str">
        <f t="shared" ref="W454:W517" si="87">IF(AND($S454="OK",$T454="OK",$U454="OK",$V454="OK"),"OK","NG")</f>
        <v>OK</v>
      </c>
      <c r="X454" s="435" t="str">
        <f t="shared" ref="X454:X517" si="88">IF(AND($T454="OK",$U454="OK",$V454="OK"),"OK","NG")</f>
        <v>OK</v>
      </c>
      <c r="Y454" s="435" t="str">
        <f t="shared" ref="Y454:Y517" si="89">IF(AND($T454="OK",$X454="OK"),"OK","NG")</f>
        <v>OK</v>
      </c>
      <c r="Z454" s="435">
        <f t="shared" ref="Z454:Z517" si="90">COUNTIF(S454:Y454,"NG")</f>
        <v>0</v>
      </c>
      <c r="AA454" s="83">
        <f>'①見積→契約(出来高報告初回のみ）'!I478</f>
        <v>0</v>
      </c>
    </row>
    <row r="455" spans="1:27" ht="18" customHeight="1">
      <c r="A455" s="370">
        <f t="shared" si="81"/>
        <v>13</v>
      </c>
      <c r="B455" s="308" t="str">
        <f>IF('①見積→契約(出来高報告初回のみ）'!B490="〇","☑","")</f>
        <v/>
      </c>
      <c r="C455" s="408" t="str">
        <f t="shared" si="82"/>
        <v/>
      </c>
      <c r="D455" s="305" t="str">
        <f>IFERROR(IF('①見積→契約(出来高報告初回のみ）'!C479="","",'①見積→契約(出来高報告初回のみ）'!C479),"")</f>
        <v/>
      </c>
      <c r="E455" s="115" t="str">
        <f>IFERROR(IF('①見積→契約(出来高報告初回のみ）'!D479="","",FIXED('①見積→契約(出来高報告初回のみ）'!D479,'①見積→契約(出来高報告初回のみ）'!AG493)),"")</f>
        <v/>
      </c>
      <c r="F455" s="111" t="str">
        <f>IFERROR(IF('①見積→契約(出来高報告初回のみ）'!E479="","",'①見積→契約(出来高報告初回のみ）'!E479),"")</f>
        <v/>
      </c>
      <c r="G455" s="112" t="str">
        <f>IF('①見積→契約(出来高報告初回のみ）'!H479="","",'①見積→契約(出来高報告初回のみ）'!H479)</f>
        <v/>
      </c>
      <c r="H455" s="110" t="str">
        <f t="shared" si="79"/>
        <v/>
      </c>
      <c r="I455" s="114" t="str">
        <f>IFERROR(IF(K455=TRUE,ROUND(G455*'値引・法定福利費自動計算（非表示予定）'!$D$7+M455,0),IF(G455="","",ROUND(G455*L455+M455,0))),"")</f>
        <v/>
      </c>
      <c r="J455" s="125"/>
      <c r="K455" s="458"/>
      <c r="L455" s="157"/>
      <c r="M455" s="156"/>
      <c r="N455" s="449" t="str">
        <f t="shared" si="83"/>
        <v/>
      </c>
      <c r="O455" s="449" t="str">
        <f>IF($K455=TRUE,'②-1出来高報告書'!$H$42-1%,"")</f>
        <v/>
      </c>
      <c r="P455" s="449" t="str">
        <f>IF($K455=TRUE,'②-1出来高報告書'!$H$42+1%,"")</f>
        <v/>
      </c>
      <c r="Q455" s="460" t="str">
        <f>IF($G455="","",IF($K455=TRUE,
MAX(
MIN(
_xlfn.CEILING.MATH($G455*('②-1出来高報告書'!$H$42-1%),1)-ROUND($G455*'値引・法定福利費自動計算（非表示予定）'!$D$7,0),
_xlfn.CEILING.MATH($G455*('②-1出来高報告書'!$H$42+1%+0.1%),1)-1-ROUND($G455*'値引・法定福利費自動計算（非表示予定）'!$D$7,0)
),
MIN(0,$G455)-ROUND($G455*'値引・法定福利費自動計算（非表示予定）'!$D$7,0),
-99999
),
MAX(
MIN(0,$G455)-ROUND($G455*$L455,0),
-99999
)
))</f>
        <v/>
      </c>
      <c r="R455" s="460" t="str">
        <f>IF($G455="","",IF($K455=TRUE,
MIN(
MAX(
_xlfn.CEILING.MATH($G455*('②-1出来高報告書'!$H$42-1%),1)-ROUND($G455*'値引・法定福利費自動計算（非表示予定）'!$D$7,0),
_xlfn.CEILING.MATH($G455*('②-1出来高報告書'!$H$42+1%+0.1%),1)-1-ROUND($G455*'値引・法定福利費自動計算（非表示予定）'!$D$7,0)
),
MAX(0,$G455)-ROUND($G455*'値引・法定福利費自動計算（非表示予定）'!$D$7,0),
99999
),
MIN(
MAX(0,$G455)-ROUND($G455*$L455,0),
99999
)
))</f>
        <v/>
      </c>
      <c r="S455" s="462" t="str">
        <f t="shared" si="84"/>
        <v>OK</v>
      </c>
      <c r="T455" s="435" t="str">
        <f t="shared" si="85"/>
        <v>OK</v>
      </c>
      <c r="U455" s="435" t="str">
        <f>IF($K455=TRUE,IF(ROUND(ABS($H455-'②-1出来高報告書'!$H$42),4)&lt;=1%,"OK","NG"),"OK")</f>
        <v>OK</v>
      </c>
      <c r="V455" s="435" t="str">
        <f t="shared" si="86"/>
        <v>OK</v>
      </c>
      <c r="W455" s="435" t="str">
        <f t="shared" si="87"/>
        <v>OK</v>
      </c>
      <c r="X455" s="435" t="str">
        <f t="shared" si="88"/>
        <v>OK</v>
      </c>
      <c r="Y455" s="435" t="str">
        <f t="shared" si="89"/>
        <v>OK</v>
      </c>
      <c r="Z455" s="435">
        <f t="shared" si="90"/>
        <v>0</v>
      </c>
      <c r="AA455" s="83">
        <f>'①見積→契約(出来高報告初回のみ）'!I479</f>
        <v>0</v>
      </c>
    </row>
    <row r="456" spans="1:27" ht="18" customHeight="1">
      <c r="A456" s="370">
        <f t="shared" si="81"/>
        <v>13</v>
      </c>
      <c r="B456" s="308" t="str">
        <f>IF('①見積→契約(出来高報告初回のみ）'!B491="〇","☑","")</f>
        <v/>
      </c>
      <c r="C456" s="408" t="str">
        <f t="shared" si="82"/>
        <v/>
      </c>
      <c r="D456" s="305" t="str">
        <f>IFERROR(IF('①見積→契約(出来高報告初回のみ）'!C480="","",'①見積→契約(出来高報告初回のみ）'!C480),"")</f>
        <v/>
      </c>
      <c r="E456" s="115" t="str">
        <f>IFERROR(IF('①見積→契約(出来高報告初回のみ）'!D480="","",FIXED('①見積→契約(出来高報告初回のみ）'!D480,'①見積→契約(出来高報告初回のみ）'!AG494)),"")</f>
        <v/>
      </c>
      <c r="F456" s="111" t="str">
        <f>IFERROR(IF('①見積→契約(出来高報告初回のみ）'!E480="","",'①見積→契約(出来高報告初回のみ）'!E480),"")</f>
        <v/>
      </c>
      <c r="G456" s="112" t="str">
        <f>IF('①見積→契約(出来高報告初回のみ）'!H480="","",'①見積→契約(出来高報告初回のみ）'!H480)</f>
        <v/>
      </c>
      <c r="H456" s="110" t="str">
        <f t="shared" si="79"/>
        <v/>
      </c>
      <c r="I456" s="114" t="str">
        <f>IFERROR(IF(K456=TRUE,ROUND(G456*'値引・法定福利費自動計算（非表示予定）'!$D$7+M456,0),IF(G456="","",ROUND(G456*L456+M456,0))),"")</f>
        <v/>
      </c>
      <c r="J456" s="125"/>
      <c r="K456" s="458"/>
      <c r="L456" s="157"/>
      <c r="M456" s="156"/>
      <c r="N456" s="449" t="str">
        <f t="shared" si="83"/>
        <v/>
      </c>
      <c r="O456" s="449" t="str">
        <f>IF($K456=TRUE,'②-1出来高報告書'!$H$42-1%,"")</f>
        <v/>
      </c>
      <c r="P456" s="449" t="str">
        <f>IF($K456=TRUE,'②-1出来高報告書'!$H$42+1%,"")</f>
        <v/>
      </c>
      <c r="Q456" s="460" t="str">
        <f>IF($G456="","",IF($K456=TRUE,
MAX(
MIN(
_xlfn.CEILING.MATH($G456*('②-1出来高報告書'!$H$42-1%),1)-ROUND($G456*'値引・法定福利費自動計算（非表示予定）'!$D$7,0),
_xlfn.CEILING.MATH($G456*('②-1出来高報告書'!$H$42+1%+0.1%),1)-1-ROUND($G456*'値引・法定福利費自動計算（非表示予定）'!$D$7,0)
),
MIN(0,$G456)-ROUND($G456*'値引・法定福利費自動計算（非表示予定）'!$D$7,0),
-99999
),
MAX(
MIN(0,$G456)-ROUND($G456*$L456,0),
-99999
)
))</f>
        <v/>
      </c>
      <c r="R456" s="460" t="str">
        <f>IF($G456="","",IF($K456=TRUE,
MIN(
MAX(
_xlfn.CEILING.MATH($G456*('②-1出来高報告書'!$H$42-1%),1)-ROUND($G456*'値引・法定福利費自動計算（非表示予定）'!$D$7,0),
_xlfn.CEILING.MATH($G456*('②-1出来高報告書'!$H$42+1%+0.1%),1)-1-ROUND($G456*'値引・法定福利費自動計算（非表示予定）'!$D$7,0)
),
MAX(0,$G456)-ROUND($G456*'値引・法定福利費自動計算（非表示予定）'!$D$7,0),
99999
),
MIN(
MAX(0,$G456)-ROUND($G456*$L456,0),
99999
)
))</f>
        <v/>
      </c>
      <c r="S456" s="462" t="str">
        <f t="shared" si="84"/>
        <v>OK</v>
      </c>
      <c r="T456" s="435" t="str">
        <f t="shared" si="85"/>
        <v>OK</v>
      </c>
      <c r="U456" s="435" t="str">
        <f>IF($K456=TRUE,IF(ROUND(ABS($H456-'②-1出来高報告書'!$H$42),4)&lt;=1%,"OK","NG"),"OK")</f>
        <v>OK</v>
      </c>
      <c r="V456" s="435" t="str">
        <f t="shared" si="86"/>
        <v>OK</v>
      </c>
      <c r="W456" s="435" t="str">
        <f t="shared" si="87"/>
        <v>OK</v>
      </c>
      <c r="X456" s="435" t="str">
        <f t="shared" si="88"/>
        <v>OK</v>
      </c>
      <c r="Y456" s="435" t="str">
        <f t="shared" si="89"/>
        <v>OK</v>
      </c>
      <c r="Z456" s="435">
        <f t="shared" si="90"/>
        <v>0</v>
      </c>
      <c r="AA456" s="83">
        <f>'①見積→契約(出来高報告初回のみ）'!I480</f>
        <v>0</v>
      </c>
    </row>
    <row r="457" spans="1:27" ht="18" customHeight="1">
      <c r="A457" s="370">
        <f t="shared" si="81"/>
        <v>13</v>
      </c>
      <c r="B457" s="308" t="str">
        <f>IF('①見積→契約(出来高報告初回のみ）'!B492="〇","☑","")</f>
        <v/>
      </c>
      <c r="C457" s="408" t="str">
        <f t="shared" si="82"/>
        <v/>
      </c>
      <c r="D457" s="305" t="str">
        <f>IFERROR(IF('①見積→契約(出来高報告初回のみ）'!C481="","",'①見積→契約(出来高報告初回のみ）'!C481),"")</f>
        <v/>
      </c>
      <c r="E457" s="115" t="str">
        <f>IFERROR(IF('①見積→契約(出来高報告初回のみ）'!D481="","",FIXED('①見積→契約(出来高報告初回のみ）'!D481,'①見積→契約(出来高報告初回のみ）'!AG495)),"")</f>
        <v/>
      </c>
      <c r="F457" s="111" t="str">
        <f>IFERROR(IF('①見積→契約(出来高報告初回のみ）'!E481="","",'①見積→契約(出来高報告初回のみ）'!E481),"")</f>
        <v/>
      </c>
      <c r="G457" s="112" t="str">
        <f>IF('①見積→契約(出来高報告初回のみ）'!H481="","",'①見積→契約(出来高報告初回のみ）'!H481)</f>
        <v/>
      </c>
      <c r="H457" s="110" t="str">
        <f t="shared" si="79"/>
        <v/>
      </c>
      <c r="I457" s="114" t="str">
        <f>IFERROR(IF(K457=TRUE,ROUND(G457*'値引・法定福利費自動計算（非表示予定）'!$D$7+M457,0),IF(G457="","",ROUND(G457*L457+M457,0))),"")</f>
        <v/>
      </c>
      <c r="J457" s="125"/>
      <c r="K457" s="458"/>
      <c r="L457" s="157"/>
      <c r="M457" s="156"/>
      <c r="N457" s="449" t="str">
        <f t="shared" si="83"/>
        <v/>
      </c>
      <c r="O457" s="449" t="str">
        <f>IF($K457=TRUE,'②-1出来高報告書'!$H$42-1%,"")</f>
        <v/>
      </c>
      <c r="P457" s="449" t="str">
        <f>IF($K457=TRUE,'②-1出来高報告書'!$H$42+1%,"")</f>
        <v/>
      </c>
      <c r="Q457" s="460" t="str">
        <f>IF($G457="","",IF($K457=TRUE,
MAX(
MIN(
_xlfn.CEILING.MATH($G457*('②-1出来高報告書'!$H$42-1%),1)-ROUND($G457*'値引・法定福利費自動計算（非表示予定）'!$D$7,0),
_xlfn.CEILING.MATH($G457*('②-1出来高報告書'!$H$42+1%+0.1%),1)-1-ROUND($G457*'値引・法定福利費自動計算（非表示予定）'!$D$7,0)
),
MIN(0,$G457)-ROUND($G457*'値引・法定福利費自動計算（非表示予定）'!$D$7,0),
-99999
),
MAX(
MIN(0,$G457)-ROUND($G457*$L457,0),
-99999
)
))</f>
        <v/>
      </c>
      <c r="R457" s="460" t="str">
        <f>IF($G457="","",IF($K457=TRUE,
MIN(
MAX(
_xlfn.CEILING.MATH($G457*('②-1出来高報告書'!$H$42-1%),1)-ROUND($G457*'値引・法定福利費自動計算（非表示予定）'!$D$7,0),
_xlfn.CEILING.MATH($G457*('②-1出来高報告書'!$H$42+1%+0.1%),1)-1-ROUND($G457*'値引・法定福利費自動計算（非表示予定）'!$D$7,0)
),
MAX(0,$G457)-ROUND($G457*'値引・法定福利費自動計算（非表示予定）'!$D$7,0),
99999
),
MIN(
MAX(0,$G457)-ROUND($G457*$L457,0),
99999
)
))</f>
        <v/>
      </c>
      <c r="S457" s="462" t="str">
        <f t="shared" si="84"/>
        <v>OK</v>
      </c>
      <c r="T457" s="435" t="str">
        <f t="shared" si="85"/>
        <v>OK</v>
      </c>
      <c r="U457" s="435" t="str">
        <f>IF($K457=TRUE,IF(ROUND(ABS($H457-'②-1出来高報告書'!$H$42),4)&lt;=1%,"OK","NG"),"OK")</f>
        <v>OK</v>
      </c>
      <c r="V457" s="435" t="str">
        <f t="shared" si="86"/>
        <v>OK</v>
      </c>
      <c r="W457" s="435" t="str">
        <f t="shared" si="87"/>
        <v>OK</v>
      </c>
      <c r="X457" s="435" t="str">
        <f t="shared" si="88"/>
        <v>OK</v>
      </c>
      <c r="Y457" s="435" t="str">
        <f t="shared" si="89"/>
        <v>OK</v>
      </c>
      <c r="Z457" s="435">
        <f t="shared" si="90"/>
        <v>0</v>
      </c>
      <c r="AA457" s="83">
        <f>'①見積→契約(出来高報告初回のみ）'!I481</f>
        <v>0</v>
      </c>
    </row>
    <row r="458" spans="1:27" ht="18" customHeight="1">
      <c r="A458" s="370">
        <f t="shared" si="81"/>
        <v>13</v>
      </c>
      <c r="B458" s="308" t="str">
        <f>IF('①見積→契約(出来高報告初回のみ）'!B493="〇","☑","")</f>
        <v/>
      </c>
      <c r="C458" s="408" t="str">
        <f t="shared" si="82"/>
        <v/>
      </c>
      <c r="D458" s="305" t="str">
        <f>IFERROR(IF('①見積→契約(出来高報告初回のみ）'!C482="","",'①見積→契約(出来高報告初回のみ）'!C482),"")</f>
        <v/>
      </c>
      <c r="E458" s="115" t="str">
        <f>IFERROR(IF('①見積→契約(出来高報告初回のみ）'!D482="","",FIXED('①見積→契約(出来高報告初回のみ）'!D482,'①見積→契約(出来高報告初回のみ）'!AG496)),"")</f>
        <v/>
      </c>
      <c r="F458" s="111" t="str">
        <f>IFERROR(IF('①見積→契約(出来高報告初回のみ）'!E482="","",'①見積→契約(出来高報告初回のみ）'!E482),"")</f>
        <v/>
      </c>
      <c r="G458" s="112" t="str">
        <f>IF('①見積→契約(出来高報告初回のみ）'!H482="","",'①見積→契約(出来高報告初回のみ）'!H482)</f>
        <v/>
      </c>
      <c r="H458" s="110" t="str">
        <f t="shared" si="79"/>
        <v/>
      </c>
      <c r="I458" s="114" t="str">
        <f>IFERROR(IF(K458=TRUE,ROUND(G458*'値引・法定福利費自動計算（非表示予定）'!$D$7+M458,0),IF(G458="","",ROUND(G458*L458+M458,0))),"")</f>
        <v/>
      </c>
      <c r="J458" s="125"/>
      <c r="K458" s="458"/>
      <c r="L458" s="157"/>
      <c r="M458" s="156"/>
      <c r="N458" s="449" t="str">
        <f t="shared" si="83"/>
        <v/>
      </c>
      <c r="O458" s="449" t="str">
        <f>IF($K458=TRUE,'②-1出来高報告書'!$H$42-1%,"")</f>
        <v/>
      </c>
      <c r="P458" s="449" t="str">
        <f>IF($K458=TRUE,'②-1出来高報告書'!$H$42+1%,"")</f>
        <v/>
      </c>
      <c r="Q458" s="460" t="str">
        <f>IF($G458="","",IF($K458=TRUE,
MAX(
MIN(
_xlfn.CEILING.MATH($G458*('②-1出来高報告書'!$H$42-1%),1)-ROUND($G458*'値引・法定福利費自動計算（非表示予定）'!$D$7,0),
_xlfn.CEILING.MATH($G458*('②-1出来高報告書'!$H$42+1%+0.1%),1)-1-ROUND($G458*'値引・法定福利費自動計算（非表示予定）'!$D$7,0)
),
MIN(0,$G458)-ROUND($G458*'値引・法定福利費自動計算（非表示予定）'!$D$7,0),
-99999
),
MAX(
MIN(0,$G458)-ROUND($G458*$L458,0),
-99999
)
))</f>
        <v/>
      </c>
      <c r="R458" s="460" t="str">
        <f>IF($G458="","",IF($K458=TRUE,
MIN(
MAX(
_xlfn.CEILING.MATH($G458*('②-1出来高報告書'!$H$42-1%),1)-ROUND($G458*'値引・法定福利費自動計算（非表示予定）'!$D$7,0),
_xlfn.CEILING.MATH($G458*('②-1出来高報告書'!$H$42+1%+0.1%),1)-1-ROUND($G458*'値引・法定福利費自動計算（非表示予定）'!$D$7,0)
),
MAX(0,$G458)-ROUND($G458*'値引・法定福利費自動計算（非表示予定）'!$D$7,0),
99999
),
MIN(
MAX(0,$G458)-ROUND($G458*$L458,0),
99999
)
))</f>
        <v/>
      </c>
      <c r="S458" s="462" t="str">
        <f t="shared" si="84"/>
        <v>OK</v>
      </c>
      <c r="T458" s="435" t="str">
        <f t="shared" si="85"/>
        <v>OK</v>
      </c>
      <c r="U458" s="435" t="str">
        <f>IF($K458=TRUE,IF(ROUND(ABS($H458-'②-1出来高報告書'!$H$42),4)&lt;=1%,"OK","NG"),"OK")</f>
        <v>OK</v>
      </c>
      <c r="V458" s="435" t="str">
        <f t="shared" si="86"/>
        <v>OK</v>
      </c>
      <c r="W458" s="435" t="str">
        <f t="shared" si="87"/>
        <v>OK</v>
      </c>
      <c r="X458" s="435" t="str">
        <f t="shared" si="88"/>
        <v>OK</v>
      </c>
      <c r="Y458" s="435" t="str">
        <f t="shared" si="89"/>
        <v>OK</v>
      </c>
      <c r="Z458" s="435">
        <f t="shared" si="90"/>
        <v>0</v>
      </c>
      <c r="AA458" s="83">
        <f>'①見積→契約(出来高報告初回のみ）'!I482</f>
        <v>0</v>
      </c>
    </row>
    <row r="459" spans="1:27" ht="18" customHeight="1">
      <c r="A459" s="370">
        <f t="shared" si="81"/>
        <v>13</v>
      </c>
      <c r="B459" s="308" t="str">
        <f>IF('①見積→契約(出来高報告初回のみ）'!B494="〇","☑","")</f>
        <v/>
      </c>
      <c r="C459" s="408" t="str">
        <f t="shared" si="82"/>
        <v/>
      </c>
      <c r="D459" s="305" t="str">
        <f>IFERROR(IF('①見積→契約(出来高報告初回のみ）'!C483="","",'①見積→契約(出来高報告初回のみ）'!C483),"")</f>
        <v/>
      </c>
      <c r="E459" s="115" t="str">
        <f>IFERROR(IF('①見積→契約(出来高報告初回のみ）'!D483="","",FIXED('①見積→契約(出来高報告初回のみ）'!D483,'①見積→契約(出来高報告初回のみ）'!AG497)),"")</f>
        <v/>
      </c>
      <c r="F459" s="111" t="str">
        <f>IFERROR(IF('①見積→契約(出来高報告初回のみ）'!E483="","",'①見積→契約(出来高報告初回のみ）'!E483),"")</f>
        <v/>
      </c>
      <c r="G459" s="112" t="str">
        <f>IF('①見積→契約(出来高報告初回のみ）'!H483="","",'①見積→契約(出来高報告初回のみ）'!H483)</f>
        <v/>
      </c>
      <c r="H459" s="110" t="str">
        <f t="shared" si="79"/>
        <v/>
      </c>
      <c r="I459" s="114" t="str">
        <f>IFERROR(IF(K459=TRUE,ROUND(G459*'値引・法定福利費自動計算（非表示予定）'!$D$7+M459,0),IF(G459="","",ROUND(G459*L459+M459,0))),"")</f>
        <v/>
      </c>
      <c r="J459" s="125"/>
      <c r="K459" s="458"/>
      <c r="L459" s="157"/>
      <c r="M459" s="156"/>
      <c r="N459" s="449" t="str">
        <f t="shared" si="83"/>
        <v/>
      </c>
      <c r="O459" s="449" t="str">
        <f>IF($K459=TRUE,'②-1出来高報告書'!$H$42-1%,"")</f>
        <v/>
      </c>
      <c r="P459" s="449" t="str">
        <f>IF($K459=TRUE,'②-1出来高報告書'!$H$42+1%,"")</f>
        <v/>
      </c>
      <c r="Q459" s="460" t="str">
        <f>IF($G459="","",IF($K459=TRUE,
MAX(
MIN(
_xlfn.CEILING.MATH($G459*('②-1出来高報告書'!$H$42-1%),1)-ROUND($G459*'値引・法定福利費自動計算（非表示予定）'!$D$7,0),
_xlfn.CEILING.MATH($G459*('②-1出来高報告書'!$H$42+1%+0.1%),1)-1-ROUND($G459*'値引・法定福利費自動計算（非表示予定）'!$D$7,0)
),
MIN(0,$G459)-ROUND($G459*'値引・法定福利費自動計算（非表示予定）'!$D$7,0),
-99999
),
MAX(
MIN(0,$G459)-ROUND($G459*$L459,0),
-99999
)
))</f>
        <v/>
      </c>
      <c r="R459" s="460" t="str">
        <f>IF($G459="","",IF($K459=TRUE,
MIN(
MAX(
_xlfn.CEILING.MATH($G459*('②-1出来高報告書'!$H$42-1%),1)-ROUND($G459*'値引・法定福利費自動計算（非表示予定）'!$D$7,0),
_xlfn.CEILING.MATH($G459*('②-1出来高報告書'!$H$42+1%+0.1%),1)-1-ROUND($G459*'値引・法定福利費自動計算（非表示予定）'!$D$7,0)
),
MAX(0,$G459)-ROUND($G459*'値引・法定福利費自動計算（非表示予定）'!$D$7,0),
99999
),
MIN(
MAX(0,$G459)-ROUND($G459*$L459,0),
99999
)
))</f>
        <v/>
      </c>
      <c r="S459" s="462" t="str">
        <f t="shared" si="84"/>
        <v>OK</v>
      </c>
      <c r="T459" s="435" t="str">
        <f t="shared" si="85"/>
        <v>OK</v>
      </c>
      <c r="U459" s="435" t="str">
        <f>IF($K459=TRUE,IF(ROUND(ABS($H459-'②-1出来高報告書'!$H$42),4)&lt;=1%,"OK","NG"),"OK")</f>
        <v>OK</v>
      </c>
      <c r="V459" s="435" t="str">
        <f t="shared" si="86"/>
        <v>OK</v>
      </c>
      <c r="W459" s="435" t="str">
        <f t="shared" si="87"/>
        <v>OK</v>
      </c>
      <c r="X459" s="435" t="str">
        <f t="shared" si="88"/>
        <v>OK</v>
      </c>
      <c r="Y459" s="435" t="str">
        <f t="shared" si="89"/>
        <v>OK</v>
      </c>
      <c r="Z459" s="435">
        <f t="shared" si="90"/>
        <v>0</v>
      </c>
      <c r="AA459" s="83">
        <f>'①見積→契約(出来高報告初回のみ）'!I483</f>
        <v>0</v>
      </c>
    </row>
    <row r="460" spans="1:27" ht="18" customHeight="1">
      <c r="A460" s="370">
        <f t="shared" si="81"/>
        <v>13</v>
      </c>
      <c r="B460" s="308" t="str">
        <f>IF('①見積→契約(出来高報告初回のみ）'!B495="〇","☑","")</f>
        <v/>
      </c>
      <c r="C460" s="408" t="str">
        <f t="shared" si="82"/>
        <v/>
      </c>
      <c r="D460" s="305" t="str">
        <f>IFERROR(IF('①見積→契約(出来高報告初回のみ）'!C484="","",'①見積→契約(出来高報告初回のみ）'!C484),"")</f>
        <v/>
      </c>
      <c r="E460" s="115" t="str">
        <f>IFERROR(IF('①見積→契約(出来高報告初回のみ）'!D484="","",FIXED('①見積→契約(出来高報告初回のみ）'!D484,'①見積→契約(出来高報告初回のみ）'!AG498)),"")</f>
        <v/>
      </c>
      <c r="F460" s="111" t="str">
        <f>IFERROR(IF('①見積→契約(出来高報告初回のみ）'!E484="","",'①見積→契約(出来高報告初回のみ）'!E484),"")</f>
        <v/>
      </c>
      <c r="G460" s="112" t="str">
        <f>IF('①見積→契約(出来高報告初回のみ）'!H484="","",'①見積→契約(出来高報告初回のみ）'!H484)</f>
        <v/>
      </c>
      <c r="H460" s="110" t="str">
        <f t="shared" ref="H460:H523" si="91">IFERROR(IF(K460=TRUE,IF(AND(I460/G460&gt;0,I460/G460&lt;0.001),0.001,ROUNDDOWN(I460/G460,3)),IF(G460="","",IF(AND((G460*L460+M460)/G460&gt;0,(G460*L460+M460)/G460&lt;0.001),0.001,ROUNDDOWN((G460*L460+M460)/G460,3)))),"")</f>
        <v/>
      </c>
      <c r="I460" s="114" t="str">
        <f>IFERROR(IF(K460=TRUE,ROUND(G460*'値引・法定福利費自動計算（非表示予定）'!$D$7+M460,0),IF(G460="","",ROUND(G460*L460+M460,0))),"")</f>
        <v/>
      </c>
      <c r="J460" s="125"/>
      <c r="K460" s="458"/>
      <c r="L460" s="157"/>
      <c r="M460" s="156"/>
      <c r="N460" s="449" t="str">
        <f t="shared" si="83"/>
        <v/>
      </c>
      <c r="O460" s="449" t="str">
        <f>IF($K460=TRUE,'②-1出来高報告書'!$H$42-1%,"")</f>
        <v/>
      </c>
      <c r="P460" s="449" t="str">
        <f>IF($K460=TRUE,'②-1出来高報告書'!$H$42+1%,"")</f>
        <v/>
      </c>
      <c r="Q460" s="460" t="str">
        <f>IF($G460="","",IF($K460=TRUE,
MAX(
MIN(
_xlfn.CEILING.MATH($G460*('②-1出来高報告書'!$H$42-1%),1)-ROUND($G460*'値引・法定福利費自動計算（非表示予定）'!$D$7,0),
_xlfn.CEILING.MATH($G460*('②-1出来高報告書'!$H$42+1%+0.1%),1)-1-ROUND($G460*'値引・法定福利費自動計算（非表示予定）'!$D$7,0)
),
MIN(0,$G460)-ROUND($G460*'値引・法定福利費自動計算（非表示予定）'!$D$7,0),
-99999
),
MAX(
MIN(0,$G460)-ROUND($G460*$L460,0),
-99999
)
))</f>
        <v/>
      </c>
      <c r="R460" s="460" t="str">
        <f>IF($G460="","",IF($K460=TRUE,
MIN(
MAX(
_xlfn.CEILING.MATH($G460*('②-1出来高報告書'!$H$42-1%),1)-ROUND($G460*'値引・法定福利費自動計算（非表示予定）'!$D$7,0),
_xlfn.CEILING.MATH($G460*('②-1出来高報告書'!$H$42+1%+0.1%),1)-1-ROUND($G460*'値引・法定福利費自動計算（非表示予定）'!$D$7,0)
),
MAX(0,$G460)-ROUND($G460*'値引・法定福利費自動計算（非表示予定）'!$D$7,0),
99999
),
MIN(
MAX(0,$G460)-ROUND($G460*$L460,0),
99999
)
))</f>
        <v/>
      </c>
      <c r="S460" s="462" t="str">
        <f t="shared" si="84"/>
        <v>OK</v>
      </c>
      <c r="T460" s="435" t="str">
        <f t="shared" si="85"/>
        <v>OK</v>
      </c>
      <c r="U460" s="435" t="str">
        <f>IF($K460=TRUE,IF(ROUND(ABS($H460-'②-1出来高報告書'!$H$42),4)&lt;=1%,"OK","NG"),"OK")</f>
        <v>OK</v>
      </c>
      <c r="V460" s="435" t="str">
        <f t="shared" si="86"/>
        <v>OK</v>
      </c>
      <c r="W460" s="435" t="str">
        <f t="shared" si="87"/>
        <v>OK</v>
      </c>
      <c r="X460" s="435" t="str">
        <f t="shared" si="88"/>
        <v>OK</v>
      </c>
      <c r="Y460" s="435" t="str">
        <f t="shared" si="89"/>
        <v>OK</v>
      </c>
      <c r="Z460" s="435">
        <f t="shared" si="90"/>
        <v>0</v>
      </c>
      <c r="AA460" s="83">
        <f>'①見積→契約(出来高報告初回のみ）'!I484</f>
        <v>0</v>
      </c>
    </row>
    <row r="461" spans="1:27" ht="18" customHeight="1">
      <c r="A461" s="370">
        <f t="shared" si="81"/>
        <v>13</v>
      </c>
      <c r="B461" s="308" t="str">
        <f>IF('①見積→契約(出来高報告初回のみ）'!B496="〇","☑","")</f>
        <v/>
      </c>
      <c r="C461" s="408" t="str">
        <f t="shared" si="82"/>
        <v/>
      </c>
      <c r="D461" s="305" t="str">
        <f>IFERROR(IF('①見積→契約(出来高報告初回のみ）'!C485="","",'①見積→契約(出来高報告初回のみ）'!C485),"")</f>
        <v/>
      </c>
      <c r="E461" s="115" t="str">
        <f>IFERROR(IF('①見積→契約(出来高報告初回のみ）'!D485="","",FIXED('①見積→契約(出来高報告初回のみ）'!D485,'①見積→契約(出来高報告初回のみ）'!AG499)),"")</f>
        <v/>
      </c>
      <c r="F461" s="111" t="str">
        <f>IFERROR(IF('①見積→契約(出来高報告初回のみ）'!E485="","",'①見積→契約(出来高報告初回のみ）'!E485),"")</f>
        <v/>
      </c>
      <c r="G461" s="112" t="str">
        <f>IF('①見積→契約(出来高報告初回のみ）'!H485="","",'①見積→契約(出来高報告初回のみ）'!H485)</f>
        <v/>
      </c>
      <c r="H461" s="110" t="str">
        <f t="shared" si="91"/>
        <v/>
      </c>
      <c r="I461" s="114" t="str">
        <f>IFERROR(IF(K461=TRUE,ROUND(G461*'値引・法定福利費自動計算（非表示予定）'!$D$7+M461,0),IF(G461="","",ROUND(G461*L461+M461,0))),"")</f>
        <v/>
      </c>
      <c r="J461" s="125"/>
      <c r="K461" s="458"/>
      <c r="L461" s="157"/>
      <c r="M461" s="156"/>
      <c r="N461" s="449" t="str">
        <f t="shared" si="83"/>
        <v/>
      </c>
      <c r="O461" s="449" t="str">
        <f>IF($K461=TRUE,'②-1出来高報告書'!$H$42-1%,"")</f>
        <v/>
      </c>
      <c r="P461" s="449" t="str">
        <f>IF($K461=TRUE,'②-1出来高報告書'!$H$42+1%,"")</f>
        <v/>
      </c>
      <c r="Q461" s="460" t="str">
        <f>IF($G461="","",IF($K461=TRUE,
MAX(
MIN(
_xlfn.CEILING.MATH($G461*('②-1出来高報告書'!$H$42-1%),1)-ROUND($G461*'値引・法定福利費自動計算（非表示予定）'!$D$7,0),
_xlfn.CEILING.MATH($G461*('②-1出来高報告書'!$H$42+1%+0.1%),1)-1-ROUND($G461*'値引・法定福利費自動計算（非表示予定）'!$D$7,0)
),
MIN(0,$G461)-ROUND($G461*'値引・法定福利費自動計算（非表示予定）'!$D$7,0),
-99999
),
MAX(
MIN(0,$G461)-ROUND($G461*$L461,0),
-99999
)
))</f>
        <v/>
      </c>
      <c r="R461" s="460" t="str">
        <f>IF($G461="","",IF($K461=TRUE,
MIN(
MAX(
_xlfn.CEILING.MATH($G461*('②-1出来高報告書'!$H$42-1%),1)-ROUND($G461*'値引・法定福利費自動計算（非表示予定）'!$D$7,0),
_xlfn.CEILING.MATH($G461*('②-1出来高報告書'!$H$42+1%+0.1%),1)-1-ROUND($G461*'値引・法定福利費自動計算（非表示予定）'!$D$7,0)
),
MAX(0,$G461)-ROUND($G461*'値引・法定福利費自動計算（非表示予定）'!$D$7,0),
99999
),
MIN(
MAX(0,$G461)-ROUND($G461*$L461,0),
99999
)
))</f>
        <v/>
      </c>
      <c r="S461" s="462" t="str">
        <f t="shared" si="84"/>
        <v>OK</v>
      </c>
      <c r="T461" s="435" t="str">
        <f t="shared" si="85"/>
        <v>OK</v>
      </c>
      <c r="U461" s="435" t="str">
        <f>IF($K461=TRUE,IF(ROUND(ABS($H461-'②-1出来高報告書'!$H$42),4)&lt;=1%,"OK","NG"),"OK")</f>
        <v>OK</v>
      </c>
      <c r="V461" s="435" t="str">
        <f t="shared" si="86"/>
        <v>OK</v>
      </c>
      <c r="W461" s="435" t="str">
        <f t="shared" si="87"/>
        <v>OK</v>
      </c>
      <c r="X461" s="435" t="str">
        <f t="shared" si="88"/>
        <v>OK</v>
      </c>
      <c r="Y461" s="435" t="str">
        <f t="shared" si="89"/>
        <v>OK</v>
      </c>
      <c r="Z461" s="435">
        <f t="shared" si="90"/>
        <v>0</v>
      </c>
      <c r="AA461" s="83">
        <f>'①見積→契約(出来高報告初回のみ）'!I485</f>
        <v>0</v>
      </c>
    </row>
    <row r="462" spans="1:27" ht="18" customHeight="1">
      <c r="A462" s="370">
        <f t="shared" si="81"/>
        <v>13</v>
      </c>
      <c r="B462" s="308" t="str">
        <f>IF('①見積→契約(出来高報告初回のみ）'!B497="〇","☑","")</f>
        <v/>
      </c>
      <c r="C462" s="408" t="str">
        <f t="shared" si="82"/>
        <v/>
      </c>
      <c r="D462" s="305" t="str">
        <f>IFERROR(IF('①見積→契約(出来高報告初回のみ）'!C486="","",'①見積→契約(出来高報告初回のみ）'!C486),"")</f>
        <v/>
      </c>
      <c r="E462" s="115" t="str">
        <f>IFERROR(IF('①見積→契約(出来高報告初回のみ）'!D486="","",FIXED('①見積→契約(出来高報告初回のみ）'!D486,'①見積→契約(出来高報告初回のみ）'!AG500)),"")</f>
        <v/>
      </c>
      <c r="F462" s="111" t="str">
        <f>IFERROR(IF('①見積→契約(出来高報告初回のみ）'!E486="","",'①見積→契約(出来高報告初回のみ）'!E486),"")</f>
        <v/>
      </c>
      <c r="G462" s="112" t="str">
        <f>IF('①見積→契約(出来高報告初回のみ）'!H486="","",'①見積→契約(出来高報告初回のみ）'!H486)</f>
        <v/>
      </c>
      <c r="H462" s="110" t="str">
        <f t="shared" si="91"/>
        <v/>
      </c>
      <c r="I462" s="114" t="str">
        <f>IFERROR(IF(K462=TRUE,ROUND(G462*'値引・法定福利費自動計算（非表示予定）'!$D$7+M462,0),IF(G462="","",ROUND(G462*L462+M462,0))),"")</f>
        <v/>
      </c>
      <c r="J462" s="125"/>
      <c r="K462" s="458"/>
      <c r="L462" s="157"/>
      <c r="M462" s="156"/>
      <c r="N462" s="449" t="str">
        <f t="shared" si="83"/>
        <v/>
      </c>
      <c r="O462" s="449" t="str">
        <f>IF($K462=TRUE,'②-1出来高報告書'!$H$42-1%,"")</f>
        <v/>
      </c>
      <c r="P462" s="449" t="str">
        <f>IF($K462=TRUE,'②-1出来高報告書'!$H$42+1%,"")</f>
        <v/>
      </c>
      <c r="Q462" s="460" t="str">
        <f>IF($G462="","",IF($K462=TRUE,
MAX(
MIN(
_xlfn.CEILING.MATH($G462*('②-1出来高報告書'!$H$42-1%),1)-ROUND($G462*'値引・法定福利費自動計算（非表示予定）'!$D$7,0),
_xlfn.CEILING.MATH($G462*('②-1出来高報告書'!$H$42+1%+0.1%),1)-1-ROUND($G462*'値引・法定福利費自動計算（非表示予定）'!$D$7,0)
),
MIN(0,$G462)-ROUND($G462*'値引・法定福利費自動計算（非表示予定）'!$D$7,0),
-99999
),
MAX(
MIN(0,$G462)-ROUND($G462*$L462,0),
-99999
)
))</f>
        <v/>
      </c>
      <c r="R462" s="460" t="str">
        <f>IF($G462="","",IF($K462=TRUE,
MIN(
MAX(
_xlfn.CEILING.MATH($G462*('②-1出来高報告書'!$H$42-1%),1)-ROUND($G462*'値引・法定福利費自動計算（非表示予定）'!$D$7,0),
_xlfn.CEILING.MATH($G462*('②-1出来高報告書'!$H$42+1%+0.1%),1)-1-ROUND($G462*'値引・法定福利費自動計算（非表示予定）'!$D$7,0)
),
MAX(0,$G462)-ROUND($G462*'値引・法定福利費自動計算（非表示予定）'!$D$7,0),
99999
),
MIN(
MAX(0,$G462)-ROUND($G462*$L462,0),
99999
)
))</f>
        <v/>
      </c>
      <c r="S462" s="462" t="str">
        <f t="shared" si="84"/>
        <v>OK</v>
      </c>
      <c r="T462" s="435" t="str">
        <f t="shared" si="85"/>
        <v>OK</v>
      </c>
      <c r="U462" s="435" t="str">
        <f>IF($K462=TRUE,IF(ROUND(ABS($H462-'②-1出来高報告書'!$H$42),4)&lt;=1%,"OK","NG"),"OK")</f>
        <v>OK</v>
      </c>
      <c r="V462" s="435" t="str">
        <f t="shared" si="86"/>
        <v>OK</v>
      </c>
      <c r="W462" s="435" t="str">
        <f t="shared" si="87"/>
        <v>OK</v>
      </c>
      <c r="X462" s="435" t="str">
        <f t="shared" si="88"/>
        <v>OK</v>
      </c>
      <c r="Y462" s="435" t="str">
        <f t="shared" si="89"/>
        <v>OK</v>
      </c>
      <c r="Z462" s="435">
        <f t="shared" si="90"/>
        <v>0</v>
      </c>
      <c r="AA462" s="83">
        <f>'①見積→契約(出来高報告初回のみ）'!I486</f>
        <v>0</v>
      </c>
    </row>
    <row r="463" spans="1:27" ht="18" customHeight="1">
      <c r="A463" s="370">
        <f t="shared" si="81"/>
        <v>13</v>
      </c>
      <c r="B463" s="308" t="str">
        <f>IF('①見積→契約(出来高報告初回のみ）'!B498="〇","☑","")</f>
        <v/>
      </c>
      <c r="C463" s="408" t="str">
        <f t="shared" si="82"/>
        <v/>
      </c>
      <c r="D463" s="305" t="str">
        <f>IFERROR(IF('①見積→契約(出来高報告初回のみ）'!C487="","",'①見積→契約(出来高報告初回のみ）'!C487),"")</f>
        <v/>
      </c>
      <c r="E463" s="115" t="str">
        <f>IFERROR(IF('①見積→契約(出来高報告初回のみ）'!D487="","",FIXED('①見積→契約(出来高報告初回のみ）'!D487,'①見積→契約(出来高報告初回のみ）'!AG501)),"")</f>
        <v/>
      </c>
      <c r="F463" s="111" t="str">
        <f>IFERROR(IF('①見積→契約(出来高報告初回のみ）'!E487="","",'①見積→契約(出来高報告初回のみ）'!E487),"")</f>
        <v/>
      </c>
      <c r="G463" s="112" t="str">
        <f>IF('①見積→契約(出来高報告初回のみ）'!H487="","",'①見積→契約(出来高報告初回のみ）'!H487)</f>
        <v/>
      </c>
      <c r="H463" s="110" t="str">
        <f t="shared" si="91"/>
        <v/>
      </c>
      <c r="I463" s="114" t="str">
        <f>IFERROR(IF(K463=TRUE,ROUND(G463*'値引・法定福利費自動計算（非表示予定）'!$D$7+M463,0),IF(G463="","",ROUND(G463*L463+M463,0))),"")</f>
        <v/>
      </c>
      <c r="J463" s="125"/>
      <c r="K463" s="458"/>
      <c r="L463" s="157"/>
      <c r="M463" s="156"/>
      <c r="N463" s="449" t="str">
        <f t="shared" si="83"/>
        <v/>
      </c>
      <c r="O463" s="449" t="str">
        <f>IF($K463=TRUE,'②-1出来高報告書'!$H$42-1%,"")</f>
        <v/>
      </c>
      <c r="P463" s="449" t="str">
        <f>IF($K463=TRUE,'②-1出来高報告書'!$H$42+1%,"")</f>
        <v/>
      </c>
      <c r="Q463" s="460" t="str">
        <f>IF($G463="","",IF($K463=TRUE,
MAX(
MIN(
_xlfn.CEILING.MATH($G463*('②-1出来高報告書'!$H$42-1%),1)-ROUND($G463*'値引・法定福利費自動計算（非表示予定）'!$D$7,0),
_xlfn.CEILING.MATH($G463*('②-1出来高報告書'!$H$42+1%+0.1%),1)-1-ROUND($G463*'値引・法定福利費自動計算（非表示予定）'!$D$7,0)
),
MIN(0,$G463)-ROUND($G463*'値引・法定福利費自動計算（非表示予定）'!$D$7,0),
-99999
),
MAX(
MIN(0,$G463)-ROUND($G463*$L463,0),
-99999
)
))</f>
        <v/>
      </c>
      <c r="R463" s="460" t="str">
        <f>IF($G463="","",IF($K463=TRUE,
MIN(
MAX(
_xlfn.CEILING.MATH($G463*('②-1出来高報告書'!$H$42-1%),1)-ROUND($G463*'値引・法定福利費自動計算（非表示予定）'!$D$7,0),
_xlfn.CEILING.MATH($G463*('②-1出来高報告書'!$H$42+1%+0.1%),1)-1-ROUND($G463*'値引・法定福利費自動計算（非表示予定）'!$D$7,0)
),
MAX(0,$G463)-ROUND($G463*'値引・法定福利費自動計算（非表示予定）'!$D$7,0),
99999
),
MIN(
MAX(0,$G463)-ROUND($G463*$L463,0),
99999
)
))</f>
        <v/>
      </c>
      <c r="S463" s="462" t="str">
        <f t="shared" si="84"/>
        <v>OK</v>
      </c>
      <c r="T463" s="435" t="str">
        <f t="shared" si="85"/>
        <v>OK</v>
      </c>
      <c r="U463" s="435" t="str">
        <f>IF($K463=TRUE,IF(ROUND(ABS($H463-'②-1出来高報告書'!$H$42),4)&lt;=1%,"OK","NG"),"OK")</f>
        <v>OK</v>
      </c>
      <c r="V463" s="435" t="str">
        <f t="shared" si="86"/>
        <v>OK</v>
      </c>
      <c r="W463" s="435" t="str">
        <f t="shared" si="87"/>
        <v>OK</v>
      </c>
      <c r="X463" s="435" t="str">
        <f t="shared" si="88"/>
        <v>OK</v>
      </c>
      <c r="Y463" s="435" t="str">
        <f t="shared" si="89"/>
        <v>OK</v>
      </c>
      <c r="Z463" s="435">
        <f t="shared" si="90"/>
        <v>0</v>
      </c>
      <c r="AA463" s="83">
        <f>'①見積→契約(出来高報告初回のみ）'!I487</f>
        <v>0</v>
      </c>
    </row>
    <row r="464" spans="1:27" ht="18" customHeight="1">
      <c r="A464" s="370">
        <f t="shared" si="81"/>
        <v>13</v>
      </c>
      <c r="B464" s="308" t="str">
        <f>IF('①見積→契約(出来高報告初回のみ）'!B499="〇","☑","")</f>
        <v/>
      </c>
      <c r="C464" s="408" t="str">
        <f t="shared" si="82"/>
        <v/>
      </c>
      <c r="D464" s="305" t="str">
        <f>IFERROR(IF('①見積→契約(出来高報告初回のみ）'!C488="","",'①見積→契約(出来高報告初回のみ）'!C488),"")</f>
        <v/>
      </c>
      <c r="E464" s="115" t="str">
        <f>IFERROR(IF('①見積→契約(出来高報告初回のみ）'!D488="","",FIXED('①見積→契約(出来高報告初回のみ）'!D488,'①見積→契約(出来高報告初回のみ）'!AG502)),"")</f>
        <v/>
      </c>
      <c r="F464" s="111" t="str">
        <f>IFERROR(IF('①見積→契約(出来高報告初回のみ）'!E488="","",'①見積→契約(出来高報告初回のみ）'!E488),"")</f>
        <v/>
      </c>
      <c r="G464" s="112" t="str">
        <f>IF('①見積→契約(出来高報告初回のみ）'!H488="","",'①見積→契約(出来高報告初回のみ）'!H488)</f>
        <v/>
      </c>
      <c r="H464" s="110" t="str">
        <f t="shared" si="91"/>
        <v/>
      </c>
      <c r="I464" s="114" t="str">
        <f>IFERROR(IF(K464=TRUE,ROUND(G464*'値引・法定福利費自動計算（非表示予定）'!$D$7+M464,0),IF(G464="","",ROUND(G464*L464+M464,0))),"")</f>
        <v/>
      </c>
      <c r="J464" s="125"/>
      <c r="K464" s="458"/>
      <c r="L464" s="157"/>
      <c r="M464" s="156"/>
      <c r="N464" s="449" t="str">
        <f t="shared" si="83"/>
        <v/>
      </c>
      <c r="O464" s="449" t="str">
        <f>IF($K464=TRUE,'②-1出来高報告書'!$H$42-1%,"")</f>
        <v/>
      </c>
      <c r="P464" s="449" t="str">
        <f>IF($K464=TRUE,'②-1出来高報告書'!$H$42+1%,"")</f>
        <v/>
      </c>
      <c r="Q464" s="460" t="str">
        <f>IF($G464="","",IF($K464=TRUE,
MAX(
MIN(
_xlfn.CEILING.MATH($G464*('②-1出来高報告書'!$H$42-1%),1)-ROUND($G464*'値引・法定福利費自動計算（非表示予定）'!$D$7,0),
_xlfn.CEILING.MATH($G464*('②-1出来高報告書'!$H$42+1%+0.1%),1)-1-ROUND($G464*'値引・法定福利費自動計算（非表示予定）'!$D$7,0)
),
MIN(0,$G464)-ROUND($G464*'値引・法定福利費自動計算（非表示予定）'!$D$7,0),
-99999
),
MAX(
MIN(0,$G464)-ROUND($G464*$L464,0),
-99999
)
))</f>
        <v/>
      </c>
      <c r="R464" s="460" t="str">
        <f>IF($G464="","",IF($K464=TRUE,
MIN(
MAX(
_xlfn.CEILING.MATH($G464*('②-1出来高報告書'!$H$42-1%),1)-ROUND($G464*'値引・法定福利費自動計算（非表示予定）'!$D$7,0),
_xlfn.CEILING.MATH($G464*('②-1出来高報告書'!$H$42+1%+0.1%),1)-1-ROUND($G464*'値引・法定福利費自動計算（非表示予定）'!$D$7,0)
),
MAX(0,$G464)-ROUND($G464*'値引・法定福利費自動計算（非表示予定）'!$D$7,0),
99999
),
MIN(
MAX(0,$G464)-ROUND($G464*$L464,0),
99999
)
))</f>
        <v/>
      </c>
      <c r="S464" s="462" t="str">
        <f t="shared" si="84"/>
        <v>OK</v>
      </c>
      <c r="T464" s="435" t="str">
        <f t="shared" si="85"/>
        <v>OK</v>
      </c>
      <c r="U464" s="435" t="str">
        <f>IF($K464=TRUE,IF(ROUND(ABS($H464-'②-1出来高報告書'!$H$42),4)&lt;=1%,"OK","NG"),"OK")</f>
        <v>OK</v>
      </c>
      <c r="V464" s="435" t="str">
        <f t="shared" si="86"/>
        <v>OK</v>
      </c>
      <c r="W464" s="435" t="str">
        <f t="shared" si="87"/>
        <v>OK</v>
      </c>
      <c r="X464" s="435" t="str">
        <f t="shared" si="88"/>
        <v>OK</v>
      </c>
      <c r="Y464" s="435" t="str">
        <f t="shared" si="89"/>
        <v>OK</v>
      </c>
      <c r="Z464" s="435">
        <f t="shared" si="90"/>
        <v>0</v>
      </c>
      <c r="AA464" s="83">
        <f>'①見積→契約(出来高報告初回のみ）'!I488</f>
        <v>0</v>
      </c>
    </row>
    <row r="465" spans="1:27" ht="18" customHeight="1">
      <c r="A465" s="370">
        <f t="shared" si="81"/>
        <v>13</v>
      </c>
      <c r="B465" s="308" t="str">
        <f>IF('①見積→契約(出来高報告初回のみ）'!B500="〇","☑","")</f>
        <v/>
      </c>
      <c r="C465" s="408" t="str">
        <f t="shared" si="82"/>
        <v/>
      </c>
      <c r="D465" s="305" t="str">
        <f>IFERROR(IF('①見積→契約(出来高報告初回のみ）'!C489="","",'①見積→契約(出来高報告初回のみ）'!C489),"")</f>
        <v/>
      </c>
      <c r="E465" s="115" t="str">
        <f>IFERROR(IF('①見積→契約(出来高報告初回のみ）'!D489="","",FIXED('①見積→契約(出来高報告初回のみ）'!D489,'①見積→契約(出来高報告初回のみ）'!AG503)),"")</f>
        <v/>
      </c>
      <c r="F465" s="111" t="str">
        <f>IFERROR(IF('①見積→契約(出来高報告初回のみ）'!E489="","",'①見積→契約(出来高報告初回のみ）'!E489),"")</f>
        <v/>
      </c>
      <c r="G465" s="112" t="str">
        <f>IF('①見積→契約(出来高報告初回のみ）'!H489="","",'①見積→契約(出来高報告初回のみ）'!H489)</f>
        <v/>
      </c>
      <c r="H465" s="110" t="str">
        <f t="shared" si="91"/>
        <v/>
      </c>
      <c r="I465" s="114" t="str">
        <f>IFERROR(IF(K465=TRUE,ROUND(G465*'値引・法定福利費自動計算（非表示予定）'!$D$7+M465,0),IF(G465="","",ROUND(G465*L465+M465,0))),"")</f>
        <v/>
      </c>
      <c r="J465" s="125"/>
      <c r="K465" s="458"/>
      <c r="L465" s="157"/>
      <c r="M465" s="156"/>
      <c r="N465" s="449" t="str">
        <f t="shared" si="83"/>
        <v/>
      </c>
      <c r="O465" s="449" t="str">
        <f>IF($K465=TRUE,'②-1出来高報告書'!$H$42-1%,"")</f>
        <v/>
      </c>
      <c r="P465" s="449" t="str">
        <f>IF($K465=TRUE,'②-1出来高報告書'!$H$42+1%,"")</f>
        <v/>
      </c>
      <c r="Q465" s="460" t="str">
        <f>IF($G465="","",IF($K465=TRUE,
MAX(
MIN(
_xlfn.CEILING.MATH($G465*('②-1出来高報告書'!$H$42-1%),1)-ROUND($G465*'値引・法定福利費自動計算（非表示予定）'!$D$7,0),
_xlfn.CEILING.MATH($G465*('②-1出来高報告書'!$H$42+1%+0.1%),1)-1-ROUND($G465*'値引・法定福利費自動計算（非表示予定）'!$D$7,0)
),
MIN(0,$G465)-ROUND($G465*'値引・法定福利費自動計算（非表示予定）'!$D$7,0),
-99999
),
MAX(
MIN(0,$G465)-ROUND($G465*$L465,0),
-99999
)
))</f>
        <v/>
      </c>
      <c r="R465" s="460" t="str">
        <f>IF($G465="","",IF($K465=TRUE,
MIN(
MAX(
_xlfn.CEILING.MATH($G465*('②-1出来高報告書'!$H$42-1%),1)-ROUND($G465*'値引・法定福利費自動計算（非表示予定）'!$D$7,0),
_xlfn.CEILING.MATH($G465*('②-1出来高報告書'!$H$42+1%+0.1%),1)-1-ROUND($G465*'値引・法定福利費自動計算（非表示予定）'!$D$7,0)
),
MAX(0,$G465)-ROUND($G465*'値引・法定福利費自動計算（非表示予定）'!$D$7,0),
99999
),
MIN(
MAX(0,$G465)-ROUND($G465*$L465,0),
99999
)
))</f>
        <v/>
      </c>
      <c r="S465" s="462" t="str">
        <f t="shared" si="84"/>
        <v>OK</v>
      </c>
      <c r="T465" s="435" t="str">
        <f t="shared" si="85"/>
        <v>OK</v>
      </c>
      <c r="U465" s="435" t="str">
        <f>IF($K465=TRUE,IF(ROUND(ABS($H465-'②-1出来高報告書'!$H$42),4)&lt;=1%,"OK","NG"),"OK")</f>
        <v>OK</v>
      </c>
      <c r="V465" s="435" t="str">
        <f t="shared" si="86"/>
        <v>OK</v>
      </c>
      <c r="W465" s="435" t="str">
        <f t="shared" si="87"/>
        <v>OK</v>
      </c>
      <c r="X465" s="435" t="str">
        <f t="shared" si="88"/>
        <v>OK</v>
      </c>
      <c r="Y465" s="435" t="str">
        <f t="shared" si="89"/>
        <v>OK</v>
      </c>
      <c r="Z465" s="435">
        <f t="shared" si="90"/>
        <v>0</v>
      </c>
      <c r="AA465" s="83">
        <f>'①見積→契約(出来高報告初回のみ）'!I489</f>
        <v>0</v>
      </c>
    </row>
    <row r="466" spans="1:27" ht="18" customHeight="1">
      <c r="A466" s="370">
        <f t="shared" si="81"/>
        <v>13</v>
      </c>
      <c r="B466" s="308" t="str">
        <f>IF('①見積→契約(出来高報告初回のみ）'!B501="〇","☑","")</f>
        <v/>
      </c>
      <c r="C466" s="408" t="str">
        <f t="shared" si="82"/>
        <v/>
      </c>
      <c r="D466" s="305" t="str">
        <f>IFERROR(IF('①見積→契約(出来高報告初回のみ）'!C490="","",'①見積→契約(出来高報告初回のみ）'!C490),"")</f>
        <v/>
      </c>
      <c r="E466" s="115" t="str">
        <f>IFERROR(IF('①見積→契約(出来高報告初回のみ）'!D490="","",FIXED('①見積→契約(出来高報告初回のみ）'!D490,'①見積→契約(出来高報告初回のみ）'!AG504)),"")</f>
        <v/>
      </c>
      <c r="F466" s="111" t="str">
        <f>IFERROR(IF('①見積→契約(出来高報告初回のみ）'!E490="","",'①見積→契約(出来高報告初回のみ）'!E490),"")</f>
        <v/>
      </c>
      <c r="G466" s="112" t="str">
        <f>IF('①見積→契約(出来高報告初回のみ）'!H490="","",'①見積→契約(出来高報告初回のみ）'!H490)</f>
        <v/>
      </c>
      <c r="H466" s="110" t="str">
        <f t="shared" si="91"/>
        <v/>
      </c>
      <c r="I466" s="114" t="str">
        <f>IFERROR(IF(K466=TRUE,ROUND(G466*'値引・法定福利費自動計算（非表示予定）'!$D$7+M466,0),IF(G466="","",ROUND(G466*L466+M466,0))),"")</f>
        <v/>
      </c>
      <c r="J466" s="125"/>
      <c r="K466" s="458"/>
      <c r="L466" s="157"/>
      <c r="M466" s="156"/>
      <c r="N466" s="449" t="str">
        <f t="shared" si="83"/>
        <v/>
      </c>
      <c r="O466" s="449" t="str">
        <f>IF($K466=TRUE,'②-1出来高報告書'!$H$42-1%,"")</f>
        <v/>
      </c>
      <c r="P466" s="449" t="str">
        <f>IF($K466=TRUE,'②-1出来高報告書'!$H$42+1%,"")</f>
        <v/>
      </c>
      <c r="Q466" s="460" t="str">
        <f>IF($G466="","",IF($K466=TRUE,
MAX(
MIN(
_xlfn.CEILING.MATH($G466*('②-1出来高報告書'!$H$42-1%),1)-ROUND($G466*'値引・法定福利費自動計算（非表示予定）'!$D$7,0),
_xlfn.CEILING.MATH($G466*('②-1出来高報告書'!$H$42+1%+0.1%),1)-1-ROUND($G466*'値引・法定福利費自動計算（非表示予定）'!$D$7,0)
),
MIN(0,$G466)-ROUND($G466*'値引・法定福利費自動計算（非表示予定）'!$D$7,0),
-99999
),
MAX(
MIN(0,$G466)-ROUND($G466*$L466,0),
-99999
)
))</f>
        <v/>
      </c>
      <c r="R466" s="460" t="str">
        <f>IF($G466="","",IF($K466=TRUE,
MIN(
MAX(
_xlfn.CEILING.MATH($G466*('②-1出来高報告書'!$H$42-1%),1)-ROUND($G466*'値引・法定福利費自動計算（非表示予定）'!$D$7,0),
_xlfn.CEILING.MATH($G466*('②-1出来高報告書'!$H$42+1%+0.1%),1)-1-ROUND($G466*'値引・法定福利費自動計算（非表示予定）'!$D$7,0)
),
MAX(0,$G466)-ROUND($G466*'値引・法定福利費自動計算（非表示予定）'!$D$7,0),
99999
),
MIN(
MAX(0,$G466)-ROUND($G466*$L466,0),
99999
)
))</f>
        <v/>
      </c>
      <c r="S466" s="462" t="str">
        <f t="shared" si="84"/>
        <v>OK</v>
      </c>
      <c r="T466" s="435" t="str">
        <f t="shared" si="85"/>
        <v>OK</v>
      </c>
      <c r="U466" s="435" t="str">
        <f>IF($K466=TRUE,IF(ROUND(ABS($H466-'②-1出来高報告書'!$H$42),4)&lt;=1%,"OK","NG"),"OK")</f>
        <v>OK</v>
      </c>
      <c r="V466" s="435" t="str">
        <f t="shared" si="86"/>
        <v>OK</v>
      </c>
      <c r="W466" s="435" t="str">
        <f t="shared" si="87"/>
        <v>OK</v>
      </c>
      <c r="X466" s="435" t="str">
        <f t="shared" si="88"/>
        <v>OK</v>
      </c>
      <c r="Y466" s="435" t="str">
        <f t="shared" si="89"/>
        <v>OK</v>
      </c>
      <c r="Z466" s="435">
        <f t="shared" si="90"/>
        <v>0</v>
      </c>
      <c r="AA466" s="83">
        <f>'①見積→契約(出来高報告初回のみ）'!I490</f>
        <v>0</v>
      </c>
    </row>
    <row r="467" spans="1:27" ht="18" customHeight="1">
      <c r="A467" s="370">
        <f t="shared" si="81"/>
        <v>13</v>
      </c>
      <c r="B467" s="308" t="str">
        <f>IF('①見積→契約(出来高報告初回のみ）'!B502="〇","☑","")</f>
        <v/>
      </c>
      <c r="C467" s="408" t="str">
        <f t="shared" si="82"/>
        <v/>
      </c>
      <c r="D467" s="305" t="str">
        <f>IFERROR(IF('①見積→契約(出来高報告初回のみ）'!C491="","",'①見積→契約(出来高報告初回のみ）'!C491),"")</f>
        <v/>
      </c>
      <c r="E467" s="115" t="str">
        <f>IFERROR(IF('①見積→契約(出来高報告初回のみ）'!D491="","",FIXED('①見積→契約(出来高報告初回のみ）'!D491,'①見積→契約(出来高報告初回のみ）'!AG505)),"")</f>
        <v/>
      </c>
      <c r="F467" s="111" t="str">
        <f>IFERROR(IF('①見積→契約(出来高報告初回のみ）'!E491="","",'①見積→契約(出来高報告初回のみ）'!E491),"")</f>
        <v/>
      </c>
      <c r="G467" s="112" t="str">
        <f>IF('①見積→契約(出来高報告初回のみ）'!H491="","",'①見積→契約(出来高報告初回のみ）'!H491)</f>
        <v/>
      </c>
      <c r="H467" s="110" t="str">
        <f t="shared" si="91"/>
        <v/>
      </c>
      <c r="I467" s="114" t="str">
        <f>IFERROR(IF(K467=TRUE,ROUND(G467*'値引・法定福利費自動計算（非表示予定）'!$D$7+M467,0),IF(G467="","",ROUND(G467*L467+M467,0))),"")</f>
        <v/>
      </c>
      <c r="J467" s="125"/>
      <c r="K467" s="458"/>
      <c r="L467" s="157"/>
      <c r="M467" s="156"/>
      <c r="N467" s="449" t="str">
        <f t="shared" si="83"/>
        <v/>
      </c>
      <c r="O467" s="449" t="str">
        <f>IF($K467=TRUE,'②-1出来高報告書'!$H$42-1%,"")</f>
        <v/>
      </c>
      <c r="P467" s="449" t="str">
        <f>IF($K467=TRUE,'②-1出来高報告書'!$H$42+1%,"")</f>
        <v/>
      </c>
      <c r="Q467" s="460" t="str">
        <f>IF($G467="","",IF($K467=TRUE,
MAX(
MIN(
_xlfn.CEILING.MATH($G467*('②-1出来高報告書'!$H$42-1%),1)-ROUND($G467*'値引・法定福利費自動計算（非表示予定）'!$D$7,0),
_xlfn.CEILING.MATH($G467*('②-1出来高報告書'!$H$42+1%+0.1%),1)-1-ROUND($G467*'値引・法定福利費自動計算（非表示予定）'!$D$7,0)
),
MIN(0,$G467)-ROUND($G467*'値引・法定福利費自動計算（非表示予定）'!$D$7,0),
-99999
),
MAX(
MIN(0,$G467)-ROUND($G467*$L467,0),
-99999
)
))</f>
        <v/>
      </c>
      <c r="R467" s="460" t="str">
        <f>IF($G467="","",IF($K467=TRUE,
MIN(
MAX(
_xlfn.CEILING.MATH($G467*('②-1出来高報告書'!$H$42-1%),1)-ROUND($G467*'値引・法定福利費自動計算（非表示予定）'!$D$7,0),
_xlfn.CEILING.MATH($G467*('②-1出来高報告書'!$H$42+1%+0.1%),1)-1-ROUND($G467*'値引・法定福利費自動計算（非表示予定）'!$D$7,0)
),
MAX(0,$G467)-ROUND($G467*'値引・法定福利費自動計算（非表示予定）'!$D$7,0),
99999
),
MIN(
MAX(0,$G467)-ROUND($G467*$L467,0),
99999
)
))</f>
        <v/>
      </c>
      <c r="S467" s="462" t="str">
        <f t="shared" si="84"/>
        <v>OK</v>
      </c>
      <c r="T467" s="435" t="str">
        <f t="shared" si="85"/>
        <v>OK</v>
      </c>
      <c r="U467" s="435" t="str">
        <f>IF($K467=TRUE,IF(ROUND(ABS($H467-'②-1出来高報告書'!$H$42),4)&lt;=1%,"OK","NG"),"OK")</f>
        <v>OK</v>
      </c>
      <c r="V467" s="435" t="str">
        <f t="shared" si="86"/>
        <v>OK</v>
      </c>
      <c r="W467" s="435" t="str">
        <f t="shared" si="87"/>
        <v>OK</v>
      </c>
      <c r="X467" s="435" t="str">
        <f t="shared" si="88"/>
        <v>OK</v>
      </c>
      <c r="Y467" s="435" t="str">
        <f t="shared" si="89"/>
        <v>OK</v>
      </c>
      <c r="Z467" s="435">
        <f t="shared" si="90"/>
        <v>0</v>
      </c>
      <c r="AA467" s="83">
        <f>'①見積→契約(出来高報告初回のみ）'!I491</f>
        <v>0</v>
      </c>
    </row>
    <row r="468" spans="1:27" ht="18" customHeight="1">
      <c r="A468" s="370">
        <f t="shared" si="81"/>
        <v>13</v>
      </c>
      <c r="B468" s="308" t="str">
        <f>IF('①見積→契約(出来高報告初回のみ）'!B503="〇","☑","")</f>
        <v/>
      </c>
      <c r="C468" s="408" t="str">
        <f t="shared" si="82"/>
        <v/>
      </c>
      <c r="D468" s="305" t="str">
        <f>IFERROR(IF('①見積→契約(出来高報告初回のみ）'!C492="","",'①見積→契約(出来高報告初回のみ）'!C492),"")</f>
        <v/>
      </c>
      <c r="E468" s="115" t="str">
        <f>IFERROR(IF('①見積→契約(出来高報告初回のみ）'!D492="","",FIXED('①見積→契約(出来高報告初回のみ）'!D492,'①見積→契約(出来高報告初回のみ）'!AG506)),"")</f>
        <v/>
      </c>
      <c r="F468" s="111" t="str">
        <f>IFERROR(IF('①見積→契約(出来高報告初回のみ）'!E492="","",'①見積→契約(出来高報告初回のみ）'!E492),"")</f>
        <v/>
      </c>
      <c r="G468" s="112" t="str">
        <f>IF('①見積→契約(出来高報告初回のみ）'!H492="","",'①見積→契約(出来高報告初回のみ）'!H492)</f>
        <v/>
      </c>
      <c r="H468" s="110" t="str">
        <f t="shared" si="91"/>
        <v/>
      </c>
      <c r="I468" s="114" t="str">
        <f>IFERROR(IF(K468=TRUE,ROUND(G468*'値引・法定福利費自動計算（非表示予定）'!$D$7+M468,0),IF(G468="","",ROUND(G468*L468+M468,0))),"")</f>
        <v/>
      </c>
      <c r="J468" s="125"/>
      <c r="K468" s="458"/>
      <c r="L468" s="157"/>
      <c r="M468" s="156"/>
      <c r="N468" s="449" t="str">
        <f t="shared" si="83"/>
        <v/>
      </c>
      <c r="O468" s="449" t="str">
        <f>IF($K468=TRUE,'②-1出来高報告書'!$H$42-1%,"")</f>
        <v/>
      </c>
      <c r="P468" s="449" t="str">
        <f>IF($K468=TRUE,'②-1出来高報告書'!$H$42+1%,"")</f>
        <v/>
      </c>
      <c r="Q468" s="460" t="str">
        <f>IF($G468="","",IF($K468=TRUE,
MAX(
MIN(
_xlfn.CEILING.MATH($G468*('②-1出来高報告書'!$H$42-1%),1)-ROUND($G468*'値引・法定福利費自動計算（非表示予定）'!$D$7,0),
_xlfn.CEILING.MATH($G468*('②-1出来高報告書'!$H$42+1%+0.1%),1)-1-ROUND($G468*'値引・法定福利費自動計算（非表示予定）'!$D$7,0)
),
MIN(0,$G468)-ROUND($G468*'値引・法定福利費自動計算（非表示予定）'!$D$7,0),
-99999
),
MAX(
MIN(0,$G468)-ROUND($G468*$L468,0),
-99999
)
))</f>
        <v/>
      </c>
      <c r="R468" s="460" t="str">
        <f>IF($G468="","",IF($K468=TRUE,
MIN(
MAX(
_xlfn.CEILING.MATH($G468*('②-1出来高報告書'!$H$42-1%),1)-ROUND($G468*'値引・法定福利費自動計算（非表示予定）'!$D$7,0),
_xlfn.CEILING.MATH($G468*('②-1出来高報告書'!$H$42+1%+0.1%),1)-1-ROUND($G468*'値引・法定福利費自動計算（非表示予定）'!$D$7,0)
),
MAX(0,$G468)-ROUND($G468*'値引・法定福利費自動計算（非表示予定）'!$D$7,0),
99999
),
MIN(
MAX(0,$G468)-ROUND($G468*$L468,0),
99999
)
))</f>
        <v/>
      </c>
      <c r="S468" s="462" t="str">
        <f t="shared" si="84"/>
        <v>OK</v>
      </c>
      <c r="T468" s="435" t="str">
        <f t="shared" si="85"/>
        <v>OK</v>
      </c>
      <c r="U468" s="435" t="str">
        <f>IF($K468=TRUE,IF(ROUND(ABS($H468-'②-1出来高報告書'!$H$42),4)&lt;=1%,"OK","NG"),"OK")</f>
        <v>OK</v>
      </c>
      <c r="V468" s="435" t="str">
        <f t="shared" si="86"/>
        <v>OK</v>
      </c>
      <c r="W468" s="435" t="str">
        <f t="shared" si="87"/>
        <v>OK</v>
      </c>
      <c r="X468" s="435" t="str">
        <f t="shared" si="88"/>
        <v>OK</v>
      </c>
      <c r="Y468" s="435" t="str">
        <f t="shared" si="89"/>
        <v>OK</v>
      </c>
      <c r="Z468" s="435">
        <f t="shared" si="90"/>
        <v>0</v>
      </c>
      <c r="AA468" s="83">
        <f>'①見積→契約(出来高報告初回のみ）'!I492</f>
        <v>0</v>
      </c>
    </row>
    <row r="469" spans="1:27" ht="18" customHeight="1">
      <c r="A469" s="370">
        <f t="shared" si="81"/>
        <v>13</v>
      </c>
      <c r="B469" s="308" t="str">
        <f>IF('①見積→契約(出来高報告初回のみ）'!B504="〇","☑","")</f>
        <v/>
      </c>
      <c r="C469" s="408" t="str">
        <f t="shared" si="82"/>
        <v/>
      </c>
      <c r="D469" s="305" t="str">
        <f>IFERROR(IF('①見積→契約(出来高報告初回のみ）'!C493="","",'①見積→契約(出来高報告初回のみ）'!C493),"")</f>
        <v/>
      </c>
      <c r="E469" s="115" t="str">
        <f>IFERROR(IF('①見積→契約(出来高報告初回のみ）'!D493="","",FIXED('①見積→契約(出来高報告初回のみ）'!D493,'①見積→契約(出来高報告初回のみ）'!AG507)),"")</f>
        <v/>
      </c>
      <c r="F469" s="111" t="str">
        <f>IFERROR(IF('①見積→契約(出来高報告初回のみ）'!E493="","",'①見積→契約(出来高報告初回のみ）'!E493),"")</f>
        <v/>
      </c>
      <c r="G469" s="112" t="str">
        <f>IF('①見積→契約(出来高報告初回のみ）'!H493="","",'①見積→契約(出来高報告初回のみ）'!H493)</f>
        <v/>
      </c>
      <c r="H469" s="110" t="str">
        <f t="shared" si="91"/>
        <v/>
      </c>
      <c r="I469" s="114" t="str">
        <f>IFERROR(IF(K469=TRUE,ROUND(G469*'値引・法定福利費自動計算（非表示予定）'!$D$7+M469,0),IF(G469="","",ROUND(G469*L469+M469,0))),"")</f>
        <v/>
      </c>
      <c r="J469" s="125"/>
      <c r="K469" s="458"/>
      <c r="L469" s="157"/>
      <c r="M469" s="156"/>
      <c r="N469" s="449" t="str">
        <f t="shared" si="83"/>
        <v/>
      </c>
      <c r="O469" s="449" t="str">
        <f>IF($K469=TRUE,'②-1出来高報告書'!$H$42-1%,"")</f>
        <v/>
      </c>
      <c r="P469" s="449" t="str">
        <f>IF($K469=TRUE,'②-1出来高報告書'!$H$42+1%,"")</f>
        <v/>
      </c>
      <c r="Q469" s="460" t="str">
        <f>IF($G469="","",IF($K469=TRUE,
MAX(
MIN(
_xlfn.CEILING.MATH($G469*('②-1出来高報告書'!$H$42-1%),1)-ROUND($G469*'値引・法定福利費自動計算（非表示予定）'!$D$7,0),
_xlfn.CEILING.MATH($G469*('②-1出来高報告書'!$H$42+1%+0.1%),1)-1-ROUND($G469*'値引・法定福利費自動計算（非表示予定）'!$D$7,0)
),
MIN(0,$G469)-ROUND($G469*'値引・法定福利費自動計算（非表示予定）'!$D$7,0),
-99999
),
MAX(
MIN(0,$G469)-ROUND($G469*$L469,0),
-99999
)
))</f>
        <v/>
      </c>
      <c r="R469" s="460" t="str">
        <f>IF($G469="","",IF($K469=TRUE,
MIN(
MAX(
_xlfn.CEILING.MATH($G469*('②-1出来高報告書'!$H$42-1%),1)-ROUND($G469*'値引・法定福利費自動計算（非表示予定）'!$D$7,0),
_xlfn.CEILING.MATH($G469*('②-1出来高報告書'!$H$42+1%+0.1%),1)-1-ROUND($G469*'値引・法定福利費自動計算（非表示予定）'!$D$7,0)
),
MAX(0,$G469)-ROUND($G469*'値引・法定福利費自動計算（非表示予定）'!$D$7,0),
99999
),
MIN(
MAX(0,$G469)-ROUND($G469*$L469,0),
99999
)
))</f>
        <v/>
      </c>
      <c r="S469" s="462" t="str">
        <f t="shared" si="84"/>
        <v>OK</v>
      </c>
      <c r="T469" s="435" t="str">
        <f t="shared" si="85"/>
        <v>OK</v>
      </c>
      <c r="U469" s="435" t="str">
        <f>IF($K469=TRUE,IF(ROUND(ABS($H469-'②-1出来高報告書'!$H$42),4)&lt;=1%,"OK","NG"),"OK")</f>
        <v>OK</v>
      </c>
      <c r="V469" s="435" t="str">
        <f t="shared" si="86"/>
        <v>OK</v>
      </c>
      <c r="W469" s="435" t="str">
        <f t="shared" si="87"/>
        <v>OK</v>
      </c>
      <c r="X469" s="435" t="str">
        <f t="shared" si="88"/>
        <v>OK</v>
      </c>
      <c r="Y469" s="435" t="str">
        <f t="shared" si="89"/>
        <v>OK</v>
      </c>
      <c r="Z469" s="435">
        <f t="shared" si="90"/>
        <v>0</v>
      </c>
      <c r="AA469" s="83">
        <f>'①見積→契約(出来高報告初回のみ）'!I493</f>
        <v>0</v>
      </c>
    </row>
    <row r="470" spans="1:27" ht="18" customHeight="1">
      <c r="A470" s="370">
        <f t="shared" si="81"/>
        <v>13</v>
      </c>
      <c r="B470" s="308" t="str">
        <f>IF('①見積→契約(出来高報告初回のみ）'!B505="〇","☑","")</f>
        <v/>
      </c>
      <c r="C470" s="408" t="str">
        <f t="shared" si="82"/>
        <v/>
      </c>
      <c r="D470" s="305" t="str">
        <f>IFERROR(IF('①見積→契約(出来高報告初回のみ）'!C494="","",'①見積→契約(出来高報告初回のみ）'!C494),"")</f>
        <v/>
      </c>
      <c r="E470" s="115" t="str">
        <f>IFERROR(IF('①見積→契約(出来高報告初回のみ）'!D494="","",FIXED('①見積→契約(出来高報告初回のみ）'!D494,'①見積→契約(出来高報告初回のみ）'!AG508)),"")</f>
        <v/>
      </c>
      <c r="F470" s="111" t="str">
        <f>IFERROR(IF('①見積→契約(出来高報告初回のみ）'!E494="","",'①見積→契約(出来高報告初回のみ）'!E494),"")</f>
        <v/>
      </c>
      <c r="G470" s="112" t="str">
        <f>IF('①見積→契約(出来高報告初回のみ）'!H494="","",'①見積→契約(出来高報告初回のみ）'!H494)</f>
        <v/>
      </c>
      <c r="H470" s="110" t="str">
        <f t="shared" si="91"/>
        <v/>
      </c>
      <c r="I470" s="114" t="str">
        <f>IFERROR(IF(K470=TRUE,ROUND(G470*'値引・法定福利費自動計算（非表示予定）'!$D$7+M470,0),IF(G470="","",ROUND(G470*L470+M470,0))),"")</f>
        <v/>
      </c>
      <c r="J470" s="125"/>
      <c r="K470" s="458"/>
      <c r="L470" s="157"/>
      <c r="M470" s="156"/>
      <c r="N470" s="449" t="str">
        <f t="shared" si="83"/>
        <v/>
      </c>
      <c r="O470" s="449" t="str">
        <f>IF($K470=TRUE,'②-1出来高報告書'!$H$42-1%,"")</f>
        <v/>
      </c>
      <c r="P470" s="449" t="str">
        <f>IF($K470=TRUE,'②-1出来高報告書'!$H$42+1%,"")</f>
        <v/>
      </c>
      <c r="Q470" s="460" t="str">
        <f>IF($G470="","",IF($K470=TRUE,
MAX(
MIN(
_xlfn.CEILING.MATH($G470*('②-1出来高報告書'!$H$42-1%),1)-ROUND($G470*'値引・法定福利費自動計算（非表示予定）'!$D$7,0),
_xlfn.CEILING.MATH($G470*('②-1出来高報告書'!$H$42+1%+0.1%),1)-1-ROUND($G470*'値引・法定福利費自動計算（非表示予定）'!$D$7,0)
),
MIN(0,$G470)-ROUND($G470*'値引・法定福利費自動計算（非表示予定）'!$D$7,0),
-99999
),
MAX(
MIN(0,$G470)-ROUND($G470*$L470,0),
-99999
)
))</f>
        <v/>
      </c>
      <c r="R470" s="460" t="str">
        <f>IF($G470="","",IF($K470=TRUE,
MIN(
MAX(
_xlfn.CEILING.MATH($G470*('②-1出来高報告書'!$H$42-1%),1)-ROUND($G470*'値引・法定福利費自動計算（非表示予定）'!$D$7,0),
_xlfn.CEILING.MATH($G470*('②-1出来高報告書'!$H$42+1%+0.1%),1)-1-ROUND($G470*'値引・法定福利費自動計算（非表示予定）'!$D$7,0)
),
MAX(0,$G470)-ROUND($G470*'値引・法定福利費自動計算（非表示予定）'!$D$7,0),
99999
),
MIN(
MAX(0,$G470)-ROUND($G470*$L470,0),
99999
)
))</f>
        <v/>
      </c>
      <c r="S470" s="462" t="str">
        <f t="shared" si="84"/>
        <v>OK</v>
      </c>
      <c r="T470" s="435" t="str">
        <f t="shared" si="85"/>
        <v>OK</v>
      </c>
      <c r="U470" s="435" t="str">
        <f>IF($K470=TRUE,IF(ROUND(ABS($H470-'②-1出来高報告書'!$H$42),4)&lt;=1%,"OK","NG"),"OK")</f>
        <v>OK</v>
      </c>
      <c r="V470" s="435" t="str">
        <f t="shared" si="86"/>
        <v>OK</v>
      </c>
      <c r="W470" s="435" t="str">
        <f t="shared" si="87"/>
        <v>OK</v>
      </c>
      <c r="X470" s="435" t="str">
        <f t="shared" si="88"/>
        <v>OK</v>
      </c>
      <c r="Y470" s="435" t="str">
        <f t="shared" si="89"/>
        <v>OK</v>
      </c>
      <c r="Z470" s="435">
        <f t="shared" si="90"/>
        <v>0</v>
      </c>
      <c r="AA470" s="83">
        <f>'①見積→契約(出来高報告初回のみ）'!I494</f>
        <v>0</v>
      </c>
    </row>
    <row r="471" spans="1:27" ht="18" customHeight="1">
      <c r="A471" s="370">
        <f t="shared" si="81"/>
        <v>13</v>
      </c>
      <c r="B471" s="308" t="str">
        <f>IF('①見積→契約(出来高報告初回のみ）'!B506="〇","☑","")</f>
        <v/>
      </c>
      <c r="C471" s="408" t="str">
        <f t="shared" si="82"/>
        <v/>
      </c>
      <c r="D471" s="305" t="str">
        <f>IFERROR(IF('①見積→契約(出来高報告初回のみ）'!C495="","",'①見積→契約(出来高報告初回のみ）'!C495),"")</f>
        <v/>
      </c>
      <c r="E471" s="115" t="str">
        <f>IFERROR(IF('①見積→契約(出来高報告初回のみ）'!D495="","",FIXED('①見積→契約(出来高報告初回のみ）'!D495,'①見積→契約(出来高報告初回のみ）'!AG509)),"")</f>
        <v/>
      </c>
      <c r="F471" s="111" t="str">
        <f>IFERROR(IF('①見積→契約(出来高報告初回のみ）'!E495="","",'①見積→契約(出来高報告初回のみ）'!E495),"")</f>
        <v/>
      </c>
      <c r="G471" s="112" t="str">
        <f>IF('①見積→契約(出来高報告初回のみ）'!H495="","",'①見積→契約(出来高報告初回のみ）'!H495)</f>
        <v/>
      </c>
      <c r="H471" s="110" t="str">
        <f t="shared" si="91"/>
        <v/>
      </c>
      <c r="I471" s="114" t="str">
        <f>IFERROR(IF(K471=TRUE,ROUND(G471*'値引・法定福利費自動計算（非表示予定）'!$D$7+M471,0),IF(G471="","",ROUND(G471*L471+M471,0))),"")</f>
        <v/>
      </c>
      <c r="J471" s="125"/>
      <c r="K471" s="458"/>
      <c r="L471" s="157"/>
      <c r="M471" s="156"/>
      <c r="N471" s="449" t="str">
        <f t="shared" si="83"/>
        <v/>
      </c>
      <c r="O471" s="449" t="str">
        <f>IF($K471=TRUE,'②-1出来高報告書'!$H$42-1%,"")</f>
        <v/>
      </c>
      <c r="P471" s="449" t="str">
        <f>IF($K471=TRUE,'②-1出来高報告書'!$H$42+1%,"")</f>
        <v/>
      </c>
      <c r="Q471" s="460" t="str">
        <f>IF($G471="","",IF($K471=TRUE,
MAX(
MIN(
_xlfn.CEILING.MATH($G471*('②-1出来高報告書'!$H$42-1%),1)-ROUND($G471*'値引・法定福利費自動計算（非表示予定）'!$D$7,0),
_xlfn.CEILING.MATH($G471*('②-1出来高報告書'!$H$42+1%+0.1%),1)-1-ROUND($G471*'値引・法定福利費自動計算（非表示予定）'!$D$7,0)
),
MIN(0,$G471)-ROUND($G471*'値引・法定福利費自動計算（非表示予定）'!$D$7,0),
-99999
),
MAX(
MIN(0,$G471)-ROUND($G471*$L471,0),
-99999
)
))</f>
        <v/>
      </c>
      <c r="R471" s="460" t="str">
        <f>IF($G471="","",IF($K471=TRUE,
MIN(
MAX(
_xlfn.CEILING.MATH($G471*('②-1出来高報告書'!$H$42-1%),1)-ROUND($G471*'値引・法定福利費自動計算（非表示予定）'!$D$7,0),
_xlfn.CEILING.MATH($G471*('②-1出来高報告書'!$H$42+1%+0.1%),1)-1-ROUND($G471*'値引・法定福利費自動計算（非表示予定）'!$D$7,0)
),
MAX(0,$G471)-ROUND($G471*'値引・法定福利費自動計算（非表示予定）'!$D$7,0),
99999
),
MIN(
MAX(0,$G471)-ROUND($G471*$L471,0),
99999
)
))</f>
        <v/>
      </c>
      <c r="S471" s="462" t="str">
        <f t="shared" si="84"/>
        <v>OK</v>
      </c>
      <c r="T471" s="435" t="str">
        <f t="shared" si="85"/>
        <v>OK</v>
      </c>
      <c r="U471" s="435" t="str">
        <f>IF($K471=TRUE,IF(ROUND(ABS($H471-'②-1出来高報告書'!$H$42),4)&lt;=1%,"OK","NG"),"OK")</f>
        <v>OK</v>
      </c>
      <c r="V471" s="435" t="str">
        <f t="shared" si="86"/>
        <v>OK</v>
      </c>
      <c r="W471" s="435" t="str">
        <f t="shared" si="87"/>
        <v>OK</v>
      </c>
      <c r="X471" s="435" t="str">
        <f t="shared" si="88"/>
        <v>OK</v>
      </c>
      <c r="Y471" s="435" t="str">
        <f t="shared" si="89"/>
        <v>OK</v>
      </c>
      <c r="Z471" s="435">
        <f t="shared" si="90"/>
        <v>0</v>
      </c>
      <c r="AA471" s="83">
        <f>'①見積→契約(出来高報告初回のみ）'!I495</f>
        <v>0</v>
      </c>
    </row>
    <row r="472" spans="1:27" ht="18" customHeight="1">
      <c r="A472" s="370">
        <f t="shared" si="81"/>
        <v>13</v>
      </c>
      <c r="B472" s="308" t="str">
        <f>IF('①見積→契約(出来高報告初回のみ）'!B507="〇","☑","")</f>
        <v/>
      </c>
      <c r="C472" s="408" t="str">
        <f t="shared" si="82"/>
        <v/>
      </c>
      <c r="D472" s="305" t="str">
        <f>IFERROR(IF('①見積→契約(出来高報告初回のみ）'!C496="","",'①見積→契約(出来高報告初回のみ）'!C496),"")</f>
        <v/>
      </c>
      <c r="E472" s="115" t="str">
        <f>IFERROR(IF('①見積→契約(出来高報告初回のみ）'!D496="","",FIXED('①見積→契約(出来高報告初回のみ）'!D496,'①見積→契約(出来高報告初回のみ）'!AG510)),"")</f>
        <v/>
      </c>
      <c r="F472" s="111" t="str">
        <f>IFERROR(IF('①見積→契約(出来高報告初回のみ）'!E496="","",'①見積→契約(出来高報告初回のみ）'!E496),"")</f>
        <v/>
      </c>
      <c r="G472" s="112" t="str">
        <f>IF('①見積→契約(出来高報告初回のみ）'!H496="","",'①見積→契約(出来高報告初回のみ）'!H496)</f>
        <v/>
      </c>
      <c r="H472" s="110" t="str">
        <f t="shared" si="91"/>
        <v/>
      </c>
      <c r="I472" s="114" t="str">
        <f>IFERROR(IF(K472=TRUE,ROUND(G472*'値引・法定福利費自動計算（非表示予定）'!$D$7+M472,0),IF(G472="","",ROUND(G472*L472+M472,0))),"")</f>
        <v/>
      </c>
      <c r="J472" s="125"/>
      <c r="K472" s="458"/>
      <c r="L472" s="157"/>
      <c r="M472" s="156"/>
      <c r="N472" s="449" t="str">
        <f t="shared" si="83"/>
        <v/>
      </c>
      <c r="O472" s="449" t="str">
        <f>IF($K472=TRUE,'②-1出来高報告書'!$H$42-1%,"")</f>
        <v/>
      </c>
      <c r="P472" s="449" t="str">
        <f>IF($K472=TRUE,'②-1出来高報告書'!$H$42+1%,"")</f>
        <v/>
      </c>
      <c r="Q472" s="460" t="str">
        <f>IF($G472="","",IF($K472=TRUE,
MAX(
MIN(
_xlfn.CEILING.MATH($G472*('②-1出来高報告書'!$H$42-1%),1)-ROUND($G472*'値引・法定福利費自動計算（非表示予定）'!$D$7,0),
_xlfn.CEILING.MATH($G472*('②-1出来高報告書'!$H$42+1%+0.1%),1)-1-ROUND($G472*'値引・法定福利費自動計算（非表示予定）'!$D$7,0)
),
MIN(0,$G472)-ROUND($G472*'値引・法定福利費自動計算（非表示予定）'!$D$7,0),
-99999
),
MAX(
MIN(0,$G472)-ROUND($G472*$L472,0),
-99999
)
))</f>
        <v/>
      </c>
      <c r="R472" s="460" t="str">
        <f>IF($G472="","",IF($K472=TRUE,
MIN(
MAX(
_xlfn.CEILING.MATH($G472*('②-1出来高報告書'!$H$42-1%),1)-ROUND($G472*'値引・法定福利費自動計算（非表示予定）'!$D$7,0),
_xlfn.CEILING.MATH($G472*('②-1出来高報告書'!$H$42+1%+0.1%),1)-1-ROUND($G472*'値引・法定福利費自動計算（非表示予定）'!$D$7,0)
),
MAX(0,$G472)-ROUND($G472*'値引・法定福利費自動計算（非表示予定）'!$D$7,0),
99999
),
MIN(
MAX(0,$G472)-ROUND($G472*$L472,0),
99999
)
))</f>
        <v/>
      </c>
      <c r="S472" s="462" t="str">
        <f t="shared" si="84"/>
        <v>OK</v>
      </c>
      <c r="T472" s="435" t="str">
        <f t="shared" si="85"/>
        <v>OK</v>
      </c>
      <c r="U472" s="435" t="str">
        <f>IF($K472=TRUE,IF(ROUND(ABS($H472-'②-1出来高報告書'!$H$42),4)&lt;=1%,"OK","NG"),"OK")</f>
        <v>OK</v>
      </c>
      <c r="V472" s="435" t="str">
        <f t="shared" si="86"/>
        <v>OK</v>
      </c>
      <c r="W472" s="435" t="str">
        <f t="shared" si="87"/>
        <v>OK</v>
      </c>
      <c r="X472" s="435" t="str">
        <f t="shared" si="88"/>
        <v>OK</v>
      </c>
      <c r="Y472" s="435" t="str">
        <f t="shared" si="89"/>
        <v>OK</v>
      </c>
      <c r="Z472" s="435">
        <f t="shared" si="90"/>
        <v>0</v>
      </c>
      <c r="AA472" s="83">
        <f>'①見積→契約(出来高報告初回のみ）'!I496</f>
        <v>0</v>
      </c>
    </row>
    <row r="473" spans="1:27" ht="18" customHeight="1">
      <c r="A473" s="370">
        <f t="shared" si="81"/>
        <v>13</v>
      </c>
      <c r="B473" s="308" t="str">
        <f>IF('①見積→契約(出来高報告初回のみ）'!B508="〇","☑","")</f>
        <v/>
      </c>
      <c r="C473" s="408" t="str">
        <f t="shared" si="82"/>
        <v/>
      </c>
      <c r="D473" s="305" t="str">
        <f>IFERROR(IF('①見積→契約(出来高報告初回のみ）'!C497="","",'①見積→契約(出来高報告初回のみ）'!C497),"")</f>
        <v/>
      </c>
      <c r="E473" s="115" t="str">
        <f>IFERROR(IF('①見積→契約(出来高報告初回のみ）'!D497="","",FIXED('①見積→契約(出来高報告初回のみ）'!D497,'①見積→契約(出来高報告初回のみ）'!AG511)),"")</f>
        <v/>
      </c>
      <c r="F473" s="111" t="str">
        <f>IFERROR(IF('①見積→契約(出来高報告初回のみ）'!E497="","",'①見積→契約(出来高報告初回のみ）'!E497),"")</f>
        <v/>
      </c>
      <c r="G473" s="112" t="str">
        <f>IF('①見積→契約(出来高報告初回のみ）'!H497="","",'①見積→契約(出来高報告初回のみ）'!H497)</f>
        <v/>
      </c>
      <c r="H473" s="110" t="str">
        <f t="shared" si="91"/>
        <v/>
      </c>
      <c r="I473" s="114" t="str">
        <f>IFERROR(IF(K473=TRUE,ROUND(G473*'値引・法定福利費自動計算（非表示予定）'!$D$7+M473,0),IF(G473="","",ROUND(G473*L473+M473,0))),"")</f>
        <v/>
      </c>
      <c r="J473" s="125"/>
      <c r="K473" s="458"/>
      <c r="L473" s="157"/>
      <c r="M473" s="156"/>
      <c r="N473" s="449" t="str">
        <f t="shared" si="83"/>
        <v/>
      </c>
      <c r="O473" s="449" t="str">
        <f>IF($K473=TRUE,'②-1出来高報告書'!$H$42-1%,"")</f>
        <v/>
      </c>
      <c r="P473" s="449" t="str">
        <f>IF($K473=TRUE,'②-1出来高報告書'!$H$42+1%,"")</f>
        <v/>
      </c>
      <c r="Q473" s="460" t="str">
        <f>IF($G473="","",IF($K473=TRUE,
MAX(
MIN(
_xlfn.CEILING.MATH($G473*('②-1出来高報告書'!$H$42-1%),1)-ROUND($G473*'値引・法定福利費自動計算（非表示予定）'!$D$7,0),
_xlfn.CEILING.MATH($G473*('②-1出来高報告書'!$H$42+1%+0.1%),1)-1-ROUND($G473*'値引・法定福利費自動計算（非表示予定）'!$D$7,0)
),
MIN(0,$G473)-ROUND($G473*'値引・法定福利費自動計算（非表示予定）'!$D$7,0),
-99999
),
MAX(
MIN(0,$G473)-ROUND($G473*$L473,0),
-99999
)
))</f>
        <v/>
      </c>
      <c r="R473" s="460" t="str">
        <f>IF($G473="","",IF($K473=TRUE,
MIN(
MAX(
_xlfn.CEILING.MATH($G473*('②-1出来高報告書'!$H$42-1%),1)-ROUND($G473*'値引・法定福利費自動計算（非表示予定）'!$D$7,0),
_xlfn.CEILING.MATH($G473*('②-1出来高報告書'!$H$42+1%+0.1%),1)-1-ROUND($G473*'値引・法定福利費自動計算（非表示予定）'!$D$7,0)
),
MAX(0,$G473)-ROUND($G473*'値引・法定福利費自動計算（非表示予定）'!$D$7,0),
99999
),
MIN(
MAX(0,$G473)-ROUND($G473*$L473,0),
99999
)
))</f>
        <v/>
      </c>
      <c r="S473" s="462" t="str">
        <f t="shared" si="84"/>
        <v>OK</v>
      </c>
      <c r="T473" s="435" t="str">
        <f t="shared" si="85"/>
        <v>OK</v>
      </c>
      <c r="U473" s="435" t="str">
        <f>IF($K473=TRUE,IF(ROUND(ABS($H473-'②-1出来高報告書'!$H$42),4)&lt;=1%,"OK","NG"),"OK")</f>
        <v>OK</v>
      </c>
      <c r="V473" s="435" t="str">
        <f t="shared" si="86"/>
        <v>OK</v>
      </c>
      <c r="W473" s="435" t="str">
        <f t="shared" si="87"/>
        <v>OK</v>
      </c>
      <c r="X473" s="435" t="str">
        <f t="shared" si="88"/>
        <v>OK</v>
      </c>
      <c r="Y473" s="435" t="str">
        <f t="shared" si="89"/>
        <v>OK</v>
      </c>
      <c r="Z473" s="435">
        <f t="shared" si="90"/>
        <v>0</v>
      </c>
      <c r="AA473" s="83">
        <f>'①見積→契約(出来高報告初回のみ）'!I497</f>
        <v>0</v>
      </c>
    </row>
    <row r="474" spans="1:27" ht="18" customHeight="1">
      <c r="A474" s="370">
        <f t="shared" si="81"/>
        <v>13</v>
      </c>
      <c r="B474" s="308" t="str">
        <f>IF('①見積→契約(出来高報告初回のみ）'!B509="〇","☑","")</f>
        <v/>
      </c>
      <c r="C474" s="408" t="str">
        <f t="shared" si="82"/>
        <v/>
      </c>
      <c r="D474" s="305" t="str">
        <f>IFERROR(IF('①見積→契約(出来高報告初回のみ）'!C498="","",'①見積→契約(出来高報告初回のみ）'!C498),"")</f>
        <v/>
      </c>
      <c r="E474" s="115" t="str">
        <f>IFERROR(IF('①見積→契約(出来高報告初回のみ）'!D498="","",FIXED('①見積→契約(出来高報告初回のみ）'!D498,'①見積→契約(出来高報告初回のみ）'!AG512)),"")</f>
        <v/>
      </c>
      <c r="F474" s="111" t="str">
        <f>IFERROR(IF('①見積→契約(出来高報告初回のみ）'!E498="","",'①見積→契約(出来高報告初回のみ）'!E498),"")</f>
        <v/>
      </c>
      <c r="G474" s="112" t="str">
        <f>IF('①見積→契約(出来高報告初回のみ）'!H498="","",'①見積→契約(出来高報告初回のみ）'!H498)</f>
        <v/>
      </c>
      <c r="H474" s="110" t="str">
        <f t="shared" si="91"/>
        <v/>
      </c>
      <c r="I474" s="114" t="str">
        <f>IFERROR(IF(K474=TRUE,ROUND(G474*'値引・法定福利費自動計算（非表示予定）'!$D$7+M474,0),IF(G474="","",ROUND(G474*L474+M474,0))),"")</f>
        <v/>
      </c>
      <c r="J474" s="125"/>
      <c r="K474" s="458"/>
      <c r="L474" s="157"/>
      <c r="M474" s="156"/>
      <c r="N474" s="449" t="str">
        <f t="shared" si="83"/>
        <v/>
      </c>
      <c r="O474" s="449" t="str">
        <f>IF($K474=TRUE,'②-1出来高報告書'!$H$42-1%,"")</f>
        <v/>
      </c>
      <c r="P474" s="449" t="str">
        <f>IF($K474=TRUE,'②-1出来高報告書'!$H$42+1%,"")</f>
        <v/>
      </c>
      <c r="Q474" s="460" t="str">
        <f>IF($G474="","",IF($K474=TRUE,
MAX(
MIN(
_xlfn.CEILING.MATH($G474*('②-1出来高報告書'!$H$42-1%),1)-ROUND($G474*'値引・法定福利費自動計算（非表示予定）'!$D$7,0),
_xlfn.CEILING.MATH($G474*('②-1出来高報告書'!$H$42+1%+0.1%),1)-1-ROUND($G474*'値引・法定福利費自動計算（非表示予定）'!$D$7,0)
),
MIN(0,$G474)-ROUND($G474*'値引・法定福利費自動計算（非表示予定）'!$D$7,0),
-99999
),
MAX(
MIN(0,$G474)-ROUND($G474*$L474,0),
-99999
)
))</f>
        <v/>
      </c>
      <c r="R474" s="460" t="str">
        <f>IF($G474="","",IF($K474=TRUE,
MIN(
MAX(
_xlfn.CEILING.MATH($G474*('②-1出来高報告書'!$H$42-1%),1)-ROUND($G474*'値引・法定福利費自動計算（非表示予定）'!$D$7,0),
_xlfn.CEILING.MATH($G474*('②-1出来高報告書'!$H$42+1%+0.1%),1)-1-ROUND($G474*'値引・法定福利費自動計算（非表示予定）'!$D$7,0)
),
MAX(0,$G474)-ROUND($G474*'値引・法定福利費自動計算（非表示予定）'!$D$7,0),
99999
),
MIN(
MAX(0,$G474)-ROUND($G474*$L474,0),
99999
)
))</f>
        <v/>
      </c>
      <c r="S474" s="462" t="str">
        <f t="shared" si="84"/>
        <v>OK</v>
      </c>
      <c r="T474" s="435" t="str">
        <f t="shared" si="85"/>
        <v>OK</v>
      </c>
      <c r="U474" s="435" t="str">
        <f>IF($K474=TRUE,IF(ROUND(ABS($H474-'②-1出来高報告書'!$H$42),4)&lt;=1%,"OK","NG"),"OK")</f>
        <v>OK</v>
      </c>
      <c r="V474" s="435" t="str">
        <f t="shared" si="86"/>
        <v>OK</v>
      </c>
      <c r="W474" s="435" t="str">
        <f t="shared" si="87"/>
        <v>OK</v>
      </c>
      <c r="X474" s="435" t="str">
        <f t="shared" si="88"/>
        <v>OK</v>
      </c>
      <c r="Y474" s="435" t="str">
        <f t="shared" si="89"/>
        <v>OK</v>
      </c>
      <c r="Z474" s="435">
        <f t="shared" si="90"/>
        <v>0</v>
      </c>
      <c r="AA474" s="83">
        <f>'①見積→契約(出来高報告初回のみ）'!I498</f>
        <v>0</v>
      </c>
    </row>
    <row r="475" spans="1:27" ht="18" customHeight="1">
      <c r="A475" s="370">
        <f t="shared" si="81"/>
        <v>13</v>
      </c>
      <c r="B475" s="308" t="str">
        <f>IF('①見積→契約(出来高報告初回のみ）'!B510="〇","☑","")</f>
        <v/>
      </c>
      <c r="C475" s="408" t="str">
        <f t="shared" si="82"/>
        <v/>
      </c>
      <c r="D475" s="305" t="str">
        <f>IFERROR(IF('①見積→契約(出来高報告初回のみ）'!C499="","",'①見積→契約(出来高報告初回のみ）'!C499),"")</f>
        <v/>
      </c>
      <c r="E475" s="115" t="str">
        <f>IFERROR(IF('①見積→契約(出来高報告初回のみ）'!D499="","",FIXED('①見積→契約(出来高報告初回のみ）'!D499,'①見積→契約(出来高報告初回のみ）'!AG513)),"")</f>
        <v/>
      </c>
      <c r="F475" s="111" t="str">
        <f>IFERROR(IF('①見積→契約(出来高報告初回のみ）'!E499="","",'①見積→契約(出来高報告初回のみ）'!E499),"")</f>
        <v/>
      </c>
      <c r="G475" s="112" t="str">
        <f>IF('①見積→契約(出来高報告初回のみ）'!H499="","",'①見積→契約(出来高報告初回のみ）'!H499)</f>
        <v/>
      </c>
      <c r="H475" s="110" t="str">
        <f t="shared" si="91"/>
        <v/>
      </c>
      <c r="I475" s="114" t="str">
        <f>IFERROR(IF(K475=TRUE,ROUND(G475*'値引・法定福利費自動計算（非表示予定）'!$D$7+M475,0),IF(G475="","",ROUND(G475*L475+M475,0))),"")</f>
        <v/>
      </c>
      <c r="J475" s="125"/>
      <c r="K475" s="458"/>
      <c r="L475" s="157"/>
      <c r="M475" s="156"/>
      <c r="N475" s="449" t="str">
        <f t="shared" si="83"/>
        <v/>
      </c>
      <c r="O475" s="449" t="str">
        <f>IF($K475=TRUE,'②-1出来高報告書'!$H$42-1%,"")</f>
        <v/>
      </c>
      <c r="P475" s="449" t="str">
        <f>IF($K475=TRUE,'②-1出来高報告書'!$H$42+1%,"")</f>
        <v/>
      </c>
      <c r="Q475" s="460" t="str">
        <f>IF($G475="","",IF($K475=TRUE,
MAX(
MIN(
_xlfn.CEILING.MATH($G475*('②-1出来高報告書'!$H$42-1%),1)-ROUND($G475*'値引・法定福利費自動計算（非表示予定）'!$D$7,0),
_xlfn.CEILING.MATH($G475*('②-1出来高報告書'!$H$42+1%+0.1%),1)-1-ROUND($G475*'値引・法定福利費自動計算（非表示予定）'!$D$7,0)
),
MIN(0,$G475)-ROUND($G475*'値引・法定福利費自動計算（非表示予定）'!$D$7,0),
-99999
),
MAX(
MIN(0,$G475)-ROUND($G475*$L475,0),
-99999
)
))</f>
        <v/>
      </c>
      <c r="R475" s="460" t="str">
        <f>IF($G475="","",IF($K475=TRUE,
MIN(
MAX(
_xlfn.CEILING.MATH($G475*('②-1出来高報告書'!$H$42-1%),1)-ROUND($G475*'値引・法定福利費自動計算（非表示予定）'!$D$7,0),
_xlfn.CEILING.MATH($G475*('②-1出来高報告書'!$H$42+1%+0.1%),1)-1-ROUND($G475*'値引・法定福利費自動計算（非表示予定）'!$D$7,0)
),
MAX(0,$G475)-ROUND($G475*'値引・法定福利費自動計算（非表示予定）'!$D$7,0),
99999
),
MIN(
MAX(0,$G475)-ROUND($G475*$L475,0),
99999
)
))</f>
        <v/>
      </c>
      <c r="S475" s="462" t="str">
        <f t="shared" si="84"/>
        <v>OK</v>
      </c>
      <c r="T475" s="435" t="str">
        <f t="shared" si="85"/>
        <v>OK</v>
      </c>
      <c r="U475" s="435" t="str">
        <f>IF($K475=TRUE,IF(ROUND(ABS($H475-'②-1出来高報告書'!$H$42),4)&lt;=1%,"OK","NG"),"OK")</f>
        <v>OK</v>
      </c>
      <c r="V475" s="435" t="str">
        <f t="shared" si="86"/>
        <v>OK</v>
      </c>
      <c r="W475" s="435" t="str">
        <f t="shared" si="87"/>
        <v>OK</v>
      </c>
      <c r="X475" s="435" t="str">
        <f t="shared" si="88"/>
        <v>OK</v>
      </c>
      <c r="Y475" s="435" t="str">
        <f t="shared" si="89"/>
        <v>OK</v>
      </c>
      <c r="Z475" s="435">
        <f t="shared" si="90"/>
        <v>0</v>
      </c>
      <c r="AA475" s="83">
        <f>'①見積→契約(出来高報告初回のみ）'!I499</f>
        <v>0</v>
      </c>
    </row>
    <row r="476" spans="1:27" ht="18" customHeight="1">
      <c r="A476" s="370">
        <f t="shared" si="81"/>
        <v>13</v>
      </c>
      <c r="B476" s="308" t="str">
        <f>IF('①見積→契約(出来高報告初回のみ）'!B511="〇","☑","")</f>
        <v/>
      </c>
      <c r="C476" s="408" t="str">
        <f t="shared" si="82"/>
        <v/>
      </c>
      <c r="D476" s="305" t="str">
        <f>IFERROR(IF('①見積→契約(出来高報告初回のみ）'!C500="","",'①見積→契約(出来高報告初回のみ）'!C500),"")</f>
        <v/>
      </c>
      <c r="E476" s="115" t="str">
        <f>IFERROR(IF('①見積→契約(出来高報告初回のみ）'!D500="","",FIXED('①見積→契約(出来高報告初回のみ）'!D500,'①見積→契約(出来高報告初回のみ）'!AG514)),"")</f>
        <v/>
      </c>
      <c r="F476" s="111" t="str">
        <f>IFERROR(IF('①見積→契約(出来高報告初回のみ）'!E500="","",'①見積→契約(出来高報告初回のみ）'!E500),"")</f>
        <v/>
      </c>
      <c r="G476" s="112" t="str">
        <f>IF('①見積→契約(出来高報告初回のみ）'!H500="","",'①見積→契約(出来高報告初回のみ）'!H500)</f>
        <v/>
      </c>
      <c r="H476" s="110" t="str">
        <f t="shared" si="91"/>
        <v/>
      </c>
      <c r="I476" s="114" t="str">
        <f>IFERROR(IF(K476=TRUE,ROUND(G476*'値引・法定福利費自動計算（非表示予定）'!$D$7+M476,0),IF(G476="","",ROUND(G476*L476+M476,0))),"")</f>
        <v/>
      </c>
      <c r="J476" s="125"/>
      <c r="K476" s="458"/>
      <c r="L476" s="157"/>
      <c r="M476" s="156"/>
      <c r="N476" s="449" t="str">
        <f t="shared" si="83"/>
        <v/>
      </c>
      <c r="O476" s="449" t="str">
        <f>IF($K476=TRUE,'②-1出来高報告書'!$H$42-1%,"")</f>
        <v/>
      </c>
      <c r="P476" s="449" t="str">
        <f>IF($K476=TRUE,'②-1出来高報告書'!$H$42+1%,"")</f>
        <v/>
      </c>
      <c r="Q476" s="460" t="str">
        <f>IF($G476="","",IF($K476=TRUE,
MAX(
MIN(
_xlfn.CEILING.MATH($G476*('②-1出来高報告書'!$H$42-1%),1)-ROUND($G476*'値引・法定福利費自動計算（非表示予定）'!$D$7,0),
_xlfn.CEILING.MATH($G476*('②-1出来高報告書'!$H$42+1%+0.1%),1)-1-ROUND($G476*'値引・法定福利費自動計算（非表示予定）'!$D$7,0)
),
MIN(0,$G476)-ROUND($G476*'値引・法定福利費自動計算（非表示予定）'!$D$7,0),
-99999
),
MAX(
MIN(0,$G476)-ROUND($G476*$L476,0),
-99999
)
))</f>
        <v/>
      </c>
      <c r="R476" s="460" t="str">
        <f>IF($G476="","",IF($K476=TRUE,
MIN(
MAX(
_xlfn.CEILING.MATH($G476*('②-1出来高報告書'!$H$42-1%),1)-ROUND($G476*'値引・法定福利費自動計算（非表示予定）'!$D$7,0),
_xlfn.CEILING.MATH($G476*('②-1出来高報告書'!$H$42+1%+0.1%),1)-1-ROUND($G476*'値引・法定福利費自動計算（非表示予定）'!$D$7,0)
),
MAX(0,$G476)-ROUND($G476*'値引・法定福利費自動計算（非表示予定）'!$D$7,0),
99999
),
MIN(
MAX(0,$G476)-ROUND($G476*$L476,0),
99999
)
))</f>
        <v/>
      </c>
      <c r="S476" s="462" t="str">
        <f t="shared" si="84"/>
        <v>OK</v>
      </c>
      <c r="T476" s="435" t="str">
        <f t="shared" si="85"/>
        <v>OK</v>
      </c>
      <c r="U476" s="435" t="str">
        <f>IF($K476=TRUE,IF(ROUND(ABS($H476-'②-1出来高報告書'!$H$42),4)&lt;=1%,"OK","NG"),"OK")</f>
        <v>OK</v>
      </c>
      <c r="V476" s="435" t="str">
        <f t="shared" si="86"/>
        <v>OK</v>
      </c>
      <c r="W476" s="435" t="str">
        <f t="shared" si="87"/>
        <v>OK</v>
      </c>
      <c r="X476" s="435" t="str">
        <f t="shared" si="88"/>
        <v>OK</v>
      </c>
      <c r="Y476" s="435" t="str">
        <f t="shared" si="89"/>
        <v>OK</v>
      </c>
      <c r="Z476" s="435">
        <f t="shared" si="90"/>
        <v>0</v>
      </c>
      <c r="AA476" s="83">
        <f>'①見積→契約(出来高報告初回のみ）'!I500</f>
        <v>0</v>
      </c>
    </row>
    <row r="477" spans="1:27" ht="18" customHeight="1">
      <c r="A477" s="370">
        <f t="shared" si="81"/>
        <v>13</v>
      </c>
      <c r="B477" s="308" t="str">
        <f>IF('①見積→契約(出来高報告初回のみ）'!B512="〇","☑","")</f>
        <v/>
      </c>
      <c r="C477" s="408" t="str">
        <f t="shared" si="82"/>
        <v/>
      </c>
      <c r="D477" s="305" t="str">
        <f>IFERROR(IF('①見積→契約(出来高報告初回のみ）'!C501="","",'①見積→契約(出来高報告初回のみ）'!C501),"")</f>
        <v/>
      </c>
      <c r="E477" s="115" t="str">
        <f>IFERROR(IF('①見積→契約(出来高報告初回のみ）'!D501="","",FIXED('①見積→契約(出来高報告初回のみ）'!D501,'①見積→契約(出来高報告初回のみ）'!AG515)),"")</f>
        <v/>
      </c>
      <c r="F477" s="111" t="str">
        <f>IFERROR(IF('①見積→契約(出来高報告初回のみ）'!E501="","",'①見積→契約(出来高報告初回のみ）'!E501),"")</f>
        <v/>
      </c>
      <c r="G477" s="112" t="str">
        <f>IF('①見積→契約(出来高報告初回のみ）'!H501="","",'①見積→契約(出来高報告初回のみ）'!H501)</f>
        <v/>
      </c>
      <c r="H477" s="110" t="str">
        <f t="shared" si="91"/>
        <v/>
      </c>
      <c r="I477" s="114" t="str">
        <f>IFERROR(IF(K477=TRUE,ROUND(G477*'値引・法定福利費自動計算（非表示予定）'!$D$7+M477,0),IF(G477="","",ROUND(G477*L477+M477,0))),"")</f>
        <v/>
      </c>
      <c r="J477" s="125"/>
      <c r="K477" s="458"/>
      <c r="L477" s="157"/>
      <c r="M477" s="156"/>
      <c r="N477" s="449" t="str">
        <f t="shared" si="83"/>
        <v/>
      </c>
      <c r="O477" s="449" t="str">
        <f>IF($K477=TRUE,'②-1出来高報告書'!$H$42-1%,"")</f>
        <v/>
      </c>
      <c r="P477" s="449" t="str">
        <f>IF($K477=TRUE,'②-1出来高報告書'!$H$42+1%,"")</f>
        <v/>
      </c>
      <c r="Q477" s="460" t="str">
        <f>IF($G477="","",IF($K477=TRUE,
MAX(
MIN(
_xlfn.CEILING.MATH($G477*('②-1出来高報告書'!$H$42-1%),1)-ROUND($G477*'値引・法定福利費自動計算（非表示予定）'!$D$7,0),
_xlfn.CEILING.MATH($G477*('②-1出来高報告書'!$H$42+1%+0.1%),1)-1-ROUND($G477*'値引・法定福利費自動計算（非表示予定）'!$D$7,0)
),
MIN(0,$G477)-ROUND($G477*'値引・法定福利費自動計算（非表示予定）'!$D$7,0),
-99999
),
MAX(
MIN(0,$G477)-ROUND($G477*$L477,0),
-99999
)
))</f>
        <v/>
      </c>
      <c r="R477" s="460" t="str">
        <f>IF($G477="","",IF($K477=TRUE,
MIN(
MAX(
_xlfn.CEILING.MATH($G477*('②-1出来高報告書'!$H$42-1%),1)-ROUND($G477*'値引・法定福利費自動計算（非表示予定）'!$D$7,0),
_xlfn.CEILING.MATH($G477*('②-1出来高報告書'!$H$42+1%+0.1%),1)-1-ROUND($G477*'値引・法定福利費自動計算（非表示予定）'!$D$7,0)
),
MAX(0,$G477)-ROUND($G477*'値引・法定福利費自動計算（非表示予定）'!$D$7,0),
99999
),
MIN(
MAX(0,$G477)-ROUND($G477*$L477,0),
99999
)
))</f>
        <v/>
      </c>
      <c r="S477" s="462" t="str">
        <f t="shared" si="84"/>
        <v>OK</v>
      </c>
      <c r="T477" s="435" t="str">
        <f t="shared" si="85"/>
        <v>OK</v>
      </c>
      <c r="U477" s="435" t="str">
        <f>IF($K477=TRUE,IF(ROUND(ABS($H477-'②-1出来高報告書'!$H$42),4)&lt;=1%,"OK","NG"),"OK")</f>
        <v>OK</v>
      </c>
      <c r="V477" s="435" t="str">
        <f t="shared" si="86"/>
        <v>OK</v>
      </c>
      <c r="W477" s="435" t="str">
        <f t="shared" si="87"/>
        <v>OK</v>
      </c>
      <c r="X477" s="435" t="str">
        <f t="shared" si="88"/>
        <v>OK</v>
      </c>
      <c r="Y477" s="435" t="str">
        <f t="shared" si="89"/>
        <v>OK</v>
      </c>
      <c r="Z477" s="435">
        <f t="shared" si="90"/>
        <v>0</v>
      </c>
      <c r="AA477" s="83">
        <f>'①見積→契約(出来高報告初回のみ）'!I501</f>
        <v>0</v>
      </c>
    </row>
    <row r="478" spans="1:27" ht="18" customHeight="1">
      <c r="A478" s="370">
        <f t="shared" si="81"/>
        <v>13</v>
      </c>
      <c r="B478" s="308" t="str">
        <f>IF('①見積→契約(出来高報告初回のみ）'!B513="〇","☑","")</f>
        <v/>
      </c>
      <c r="C478" s="408" t="str">
        <f t="shared" si="82"/>
        <v/>
      </c>
      <c r="D478" s="305" t="str">
        <f>IFERROR(IF('①見積→契約(出来高報告初回のみ）'!C502="","",'①見積→契約(出来高報告初回のみ）'!C502),"")</f>
        <v/>
      </c>
      <c r="E478" s="115" t="str">
        <f>IFERROR(IF('①見積→契約(出来高報告初回のみ）'!D502="","",FIXED('①見積→契約(出来高報告初回のみ）'!D502,'①見積→契約(出来高報告初回のみ）'!AG516)),"")</f>
        <v/>
      </c>
      <c r="F478" s="111" t="str">
        <f>IFERROR(IF('①見積→契約(出来高報告初回のみ）'!E502="","",'①見積→契約(出来高報告初回のみ）'!E502),"")</f>
        <v/>
      </c>
      <c r="G478" s="112" t="str">
        <f>IF('①見積→契約(出来高報告初回のみ）'!H502="","",'①見積→契約(出来高報告初回のみ）'!H502)</f>
        <v/>
      </c>
      <c r="H478" s="110" t="str">
        <f t="shared" si="91"/>
        <v/>
      </c>
      <c r="I478" s="114" t="str">
        <f>IFERROR(IF(K478=TRUE,ROUND(G478*'値引・法定福利費自動計算（非表示予定）'!$D$7+M478,0),IF(G478="","",ROUND(G478*L478+M478,0))),"")</f>
        <v/>
      </c>
      <c r="J478" s="125"/>
      <c r="K478" s="458"/>
      <c r="L478" s="157"/>
      <c r="M478" s="156"/>
      <c r="N478" s="449" t="str">
        <f t="shared" si="83"/>
        <v/>
      </c>
      <c r="O478" s="449" t="str">
        <f>IF($K478=TRUE,'②-1出来高報告書'!$H$42-1%,"")</f>
        <v/>
      </c>
      <c r="P478" s="449" t="str">
        <f>IF($K478=TRUE,'②-1出来高報告書'!$H$42+1%,"")</f>
        <v/>
      </c>
      <c r="Q478" s="460" t="str">
        <f>IF($G478="","",IF($K478=TRUE,
MAX(
MIN(
_xlfn.CEILING.MATH($G478*('②-1出来高報告書'!$H$42-1%),1)-ROUND($G478*'値引・法定福利費自動計算（非表示予定）'!$D$7,0),
_xlfn.CEILING.MATH($G478*('②-1出来高報告書'!$H$42+1%+0.1%),1)-1-ROUND($G478*'値引・法定福利費自動計算（非表示予定）'!$D$7,0)
),
MIN(0,$G478)-ROUND($G478*'値引・法定福利費自動計算（非表示予定）'!$D$7,0),
-99999
),
MAX(
MIN(0,$G478)-ROUND($G478*$L478,0),
-99999
)
))</f>
        <v/>
      </c>
      <c r="R478" s="460" t="str">
        <f>IF($G478="","",IF($K478=TRUE,
MIN(
MAX(
_xlfn.CEILING.MATH($G478*('②-1出来高報告書'!$H$42-1%),1)-ROUND($G478*'値引・法定福利費自動計算（非表示予定）'!$D$7,0),
_xlfn.CEILING.MATH($G478*('②-1出来高報告書'!$H$42+1%+0.1%),1)-1-ROUND($G478*'値引・法定福利費自動計算（非表示予定）'!$D$7,0)
),
MAX(0,$G478)-ROUND($G478*'値引・法定福利費自動計算（非表示予定）'!$D$7,0),
99999
),
MIN(
MAX(0,$G478)-ROUND($G478*$L478,0),
99999
)
))</f>
        <v/>
      </c>
      <c r="S478" s="462" t="str">
        <f t="shared" si="84"/>
        <v>OK</v>
      </c>
      <c r="T478" s="435" t="str">
        <f t="shared" si="85"/>
        <v>OK</v>
      </c>
      <c r="U478" s="435" t="str">
        <f>IF($K478=TRUE,IF(ROUND(ABS($H478-'②-1出来高報告書'!$H$42),4)&lt;=1%,"OK","NG"),"OK")</f>
        <v>OK</v>
      </c>
      <c r="V478" s="435" t="str">
        <f t="shared" si="86"/>
        <v>OK</v>
      </c>
      <c r="W478" s="435" t="str">
        <f t="shared" si="87"/>
        <v>OK</v>
      </c>
      <c r="X478" s="435" t="str">
        <f t="shared" si="88"/>
        <v>OK</v>
      </c>
      <c r="Y478" s="435" t="str">
        <f t="shared" si="89"/>
        <v>OK</v>
      </c>
      <c r="Z478" s="435">
        <f t="shared" si="90"/>
        <v>0</v>
      </c>
      <c r="AA478" s="83">
        <f>'①見積→契約(出来高報告初回のみ）'!I502</f>
        <v>0</v>
      </c>
    </row>
    <row r="479" spans="1:27" ht="18" customHeight="1">
      <c r="A479" s="370">
        <f t="shared" si="81"/>
        <v>13</v>
      </c>
      <c r="B479" s="308" t="str">
        <f>IF('①見積→契約(出来高報告初回のみ）'!B514="〇","☑","")</f>
        <v/>
      </c>
      <c r="C479" s="408" t="str">
        <f t="shared" si="82"/>
        <v/>
      </c>
      <c r="D479" s="305" t="str">
        <f>IFERROR(IF('①見積→契約(出来高報告初回のみ）'!C503="","",'①見積→契約(出来高報告初回のみ）'!C503),"")</f>
        <v/>
      </c>
      <c r="E479" s="115" t="str">
        <f>IFERROR(IF('①見積→契約(出来高報告初回のみ）'!D503="","",FIXED('①見積→契約(出来高報告初回のみ）'!D503,'①見積→契約(出来高報告初回のみ）'!AG517)),"")</f>
        <v/>
      </c>
      <c r="F479" s="111" t="str">
        <f>IFERROR(IF('①見積→契約(出来高報告初回のみ）'!E503="","",'①見積→契約(出来高報告初回のみ）'!E503),"")</f>
        <v/>
      </c>
      <c r="G479" s="112" t="str">
        <f>IF('①見積→契約(出来高報告初回のみ）'!H503="","",'①見積→契約(出来高報告初回のみ）'!H503)</f>
        <v/>
      </c>
      <c r="H479" s="110" t="str">
        <f t="shared" si="91"/>
        <v/>
      </c>
      <c r="I479" s="114" t="str">
        <f>IFERROR(IF(K479=TRUE,ROUND(G479*'値引・法定福利費自動計算（非表示予定）'!$D$7+M479,0),IF(G479="","",ROUND(G479*L479+M479,0))),"")</f>
        <v/>
      </c>
      <c r="J479" s="125"/>
      <c r="K479" s="458"/>
      <c r="L479" s="157"/>
      <c r="M479" s="156"/>
      <c r="N479" s="449" t="str">
        <f t="shared" si="83"/>
        <v/>
      </c>
      <c r="O479" s="449" t="str">
        <f>IF($K479=TRUE,'②-1出来高報告書'!$H$42-1%,"")</f>
        <v/>
      </c>
      <c r="P479" s="449" t="str">
        <f>IF($K479=TRUE,'②-1出来高報告書'!$H$42+1%,"")</f>
        <v/>
      </c>
      <c r="Q479" s="460" t="str">
        <f>IF($G479="","",IF($K479=TRUE,
MAX(
MIN(
_xlfn.CEILING.MATH($G479*('②-1出来高報告書'!$H$42-1%),1)-ROUND($G479*'値引・法定福利費自動計算（非表示予定）'!$D$7,0),
_xlfn.CEILING.MATH($G479*('②-1出来高報告書'!$H$42+1%+0.1%),1)-1-ROUND($G479*'値引・法定福利費自動計算（非表示予定）'!$D$7,0)
),
MIN(0,$G479)-ROUND($G479*'値引・法定福利費自動計算（非表示予定）'!$D$7,0),
-99999
),
MAX(
MIN(0,$G479)-ROUND($G479*$L479,0),
-99999
)
))</f>
        <v/>
      </c>
      <c r="R479" s="460" t="str">
        <f>IF($G479="","",IF($K479=TRUE,
MIN(
MAX(
_xlfn.CEILING.MATH($G479*('②-1出来高報告書'!$H$42-1%),1)-ROUND($G479*'値引・法定福利費自動計算（非表示予定）'!$D$7,0),
_xlfn.CEILING.MATH($G479*('②-1出来高報告書'!$H$42+1%+0.1%),1)-1-ROUND($G479*'値引・法定福利費自動計算（非表示予定）'!$D$7,0)
),
MAX(0,$G479)-ROUND($G479*'値引・法定福利費自動計算（非表示予定）'!$D$7,0),
99999
),
MIN(
MAX(0,$G479)-ROUND($G479*$L479,0),
99999
)
))</f>
        <v/>
      </c>
      <c r="S479" s="462" t="str">
        <f t="shared" si="84"/>
        <v>OK</v>
      </c>
      <c r="T479" s="435" t="str">
        <f t="shared" si="85"/>
        <v>OK</v>
      </c>
      <c r="U479" s="435" t="str">
        <f>IF($K479=TRUE,IF(ROUND(ABS($H479-'②-1出来高報告書'!$H$42),4)&lt;=1%,"OK","NG"),"OK")</f>
        <v>OK</v>
      </c>
      <c r="V479" s="435" t="str">
        <f t="shared" si="86"/>
        <v>OK</v>
      </c>
      <c r="W479" s="435" t="str">
        <f t="shared" si="87"/>
        <v>OK</v>
      </c>
      <c r="X479" s="435" t="str">
        <f t="shared" si="88"/>
        <v>OK</v>
      </c>
      <c r="Y479" s="435" t="str">
        <f t="shared" si="89"/>
        <v>OK</v>
      </c>
      <c r="Z479" s="435">
        <f t="shared" si="90"/>
        <v>0</v>
      </c>
      <c r="AA479" s="83">
        <f>'①見積→契約(出来高報告初回のみ）'!I503</f>
        <v>0</v>
      </c>
    </row>
    <row r="480" spans="1:27" ht="18" customHeight="1">
      <c r="A480" s="370">
        <f t="shared" si="81"/>
        <v>13</v>
      </c>
      <c r="B480" s="308" t="str">
        <f>IF('①見積→契約(出来高報告初回のみ）'!B515="〇","☑","")</f>
        <v/>
      </c>
      <c r="C480" s="408" t="str">
        <f t="shared" si="82"/>
        <v/>
      </c>
      <c r="D480" s="305" t="str">
        <f>IFERROR(IF('①見積→契約(出来高報告初回のみ）'!C504="","",'①見積→契約(出来高報告初回のみ）'!C504),"")</f>
        <v/>
      </c>
      <c r="E480" s="115" t="str">
        <f>IFERROR(IF('①見積→契約(出来高報告初回のみ）'!D504="","",FIXED('①見積→契約(出来高報告初回のみ）'!D504,'①見積→契約(出来高報告初回のみ）'!AG518)),"")</f>
        <v/>
      </c>
      <c r="F480" s="111" t="str">
        <f>IFERROR(IF('①見積→契約(出来高報告初回のみ）'!E504="","",'①見積→契約(出来高報告初回のみ）'!E504),"")</f>
        <v/>
      </c>
      <c r="G480" s="112" t="str">
        <f>IF('①見積→契約(出来高報告初回のみ）'!H504="","",'①見積→契約(出来高報告初回のみ）'!H504)</f>
        <v/>
      </c>
      <c r="H480" s="110" t="str">
        <f t="shared" si="91"/>
        <v/>
      </c>
      <c r="I480" s="114" t="str">
        <f>IFERROR(IF(K480=TRUE,ROUND(G480*'値引・法定福利費自動計算（非表示予定）'!$D$7+M480,0),IF(G480="","",ROUND(G480*L480+M480,0))),"")</f>
        <v/>
      </c>
      <c r="J480" s="125"/>
      <c r="K480" s="458"/>
      <c r="L480" s="157"/>
      <c r="M480" s="156"/>
      <c r="N480" s="449" t="str">
        <f t="shared" si="83"/>
        <v/>
      </c>
      <c r="O480" s="449" t="str">
        <f>IF($K480=TRUE,'②-1出来高報告書'!$H$42-1%,"")</f>
        <v/>
      </c>
      <c r="P480" s="449" t="str">
        <f>IF($K480=TRUE,'②-1出来高報告書'!$H$42+1%,"")</f>
        <v/>
      </c>
      <c r="Q480" s="460" t="str">
        <f>IF($G480="","",IF($K480=TRUE,
MAX(
MIN(
_xlfn.CEILING.MATH($G480*('②-1出来高報告書'!$H$42-1%),1)-ROUND($G480*'値引・法定福利費自動計算（非表示予定）'!$D$7,0),
_xlfn.CEILING.MATH($G480*('②-1出来高報告書'!$H$42+1%+0.1%),1)-1-ROUND($G480*'値引・法定福利費自動計算（非表示予定）'!$D$7,0)
),
MIN(0,$G480)-ROUND($G480*'値引・法定福利費自動計算（非表示予定）'!$D$7,0),
-99999
),
MAX(
MIN(0,$G480)-ROUND($G480*$L480,0),
-99999
)
))</f>
        <v/>
      </c>
      <c r="R480" s="460" t="str">
        <f>IF($G480="","",IF($K480=TRUE,
MIN(
MAX(
_xlfn.CEILING.MATH($G480*('②-1出来高報告書'!$H$42-1%),1)-ROUND($G480*'値引・法定福利費自動計算（非表示予定）'!$D$7,0),
_xlfn.CEILING.MATH($G480*('②-1出来高報告書'!$H$42+1%+0.1%),1)-1-ROUND($G480*'値引・法定福利費自動計算（非表示予定）'!$D$7,0)
),
MAX(0,$G480)-ROUND($G480*'値引・法定福利費自動計算（非表示予定）'!$D$7,0),
99999
),
MIN(
MAX(0,$G480)-ROUND($G480*$L480,0),
99999
)
))</f>
        <v/>
      </c>
      <c r="S480" s="462" t="str">
        <f t="shared" si="84"/>
        <v>OK</v>
      </c>
      <c r="T480" s="435" t="str">
        <f t="shared" si="85"/>
        <v>OK</v>
      </c>
      <c r="U480" s="435" t="str">
        <f>IF($K480=TRUE,IF(ROUND(ABS($H480-'②-1出来高報告書'!$H$42),4)&lt;=1%,"OK","NG"),"OK")</f>
        <v>OK</v>
      </c>
      <c r="V480" s="435" t="str">
        <f t="shared" si="86"/>
        <v>OK</v>
      </c>
      <c r="W480" s="435" t="str">
        <f t="shared" si="87"/>
        <v>OK</v>
      </c>
      <c r="X480" s="435" t="str">
        <f t="shared" si="88"/>
        <v>OK</v>
      </c>
      <c r="Y480" s="435" t="str">
        <f t="shared" si="89"/>
        <v>OK</v>
      </c>
      <c r="Z480" s="435">
        <f t="shared" si="90"/>
        <v>0</v>
      </c>
      <c r="AA480" s="83">
        <f>'①見積→契約(出来高報告初回のみ）'!I504</f>
        <v>0</v>
      </c>
    </row>
    <row r="481" spans="1:27" ht="18" customHeight="1">
      <c r="A481" s="370">
        <f t="shared" si="81"/>
        <v>13</v>
      </c>
      <c r="B481" s="308" t="str">
        <f>IF('①見積→契約(出来高報告初回のみ）'!B516="〇","☑","")</f>
        <v/>
      </c>
      <c r="C481" s="408" t="str">
        <f t="shared" si="82"/>
        <v/>
      </c>
      <c r="D481" s="305" t="str">
        <f>IFERROR(IF('①見積→契約(出来高報告初回のみ）'!C505="","",'①見積→契約(出来高報告初回のみ）'!C505),"")</f>
        <v/>
      </c>
      <c r="E481" s="115" t="str">
        <f>IFERROR(IF('①見積→契約(出来高報告初回のみ）'!D505="","",FIXED('①見積→契約(出来高報告初回のみ）'!D505,'①見積→契約(出来高報告初回のみ）'!AG519)),"")</f>
        <v/>
      </c>
      <c r="F481" s="111" t="str">
        <f>IFERROR(IF('①見積→契約(出来高報告初回のみ）'!E505="","",'①見積→契約(出来高報告初回のみ）'!E505),"")</f>
        <v/>
      </c>
      <c r="G481" s="112" t="str">
        <f>IF('①見積→契約(出来高報告初回のみ）'!H505="","",'①見積→契約(出来高報告初回のみ）'!H505)</f>
        <v/>
      </c>
      <c r="H481" s="110" t="str">
        <f t="shared" si="91"/>
        <v/>
      </c>
      <c r="I481" s="114" t="str">
        <f>IFERROR(IF(K481=TRUE,ROUND(G481*'値引・法定福利費自動計算（非表示予定）'!$D$7+M481,0),IF(G481="","",ROUND(G481*L481+M481,0))),"")</f>
        <v/>
      </c>
      <c r="J481" s="125"/>
      <c r="K481" s="458"/>
      <c r="L481" s="157"/>
      <c r="M481" s="156"/>
      <c r="N481" s="449" t="str">
        <f t="shared" si="83"/>
        <v/>
      </c>
      <c r="O481" s="449" t="str">
        <f>IF($K481=TRUE,'②-1出来高報告書'!$H$42-1%,"")</f>
        <v/>
      </c>
      <c r="P481" s="449" t="str">
        <f>IF($K481=TRUE,'②-1出来高報告書'!$H$42+1%,"")</f>
        <v/>
      </c>
      <c r="Q481" s="460" t="str">
        <f>IF($G481="","",IF($K481=TRUE,
MAX(
MIN(
_xlfn.CEILING.MATH($G481*('②-1出来高報告書'!$H$42-1%),1)-ROUND($G481*'値引・法定福利費自動計算（非表示予定）'!$D$7,0),
_xlfn.CEILING.MATH($G481*('②-1出来高報告書'!$H$42+1%+0.1%),1)-1-ROUND($G481*'値引・法定福利費自動計算（非表示予定）'!$D$7,0)
),
MIN(0,$G481)-ROUND($G481*'値引・法定福利費自動計算（非表示予定）'!$D$7,0),
-99999
),
MAX(
MIN(0,$G481)-ROUND($G481*$L481,0),
-99999
)
))</f>
        <v/>
      </c>
      <c r="R481" s="460" t="str">
        <f>IF($G481="","",IF($K481=TRUE,
MIN(
MAX(
_xlfn.CEILING.MATH($G481*('②-1出来高報告書'!$H$42-1%),1)-ROUND($G481*'値引・法定福利費自動計算（非表示予定）'!$D$7,0),
_xlfn.CEILING.MATH($G481*('②-1出来高報告書'!$H$42+1%+0.1%),1)-1-ROUND($G481*'値引・法定福利費自動計算（非表示予定）'!$D$7,0)
),
MAX(0,$G481)-ROUND($G481*'値引・法定福利費自動計算（非表示予定）'!$D$7,0),
99999
),
MIN(
MAX(0,$G481)-ROUND($G481*$L481,0),
99999
)
))</f>
        <v/>
      </c>
      <c r="S481" s="462" t="str">
        <f t="shared" si="84"/>
        <v>OK</v>
      </c>
      <c r="T481" s="435" t="str">
        <f t="shared" si="85"/>
        <v>OK</v>
      </c>
      <c r="U481" s="435" t="str">
        <f>IF($K481=TRUE,IF(ROUND(ABS($H481-'②-1出来高報告書'!$H$42),4)&lt;=1%,"OK","NG"),"OK")</f>
        <v>OK</v>
      </c>
      <c r="V481" s="435" t="str">
        <f t="shared" si="86"/>
        <v>OK</v>
      </c>
      <c r="W481" s="435" t="str">
        <f t="shared" si="87"/>
        <v>OK</v>
      </c>
      <c r="X481" s="435" t="str">
        <f t="shared" si="88"/>
        <v>OK</v>
      </c>
      <c r="Y481" s="435" t="str">
        <f t="shared" si="89"/>
        <v>OK</v>
      </c>
      <c r="Z481" s="435">
        <f t="shared" si="90"/>
        <v>0</v>
      </c>
      <c r="AA481" s="83">
        <f>'①見積→契約(出来高報告初回のみ）'!I505</f>
        <v>0</v>
      </c>
    </row>
    <row r="482" spans="1:27" ht="18" customHeight="1">
      <c r="A482" s="370">
        <f t="shared" si="81"/>
        <v>13</v>
      </c>
      <c r="B482" s="308" t="str">
        <f>IF('①見積→契約(出来高報告初回のみ）'!B517="〇","☑","")</f>
        <v/>
      </c>
      <c r="C482" s="408" t="str">
        <f t="shared" si="82"/>
        <v/>
      </c>
      <c r="D482" s="305" t="str">
        <f>IFERROR(IF('①見積→契約(出来高報告初回のみ）'!C506="","",'①見積→契約(出来高報告初回のみ）'!C506),"")</f>
        <v/>
      </c>
      <c r="E482" s="115" t="str">
        <f>IFERROR(IF('①見積→契約(出来高報告初回のみ）'!D506="","",FIXED('①見積→契約(出来高報告初回のみ）'!D506,'①見積→契約(出来高報告初回のみ）'!AG520)),"")</f>
        <v/>
      </c>
      <c r="F482" s="111" t="str">
        <f>IFERROR(IF('①見積→契約(出来高報告初回のみ）'!E506="","",'①見積→契約(出来高報告初回のみ）'!E506),"")</f>
        <v/>
      </c>
      <c r="G482" s="112" t="str">
        <f>IF('①見積→契約(出来高報告初回のみ）'!H506="","",'①見積→契約(出来高報告初回のみ）'!H506)</f>
        <v/>
      </c>
      <c r="H482" s="110" t="str">
        <f t="shared" si="91"/>
        <v/>
      </c>
      <c r="I482" s="114" t="str">
        <f>IFERROR(IF(K482=TRUE,ROUND(G482*'値引・法定福利費自動計算（非表示予定）'!$D$7+M482,0),IF(G482="","",ROUND(G482*L482+M482,0))),"")</f>
        <v/>
      </c>
      <c r="J482" s="125"/>
      <c r="K482" s="458"/>
      <c r="L482" s="157"/>
      <c r="M482" s="156"/>
      <c r="N482" s="449" t="str">
        <f t="shared" si="83"/>
        <v/>
      </c>
      <c r="O482" s="449" t="str">
        <f>IF($K482=TRUE,'②-1出来高報告書'!$H$42-1%,"")</f>
        <v/>
      </c>
      <c r="P482" s="449" t="str">
        <f>IF($K482=TRUE,'②-1出来高報告書'!$H$42+1%,"")</f>
        <v/>
      </c>
      <c r="Q482" s="460" t="str">
        <f>IF($G482="","",IF($K482=TRUE,
MAX(
MIN(
_xlfn.CEILING.MATH($G482*('②-1出来高報告書'!$H$42-1%),1)-ROUND($G482*'値引・法定福利費自動計算（非表示予定）'!$D$7,0),
_xlfn.CEILING.MATH($G482*('②-1出来高報告書'!$H$42+1%+0.1%),1)-1-ROUND($G482*'値引・法定福利費自動計算（非表示予定）'!$D$7,0)
),
MIN(0,$G482)-ROUND($G482*'値引・法定福利費自動計算（非表示予定）'!$D$7,0),
-99999
),
MAX(
MIN(0,$G482)-ROUND($G482*$L482,0),
-99999
)
))</f>
        <v/>
      </c>
      <c r="R482" s="460" t="str">
        <f>IF($G482="","",IF($K482=TRUE,
MIN(
MAX(
_xlfn.CEILING.MATH($G482*('②-1出来高報告書'!$H$42-1%),1)-ROUND($G482*'値引・法定福利費自動計算（非表示予定）'!$D$7,0),
_xlfn.CEILING.MATH($G482*('②-1出来高報告書'!$H$42+1%+0.1%),1)-1-ROUND($G482*'値引・法定福利費自動計算（非表示予定）'!$D$7,0)
),
MAX(0,$G482)-ROUND($G482*'値引・法定福利費自動計算（非表示予定）'!$D$7,0),
99999
),
MIN(
MAX(0,$G482)-ROUND($G482*$L482,0),
99999
)
))</f>
        <v/>
      </c>
      <c r="S482" s="462" t="str">
        <f t="shared" si="84"/>
        <v>OK</v>
      </c>
      <c r="T482" s="435" t="str">
        <f t="shared" si="85"/>
        <v>OK</v>
      </c>
      <c r="U482" s="435" t="str">
        <f>IF($K482=TRUE,IF(ROUND(ABS($H482-'②-1出来高報告書'!$H$42),4)&lt;=1%,"OK","NG"),"OK")</f>
        <v>OK</v>
      </c>
      <c r="V482" s="435" t="str">
        <f t="shared" si="86"/>
        <v>OK</v>
      </c>
      <c r="W482" s="435" t="str">
        <f t="shared" si="87"/>
        <v>OK</v>
      </c>
      <c r="X482" s="435" t="str">
        <f t="shared" si="88"/>
        <v>OK</v>
      </c>
      <c r="Y482" s="435" t="str">
        <f t="shared" si="89"/>
        <v>OK</v>
      </c>
      <c r="Z482" s="435">
        <f t="shared" si="90"/>
        <v>0</v>
      </c>
      <c r="AA482" s="83">
        <f>'①見積→契約(出来高報告初回のみ）'!I506</f>
        <v>0</v>
      </c>
    </row>
    <row r="483" spans="1:27" ht="18" customHeight="1">
      <c r="A483" s="370">
        <f t="shared" si="81"/>
        <v>13</v>
      </c>
      <c r="B483" s="308" t="str">
        <f>IF('①見積→契約(出来高報告初回のみ）'!B518="〇","☑","")</f>
        <v/>
      </c>
      <c r="C483" s="408" t="str">
        <f t="shared" si="82"/>
        <v/>
      </c>
      <c r="D483" s="305" t="str">
        <f>IFERROR(IF('①見積→契約(出来高報告初回のみ）'!C507="","",'①見積→契約(出来高報告初回のみ）'!C507),"")</f>
        <v/>
      </c>
      <c r="E483" s="115" t="str">
        <f>IFERROR(IF('①見積→契約(出来高報告初回のみ）'!D507="","",FIXED('①見積→契約(出来高報告初回のみ）'!D507,'①見積→契約(出来高報告初回のみ）'!AG521)),"")</f>
        <v/>
      </c>
      <c r="F483" s="111" t="str">
        <f>IFERROR(IF('①見積→契約(出来高報告初回のみ）'!E507="","",'①見積→契約(出来高報告初回のみ）'!E507),"")</f>
        <v/>
      </c>
      <c r="G483" s="112" t="str">
        <f>IF('①見積→契約(出来高報告初回のみ）'!H507="","",'①見積→契約(出来高報告初回のみ）'!H507)</f>
        <v/>
      </c>
      <c r="H483" s="110" t="str">
        <f t="shared" si="91"/>
        <v/>
      </c>
      <c r="I483" s="114" t="str">
        <f>IFERROR(IF(K483=TRUE,ROUND(G483*'値引・法定福利費自動計算（非表示予定）'!$D$7+M483,0),IF(G483="","",ROUND(G483*L483+M483,0))),"")</f>
        <v/>
      </c>
      <c r="J483" s="125"/>
      <c r="K483" s="458"/>
      <c r="L483" s="157"/>
      <c r="M483" s="156"/>
      <c r="N483" s="449" t="str">
        <f t="shared" si="83"/>
        <v/>
      </c>
      <c r="O483" s="449" t="str">
        <f>IF($K483=TRUE,'②-1出来高報告書'!$H$42-1%,"")</f>
        <v/>
      </c>
      <c r="P483" s="449" t="str">
        <f>IF($K483=TRUE,'②-1出来高報告書'!$H$42+1%,"")</f>
        <v/>
      </c>
      <c r="Q483" s="460" t="str">
        <f>IF($G483="","",IF($K483=TRUE,
MAX(
MIN(
_xlfn.CEILING.MATH($G483*('②-1出来高報告書'!$H$42-1%),1)-ROUND($G483*'値引・法定福利費自動計算（非表示予定）'!$D$7,0),
_xlfn.CEILING.MATH($G483*('②-1出来高報告書'!$H$42+1%+0.1%),1)-1-ROUND($G483*'値引・法定福利費自動計算（非表示予定）'!$D$7,0)
),
MIN(0,$G483)-ROUND($G483*'値引・法定福利費自動計算（非表示予定）'!$D$7,0),
-99999
),
MAX(
MIN(0,$G483)-ROUND($G483*$L483,0),
-99999
)
))</f>
        <v/>
      </c>
      <c r="R483" s="460" t="str">
        <f>IF($G483="","",IF($K483=TRUE,
MIN(
MAX(
_xlfn.CEILING.MATH($G483*('②-1出来高報告書'!$H$42-1%),1)-ROUND($G483*'値引・法定福利費自動計算（非表示予定）'!$D$7,0),
_xlfn.CEILING.MATH($G483*('②-1出来高報告書'!$H$42+1%+0.1%),1)-1-ROUND($G483*'値引・法定福利費自動計算（非表示予定）'!$D$7,0)
),
MAX(0,$G483)-ROUND($G483*'値引・法定福利費自動計算（非表示予定）'!$D$7,0),
99999
),
MIN(
MAX(0,$G483)-ROUND($G483*$L483,0),
99999
)
))</f>
        <v/>
      </c>
      <c r="S483" s="462" t="str">
        <f t="shared" si="84"/>
        <v>OK</v>
      </c>
      <c r="T483" s="435" t="str">
        <f t="shared" si="85"/>
        <v>OK</v>
      </c>
      <c r="U483" s="435" t="str">
        <f>IF($K483=TRUE,IF(ROUND(ABS($H483-'②-1出来高報告書'!$H$42),4)&lt;=1%,"OK","NG"),"OK")</f>
        <v>OK</v>
      </c>
      <c r="V483" s="435" t="str">
        <f t="shared" si="86"/>
        <v>OK</v>
      </c>
      <c r="W483" s="435" t="str">
        <f t="shared" si="87"/>
        <v>OK</v>
      </c>
      <c r="X483" s="435" t="str">
        <f t="shared" si="88"/>
        <v>OK</v>
      </c>
      <c r="Y483" s="435" t="str">
        <f t="shared" si="89"/>
        <v>OK</v>
      </c>
      <c r="Z483" s="435">
        <f t="shared" si="90"/>
        <v>0</v>
      </c>
      <c r="AA483" s="83">
        <f>'①見積→契約(出来高報告初回のみ）'!I507</f>
        <v>0</v>
      </c>
    </row>
    <row r="484" spans="1:27" ht="18" customHeight="1">
      <c r="A484" s="370" t="s">
        <v>198</v>
      </c>
      <c r="B484" s="792" t="str">
        <f>IF(G484=0,"","小計（"&amp;Sheet3!D15&amp;"ページ/"&amp;Sheet3!E15&amp;"ページ）")</f>
        <v/>
      </c>
      <c r="C484" s="793"/>
      <c r="D484" s="793"/>
      <c r="E484" s="793"/>
      <c r="F484" s="793"/>
      <c r="G484" s="139">
        <f>SUM(G445:G483)</f>
        <v>0</v>
      </c>
      <c r="H484" s="140"/>
      <c r="I484" s="141">
        <f>SUM(I445:I483)</f>
        <v>0</v>
      </c>
      <c r="J484" s="125"/>
      <c r="K484" s="458"/>
      <c r="L484" s="157"/>
      <c r="M484" s="156"/>
      <c r="N484" s="449"/>
      <c r="O484" s="449"/>
      <c r="P484" s="449"/>
      <c r="Q484" s="460"/>
      <c r="R484" s="460"/>
      <c r="S484" s="462"/>
      <c r="T484" s="435"/>
      <c r="U484" s="435"/>
      <c r="V484" s="435"/>
      <c r="W484" s="435"/>
      <c r="X484" s="435"/>
      <c r="Y484" s="435"/>
      <c r="Z484" s="435"/>
      <c r="AA484" s="83"/>
    </row>
    <row r="485" spans="1:27" ht="18" customHeight="1">
      <c r="A485" s="370">
        <f t="shared" si="81"/>
        <v>14</v>
      </c>
      <c r="B485" s="308" t="str">
        <f>IF('①見積→契約(出来高報告初回のみ）'!B520="〇","☑","")</f>
        <v/>
      </c>
      <c r="C485" s="408" t="str">
        <f>IF(G485="","",IF(K485=FALSE,"","☑"))</f>
        <v/>
      </c>
      <c r="D485" s="305" t="str">
        <f>IFERROR(IF('①見積→契約(出来高報告初回のみ）'!C508="","",'①見積→契約(出来高報告初回のみ）'!C508),"")</f>
        <v/>
      </c>
      <c r="E485" s="115" t="str">
        <f>IFERROR(IF('①見積→契約(出来高報告初回のみ）'!D508="","",FIXED('①見積→契約(出来高報告初回のみ）'!D508,'①見積→契約(出来高報告初回のみ）'!AG522)),"")</f>
        <v/>
      </c>
      <c r="F485" s="111" t="str">
        <f>IFERROR(IF('①見積→契約(出来高報告初回のみ）'!E508="","",'①見積→契約(出来高報告初回のみ）'!E508),"")</f>
        <v/>
      </c>
      <c r="G485" s="112" t="str">
        <f>IF('①見積→契約(出来高報告初回のみ）'!H508="","",'①見積→契約(出来高報告初回のみ）'!H508)</f>
        <v/>
      </c>
      <c r="H485" s="110" t="str">
        <f t="shared" si="91"/>
        <v/>
      </c>
      <c r="I485" s="114" t="str">
        <f>IFERROR(IF(K485=TRUE,ROUND(G485*'値引・法定福利費自動計算（非表示予定）'!$D$7+M485,0),IF(G485="","",ROUND(G485*L485+M485,0))),"")</f>
        <v/>
      </c>
      <c r="J485" s="125"/>
      <c r="K485" s="458"/>
      <c r="L485" s="157"/>
      <c r="M485" s="156"/>
      <c r="N485" s="449" t="str">
        <f t="shared" si="83"/>
        <v/>
      </c>
      <c r="O485" s="449" t="str">
        <f>IF($K485=TRUE,'②-1出来高報告書'!$H$42-1%,"")</f>
        <v/>
      </c>
      <c r="P485" s="449" t="str">
        <f>IF($K485=TRUE,'②-1出来高報告書'!$H$42+1%,"")</f>
        <v/>
      </c>
      <c r="Q485" s="460" t="str">
        <f>IF($G485="","",IF($K485=TRUE,
MAX(
MIN(
_xlfn.CEILING.MATH($G485*('②-1出来高報告書'!$H$42-1%),1)-ROUND($G485*'値引・法定福利費自動計算（非表示予定）'!$D$7,0),
_xlfn.CEILING.MATH($G485*('②-1出来高報告書'!$H$42+1%+0.1%),1)-1-ROUND($G485*'値引・法定福利費自動計算（非表示予定）'!$D$7,0)
),
MIN(0,$G485)-ROUND($G485*'値引・法定福利費自動計算（非表示予定）'!$D$7,0),
-99999
),
MAX(
MIN(0,$G485)-ROUND($G485*$L485,0),
-99999
)
))</f>
        <v/>
      </c>
      <c r="R485" s="460" t="str">
        <f>IF($G485="","",IF($K485=TRUE,
MIN(
MAX(
_xlfn.CEILING.MATH($G485*('②-1出来高報告書'!$H$42-1%),1)-ROUND($G485*'値引・法定福利費自動計算（非表示予定）'!$D$7,0),
_xlfn.CEILING.MATH($G485*('②-1出来高報告書'!$H$42+1%+0.1%),1)-1-ROUND($G485*'値引・法定福利費自動計算（非表示予定）'!$D$7,0)
),
MAX(0,$G485)-ROUND($G485*'値引・法定福利費自動計算（非表示予定）'!$D$7,0),
99999
),
MIN(
MAX(0,$G485)-ROUND($G485*$L485,0),
99999
)
))</f>
        <v/>
      </c>
      <c r="S485" s="462" t="str">
        <f t="shared" si="84"/>
        <v>OK</v>
      </c>
      <c r="T485" s="435" t="str">
        <f t="shared" si="85"/>
        <v>OK</v>
      </c>
      <c r="U485" s="435" t="str">
        <f>IF($K485=TRUE,IF(ROUND(ABS($H485-'②-1出来高報告書'!$H$42),4)&lt;=1%,"OK","NG"),"OK")</f>
        <v>OK</v>
      </c>
      <c r="V485" s="435" t="str">
        <f t="shared" si="86"/>
        <v>OK</v>
      </c>
      <c r="W485" s="435" t="str">
        <f t="shared" si="87"/>
        <v>OK</v>
      </c>
      <c r="X485" s="435" t="str">
        <f t="shared" si="88"/>
        <v>OK</v>
      </c>
      <c r="Y485" s="435" t="str">
        <f t="shared" si="89"/>
        <v>OK</v>
      </c>
      <c r="Z485" s="435">
        <f t="shared" si="90"/>
        <v>0</v>
      </c>
      <c r="AA485" s="83">
        <f>'①見積→契約(出来高報告初回のみ）'!I508</f>
        <v>0</v>
      </c>
    </row>
    <row r="486" spans="1:27" ht="18" customHeight="1">
      <c r="A486" s="370">
        <f t="shared" si="81"/>
        <v>14</v>
      </c>
      <c r="B486" s="308" t="str">
        <f>IF('①見積→契約(出来高報告初回のみ）'!B521="〇","☑","")</f>
        <v/>
      </c>
      <c r="C486" s="408" t="str">
        <f t="shared" ref="C486:C523" si="92">IF(G486="","",IF(K486=FALSE,"","☑"))</f>
        <v/>
      </c>
      <c r="D486" s="305" t="str">
        <f>IFERROR(IF('①見積→契約(出来高報告初回のみ）'!C509="","",'①見積→契約(出来高報告初回のみ）'!C509),"")</f>
        <v/>
      </c>
      <c r="E486" s="115" t="str">
        <f>IFERROR(IF('①見積→契約(出来高報告初回のみ）'!D509="","",FIXED('①見積→契約(出来高報告初回のみ）'!D509,'①見積→契約(出来高報告初回のみ）'!AG523)),"")</f>
        <v/>
      </c>
      <c r="F486" s="111" t="str">
        <f>IFERROR(IF('①見積→契約(出来高報告初回のみ）'!E509="","",'①見積→契約(出来高報告初回のみ）'!E509),"")</f>
        <v/>
      </c>
      <c r="G486" s="112" t="str">
        <f>IF('①見積→契約(出来高報告初回のみ）'!H509="","",'①見積→契約(出来高報告初回のみ）'!H509)</f>
        <v/>
      </c>
      <c r="H486" s="110" t="str">
        <f t="shared" si="91"/>
        <v/>
      </c>
      <c r="I486" s="114" t="str">
        <f>IFERROR(IF(K486=TRUE,ROUND(G486*'値引・法定福利費自動計算（非表示予定）'!$D$7+M486,0),IF(G486="","",ROUND(G486*L486+M486,0))),"")</f>
        <v/>
      </c>
      <c r="J486" s="125"/>
      <c r="K486" s="458"/>
      <c r="L486" s="157"/>
      <c r="M486" s="156"/>
      <c r="N486" s="449" t="str">
        <f t="shared" si="83"/>
        <v/>
      </c>
      <c r="O486" s="449" t="str">
        <f>IF($K486=TRUE,'②-1出来高報告書'!$H$42-1%,"")</f>
        <v/>
      </c>
      <c r="P486" s="449" t="str">
        <f>IF($K486=TRUE,'②-1出来高報告書'!$H$42+1%,"")</f>
        <v/>
      </c>
      <c r="Q486" s="460" t="str">
        <f>IF($G486="","",IF($K486=TRUE,
MAX(
MIN(
_xlfn.CEILING.MATH($G486*('②-1出来高報告書'!$H$42-1%),1)-ROUND($G486*'値引・法定福利費自動計算（非表示予定）'!$D$7,0),
_xlfn.CEILING.MATH($G486*('②-1出来高報告書'!$H$42+1%+0.1%),1)-1-ROUND($G486*'値引・法定福利費自動計算（非表示予定）'!$D$7,0)
),
MIN(0,$G486)-ROUND($G486*'値引・法定福利費自動計算（非表示予定）'!$D$7,0),
-99999
),
MAX(
MIN(0,$G486)-ROUND($G486*$L486,0),
-99999
)
))</f>
        <v/>
      </c>
      <c r="R486" s="460" t="str">
        <f>IF($G486="","",IF($K486=TRUE,
MIN(
MAX(
_xlfn.CEILING.MATH($G486*('②-1出来高報告書'!$H$42-1%),1)-ROUND($G486*'値引・法定福利費自動計算（非表示予定）'!$D$7,0),
_xlfn.CEILING.MATH($G486*('②-1出来高報告書'!$H$42+1%+0.1%),1)-1-ROUND($G486*'値引・法定福利費自動計算（非表示予定）'!$D$7,0)
),
MAX(0,$G486)-ROUND($G486*'値引・法定福利費自動計算（非表示予定）'!$D$7,0),
99999
),
MIN(
MAX(0,$G486)-ROUND($G486*$L486,0),
99999
)
))</f>
        <v/>
      </c>
      <c r="S486" s="462" t="str">
        <f t="shared" si="84"/>
        <v>OK</v>
      </c>
      <c r="T486" s="435" t="str">
        <f t="shared" si="85"/>
        <v>OK</v>
      </c>
      <c r="U486" s="435" t="str">
        <f>IF($K486=TRUE,IF(ROUND(ABS($H486-'②-1出来高報告書'!$H$42),4)&lt;=1%,"OK","NG"),"OK")</f>
        <v>OK</v>
      </c>
      <c r="V486" s="435" t="str">
        <f t="shared" si="86"/>
        <v>OK</v>
      </c>
      <c r="W486" s="435" t="str">
        <f t="shared" si="87"/>
        <v>OK</v>
      </c>
      <c r="X486" s="435" t="str">
        <f t="shared" si="88"/>
        <v>OK</v>
      </c>
      <c r="Y486" s="435" t="str">
        <f t="shared" si="89"/>
        <v>OK</v>
      </c>
      <c r="Z486" s="435">
        <f t="shared" si="90"/>
        <v>0</v>
      </c>
      <c r="AA486" s="83">
        <f>'①見積→契約(出来高報告初回のみ）'!I509</f>
        <v>0</v>
      </c>
    </row>
    <row r="487" spans="1:27" ht="18" customHeight="1">
      <c r="A487" s="370">
        <f t="shared" si="81"/>
        <v>14</v>
      </c>
      <c r="B487" s="308" t="str">
        <f>IF('①見積→契約(出来高報告初回のみ）'!B522="〇","☑","")</f>
        <v/>
      </c>
      <c r="C487" s="408" t="str">
        <f t="shared" si="92"/>
        <v/>
      </c>
      <c r="D487" s="305" t="str">
        <f>IFERROR(IF('①見積→契約(出来高報告初回のみ）'!C510="","",'①見積→契約(出来高報告初回のみ）'!C510),"")</f>
        <v/>
      </c>
      <c r="E487" s="115" t="str">
        <f>IFERROR(IF('①見積→契約(出来高報告初回のみ）'!D510="","",FIXED('①見積→契約(出来高報告初回のみ）'!D510,'①見積→契約(出来高報告初回のみ）'!AG524)),"")</f>
        <v/>
      </c>
      <c r="F487" s="111" t="str">
        <f>IFERROR(IF('①見積→契約(出来高報告初回のみ）'!E510="","",'①見積→契約(出来高報告初回のみ）'!E510),"")</f>
        <v/>
      </c>
      <c r="G487" s="112" t="str">
        <f>IF('①見積→契約(出来高報告初回のみ）'!H510="","",'①見積→契約(出来高報告初回のみ）'!H510)</f>
        <v/>
      </c>
      <c r="H487" s="110" t="str">
        <f t="shared" si="91"/>
        <v/>
      </c>
      <c r="I487" s="114" t="str">
        <f>IFERROR(IF(K487=TRUE,ROUND(G487*'値引・法定福利費自動計算（非表示予定）'!$D$7+M487,0),IF(G487="","",ROUND(G487*L487+M487,0))),"")</f>
        <v/>
      </c>
      <c r="J487" s="125"/>
      <c r="K487" s="458"/>
      <c r="L487" s="157"/>
      <c r="M487" s="156"/>
      <c r="N487" s="449" t="str">
        <f t="shared" si="83"/>
        <v/>
      </c>
      <c r="O487" s="449" t="str">
        <f>IF($K487=TRUE,'②-1出来高報告書'!$H$42-1%,"")</f>
        <v/>
      </c>
      <c r="P487" s="449" t="str">
        <f>IF($K487=TRUE,'②-1出来高報告書'!$H$42+1%,"")</f>
        <v/>
      </c>
      <c r="Q487" s="460" t="str">
        <f>IF($G487="","",IF($K487=TRUE,
MAX(
MIN(
_xlfn.CEILING.MATH($G487*('②-1出来高報告書'!$H$42-1%),1)-ROUND($G487*'値引・法定福利費自動計算（非表示予定）'!$D$7,0),
_xlfn.CEILING.MATH($G487*('②-1出来高報告書'!$H$42+1%+0.1%),1)-1-ROUND($G487*'値引・法定福利費自動計算（非表示予定）'!$D$7,0)
),
MIN(0,$G487)-ROUND($G487*'値引・法定福利費自動計算（非表示予定）'!$D$7,0),
-99999
),
MAX(
MIN(0,$G487)-ROUND($G487*$L487,0),
-99999
)
))</f>
        <v/>
      </c>
      <c r="R487" s="460" t="str">
        <f>IF($G487="","",IF($K487=TRUE,
MIN(
MAX(
_xlfn.CEILING.MATH($G487*('②-1出来高報告書'!$H$42-1%),1)-ROUND($G487*'値引・法定福利費自動計算（非表示予定）'!$D$7,0),
_xlfn.CEILING.MATH($G487*('②-1出来高報告書'!$H$42+1%+0.1%),1)-1-ROUND($G487*'値引・法定福利費自動計算（非表示予定）'!$D$7,0)
),
MAX(0,$G487)-ROUND($G487*'値引・法定福利費自動計算（非表示予定）'!$D$7,0),
99999
),
MIN(
MAX(0,$G487)-ROUND($G487*$L487,0),
99999
)
))</f>
        <v/>
      </c>
      <c r="S487" s="462" t="str">
        <f t="shared" si="84"/>
        <v>OK</v>
      </c>
      <c r="T487" s="435" t="str">
        <f t="shared" si="85"/>
        <v>OK</v>
      </c>
      <c r="U487" s="435" t="str">
        <f>IF($K487=TRUE,IF(ROUND(ABS($H487-'②-1出来高報告書'!$H$42),4)&lt;=1%,"OK","NG"),"OK")</f>
        <v>OK</v>
      </c>
      <c r="V487" s="435" t="str">
        <f t="shared" si="86"/>
        <v>OK</v>
      </c>
      <c r="W487" s="435" t="str">
        <f t="shared" si="87"/>
        <v>OK</v>
      </c>
      <c r="X487" s="435" t="str">
        <f t="shared" si="88"/>
        <v>OK</v>
      </c>
      <c r="Y487" s="435" t="str">
        <f t="shared" si="89"/>
        <v>OK</v>
      </c>
      <c r="Z487" s="435">
        <f t="shared" si="90"/>
        <v>0</v>
      </c>
      <c r="AA487" s="83">
        <f>'①見積→契約(出来高報告初回のみ）'!I510</f>
        <v>0</v>
      </c>
    </row>
    <row r="488" spans="1:27" ht="18" customHeight="1">
      <c r="A488" s="370">
        <f t="shared" si="81"/>
        <v>14</v>
      </c>
      <c r="B488" s="308" t="str">
        <f>IF('①見積→契約(出来高報告初回のみ）'!B523="〇","☑","")</f>
        <v/>
      </c>
      <c r="C488" s="408" t="str">
        <f t="shared" si="92"/>
        <v/>
      </c>
      <c r="D488" s="305" t="str">
        <f>IFERROR(IF('①見積→契約(出来高報告初回のみ）'!C511="","",'①見積→契約(出来高報告初回のみ）'!C511),"")</f>
        <v/>
      </c>
      <c r="E488" s="115" t="str">
        <f>IFERROR(IF('①見積→契約(出来高報告初回のみ）'!D511="","",FIXED('①見積→契約(出来高報告初回のみ）'!D511,'①見積→契約(出来高報告初回のみ）'!AG525)),"")</f>
        <v/>
      </c>
      <c r="F488" s="111" t="str">
        <f>IFERROR(IF('①見積→契約(出来高報告初回のみ）'!E511="","",'①見積→契約(出来高報告初回のみ）'!E511),"")</f>
        <v/>
      </c>
      <c r="G488" s="112" t="str">
        <f>IF('①見積→契約(出来高報告初回のみ）'!H511="","",'①見積→契約(出来高報告初回のみ）'!H511)</f>
        <v/>
      </c>
      <c r="H488" s="110" t="str">
        <f t="shared" si="91"/>
        <v/>
      </c>
      <c r="I488" s="114" t="str">
        <f>IFERROR(IF(K488=TRUE,ROUND(G488*'値引・法定福利費自動計算（非表示予定）'!$D$7+M488,0),IF(G488="","",ROUND(G488*L488+M488,0))),"")</f>
        <v/>
      </c>
      <c r="J488" s="125"/>
      <c r="K488" s="458"/>
      <c r="L488" s="157"/>
      <c r="M488" s="156"/>
      <c r="N488" s="449" t="str">
        <f t="shared" si="83"/>
        <v/>
      </c>
      <c r="O488" s="449" t="str">
        <f>IF($K488=TRUE,'②-1出来高報告書'!$H$42-1%,"")</f>
        <v/>
      </c>
      <c r="P488" s="449" t="str">
        <f>IF($K488=TRUE,'②-1出来高報告書'!$H$42+1%,"")</f>
        <v/>
      </c>
      <c r="Q488" s="460" t="str">
        <f>IF($G488="","",IF($K488=TRUE,
MAX(
MIN(
_xlfn.CEILING.MATH($G488*('②-1出来高報告書'!$H$42-1%),1)-ROUND($G488*'値引・法定福利費自動計算（非表示予定）'!$D$7,0),
_xlfn.CEILING.MATH($G488*('②-1出来高報告書'!$H$42+1%+0.1%),1)-1-ROUND($G488*'値引・法定福利費自動計算（非表示予定）'!$D$7,0)
),
MIN(0,$G488)-ROUND($G488*'値引・法定福利費自動計算（非表示予定）'!$D$7,0),
-99999
),
MAX(
MIN(0,$G488)-ROUND($G488*$L488,0),
-99999
)
))</f>
        <v/>
      </c>
      <c r="R488" s="460" t="str">
        <f>IF($G488="","",IF($K488=TRUE,
MIN(
MAX(
_xlfn.CEILING.MATH($G488*('②-1出来高報告書'!$H$42-1%),1)-ROUND($G488*'値引・法定福利費自動計算（非表示予定）'!$D$7,0),
_xlfn.CEILING.MATH($G488*('②-1出来高報告書'!$H$42+1%+0.1%),1)-1-ROUND($G488*'値引・法定福利費自動計算（非表示予定）'!$D$7,0)
),
MAX(0,$G488)-ROUND($G488*'値引・法定福利費自動計算（非表示予定）'!$D$7,0),
99999
),
MIN(
MAX(0,$G488)-ROUND($G488*$L488,0),
99999
)
))</f>
        <v/>
      </c>
      <c r="S488" s="462" t="str">
        <f t="shared" si="84"/>
        <v>OK</v>
      </c>
      <c r="T488" s="435" t="str">
        <f t="shared" si="85"/>
        <v>OK</v>
      </c>
      <c r="U488" s="435" t="str">
        <f>IF($K488=TRUE,IF(ROUND(ABS($H488-'②-1出来高報告書'!$H$42),4)&lt;=1%,"OK","NG"),"OK")</f>
        <v>OK</v>
      </c>
      <c r="V488" s="435" t="str">
        <f t="shared" si="86"/>
        <v>OK</v>
      </c>
      <c r="W488" s="435" t="str">
        <f t="shared" si="87"/>
        <v>OK</v>
      </c>
      <c r="X488" s="435" t="str">
        <f t="shared" si="88"/>
        <v>OK</v>
      </c>
      <c r="Y488" s="435" t="str">
        <f t="shared" si="89"/>
        <v>OK</v>
      </c>
      <c r="Z488" s="435">
        <f t="shared" si="90"/>
        <v>0</v>
      </c>
      <c r="AA488" s="83">
        <f>'①見積→契約(出来高報告初回のみ）'!I511</f>
        <v>0</v>
      </c>
    </row>
    <row r="489" spans="1:27" ht="18" customHeight="1">
      <c r="A489" s="370">
        <f t="shared" si="81"/>
        <v>14</v>
      </c>
      <c r="B489" s="308" t="str">
        <f>IF('①見積→契約(出来高報告初回のみ）'!B524="〇","☑","")</f>
        <v/>
      </c>
      <c r="C489" s="408" t="str">
        <f t="shared" si="92"/>
        <v/>
      </c>
      <c r="D489" s="305" t="str">
        <f>IFERROR(IF('①見積→契約(出来高報告初回のみ）'!C512="","",'①見積→契約(出来高報告初回のみ）'!C512),"")</f>
        <v/>
      </c>
      <c r="E489" s="115" t="str">
        <f>IFERROR(IF('①見積→契約(出来高報告初回のみ）'!D512="","",FIXED('①見積→契約(出来高報告初回のみ）'!D512,'①見積→契約(出来高報告初回のみ）'!AG526)),"")</f>
        <v/>
      </c>
      <c r="F489" s="111" t="str">
        <f>IFERROR(IF('①見積→契約(出来高報告初回のみ）'!E512="","",'①見積→契約(出来高報告初回のみ）'!E512),"")</f>
        <v/>
      </c>
      <c r="G489" s="112" t="str">
        <f>IF('①見積→契約(出来高報告初回のみ）'!H512="","",'①見積→契約(出来高報告初回のみ）'!H512)</f>
        <v/>
      </c>
      <c r="H489" s="110" t="str">
        <f t="shared" si="91"/>
        <v/>
      </c>
      <c r="I489" s="114" t="str">
        <f>IFERROR(IF(K489=TRUE,ROUND(G489*'値引・法定福利費自動計算（非表示予定）'!$D$7+M489,0),IF(G489="","",ROUND(G489*L489+M489,0))),"")</f>
        <v/>
      </c>
      <c r="J489" s="125"/>
      <c r="K489" s="458"/>
      <c r="L489" s="157"/>
      <c r="M489" s="156"/>
      <c r="N489" s="449" t="str">
        <f t="shared" si="83"/>
        <v/>
      </c>
      <c r="O489" s="449" t="str">
        <f>IF($K489=TRUE,'②-1出来高報告書'!$H$42-1%,"")</f>
        <v/>
      </c>
      <c r="P489" s="449" t="str">
        <f>IF($K489=TRUE,'②-1出来高報告書'!$H$42+1%,"")</f>
        <v/>
      </c>
      <c r="Q489" s="460" t="str">
        <f>IF($G489="","",IF($K489=TRUE,
MAX(
MIN(
_xlfn.CEILING.MATH($G489*('②-1出来高報告書'!$H$42-1%),1)-ROUND($G489*'値引・法定福利費自動計算（非表示予定）'!$D$7,0),
_xlfn.CEILING.MATH($G489*('②-1出来高報告書'!$H$42+1%+0.1%),1)-1-ROUND($G489*'値引・法定福利費自動計算（非表示予定）'!$D$7,0)
),
MIN(0,$G489)-ROUND($G489*'値引・法定福利費自動計算（非表示予定）'!$D$7,0),
-99999
),
MAX(
MIN(0,$G489)-ROUND($G489*$L489,0),
-99999
)
))</f>
        <v/>
      </c>
      <c r="R489" s="460" t="str">
        <f>IF($G489="","",IF($K489=TRUE,
MIN(
MAX(
_xlfn.CEILING.MATH($G489*('②-1出来高報告書'!$H$42-1%),1)-ROUND($G489*'値引・法定福利費自動計算（非表示予定）'!$D$7,0),
_xlfn.CEILING.MATH($G489*('②-1出来高報告書'!$H$42+1%+0.1%),1)-1-ROUND($G489*'値引・法定福利費自動計算（非表示予定）'!$D$7,0)
),
MAX(0,$G489)-ROUND($G489*'値引・法定福利費自動計算（非表示予定）'!$D$7,0),
99999
),
MIN(
MAX(0,$G489)-ROUND($G489*$L489,0),
99999
)
))</f>
        <v/>
      </c>
      <c r="S489" s="462" t="str">
        <f t="shared" si="84"/>
        <v>OK</v>
      </c>
      <c r="T489" s="435" t="str">
        <f t="shared" si="85"/>
        <v>OK</v>
      </c>
      <c r="U489" s="435" t="str">
        <f>IF($K489=TRUE,IF(ROUND(ABS($H489-'②-1出来高報告書'!$H$42),4)&lt;=1%,"OK","NG"),"OK")</f>
        <v>OK</v>
      </c>
      <c r="V489" s="435" t="str">
        <f t="shared" si="86"/>
        <v>OK</v>
      </c>
      <c r="W489" s="435" t="str">
        <f t="shared" si="87"/>
        <v>OK</v>
      </c>
      <c r="X489" s="435" t="str">
        <f t="shared" si="88"/>
        <v>OK</v>
      </c>
      <c r="Y489" s="435" t="str">
        <f t="shared" si="89"/>
        <v>OK</v>
      </c>
      <c r="Z489" s="435">
        <f t="shared" si="90"/>
        <v>0</v>
      </c>
      <c r="AA489" s="83">
        <f>'①見積→契約(出来高報告初回のみ）'!I512</f>
        <v>0</v>
      </c>
    </row>
    <row r="490" spans="1:27" ht="18" customHeight="1">
      <c r="A490" s="370">
        <f t="shared" si="81"/>
        <v>14</v>
      </c>
      <c r="B490" s="308" t="str">
        <f>IF('①見積→契約(出来高報告初回のみ）'!B525="〇","☑","")</f>
        <v/>
      </c>
      <c r="C490" s="408" t="str">
        <f t="shared" si="92"/>
        <v/>
      </c>
      <c r="D490" s="305" t="str">
        <f>IFERROR(IF('①見積→契約(出来高報告初回のみ）'!C513="","",'①見積→契約(出来高報告初回のみ）'!C513),"")</f>
        <v/>
      </c>
      <c r="E490" s="115" t="str">
        <f>IFERROR(IF('①見積→契約(出来高報告初回のみ）'!D513="","",FIXED('①見積→契約(出来高報告初回のみ）'!D513,'①見積→契約(出来高報告初回のみ）'!AG527)),"")</f>
        <v/>
      </c>
      <c r="F490" s="111" t="str">
        <f>IFERROR(IF('①見積→契約(出来高報告初回のみ）'!E513="","",'①見積→契約(出来高報告初回のみ）'!E513),"")</f>
        <v/>
      </c>
      <c r="G490" s="112" t="str">
        <f>IF('①見積→契約(出来高報告初回のみ）'!H513="","",'①見積→契約(出来高報告初回のみ）'!H513)</f>
        <v/>
      </c>
      <c r="H490" s="110" t="str">
        <f t="shared" si="91"/>
        <v/>
      </c>
      <c r="I490" s="114" t="str">
        <f>IFERROR(IF(K490=TRUE,ROUND(G490*'値引・法定福利費自動計算（非表示予定）'!$D$7+M490,0),IF(G490="","",ROUND(G490*L490+M490,0))),"")</f>
        <v/>
      </c>
      <c r="J490" s="125"/>
      <c r="K490" s="458"/>
      <c r="L490" s="157"/>
      <c r="M490" s="156"/>
      <c r="N490" s="449" t="str">
        <f t="shared" si="83"/>
        <v/>
      </c>
      <c r="O490" s="449" t="str">
        <f>IF($K490=TRUE,'②-1出来高報告書'!$H$42-1%,"")</f>
        <v/>
      </c>
      <c r="P490" s="449" t="str">
        <f>IF($K490=TRUE,'②-1出来高報告書'!$H$42+1%,"")</f>
        <v/>
      </c>
      <c r="Q490" s="460" t="str">
        <f>IF($G490="","",IF($K490=TRUE,
MAX(
MIN(
_xlfn.CEILING.MATH($G490*('②-1出来高報告書'!$H$42-1%),1)-ROUND($G490*'値引・法定福利費自動計算（非表示予定）'!$D$7,0),
_xlfn.CEILING.MATH($G490*('②-1出来高報告書'!$H$42+1%+0.1%),1)-1-ROUND($G490*'値引・法定福利費自動計算（非表示予定）'!$D$7,0)
),
MIN(0,$G490)-ROUND($G490*'値引・法定福利費自動計算（非表示予定）'!$D$7,0),
-99999
),
MAX(
MIN(0,$G490)-ROUND($G490*$L490,0),
-99999
)
))</f>
        <v/>
      </c>
      <c r="R490" s="460" t="str">
        <f>IF($G490="","",IF($K490=TRUE,
MIN(
MAX(
_xlfn.CEILING.MATH($G490*('②-1出来高報告書'!$H$42-1%),1)-ROUND($G490*'値引・法定福利費自動計算（非表示予定）'!$D$7,0),
_xlfn.CEILING.MATH($G490*('②-1出来高報告書'!$H$42+1%+0.1%),1)-1-ROUND($G490*'値引・法定福利費自動計算（非表示予定）'!$D$7,0)
),
MAX(0,$G490)-ROUND($G490*'値引・法定福利費自動計算（非表示予定）'!$D$7,0),
99999
),
MIN(
MAX(0,$G490)-ROUND($G490*$L490,0),
99999
)
))</f>
        <v/>
      </c>
      <c r="S490" s="462" t="str">
        <f t="shared" si="84"/>
        <v>OK</v>
      </c>
      <c r="T490" s="435" t="str">
        <f t="shared" si="85"/>
        <v>OK</v>
      </c>
      <c r="U490" s="435" t="str">
        <f>IF($K490=TRUE,IF(ROUND(ABS($H490-'②-1出来高報告書'!$H$42),4)&lt;=1%,"OK","NG"),"OK")</f>
        <v>OK</v>
      </c>
      <c r="V490" s="435" t="str">
        <f t="shared" si="86"/>
        <v>OK</v>
      </c>
      <c r="W490" s="435" t="str">
        <f t="shared" si="87"/>
        <v>OK</v>
      </c>
      <c r="X490" s="435" t="str">
        <f t="shared" si="88"/>
        <v>OK</v>
      </c>
      <c r="Y490" s="435" t="str">
        <f t="shared" si="89"/>
        <v>OK</v>
      </c>
      <c r="Z490" s="435">
        <f t="shared" si="90"/>
        <v>0</v>
      </c>
      <c r="AA490" s="83">
        <f>'①見積→契約(出来高報告初回のみ）'!I513</f>
        <v>0</v>
      </c>
    </row>
    <row r="491" spans="1:27" ht="18" customHeight="1">
      <c r="A491" s="370">
        <f t="shared" si="81"/>
        <v>14</v>
      </c>
      <c r="B491" s="308" t="str">
        <f>IF('①見積→契約(出来高報告初回のみ）'!B526="〇","☑","")</f>
        <v/>
      </c>
      <c r="C491" s="408" t="str">
        <f t="shared" si="92"/>
        <v/>
      </c>
      <c r="D491" s="305" t="str">
        <f>IFERROR(IF('①見積→契約(出来高報告初回のみ）'!C514="","",'①見積→契約(出来高報告初回のみ）'!C514),"")</f>
        <v/>
      </c>
      <c r="E491" s="115" t="str">
        <f>IFERROR(IF('①見積→契約(出来高報告初回のみ）'!D514="","",FIXED('①見積→契約(出来高報告初回のみ）'!D514,'①見積→契約(出来高報告初回のみ）'!AG528)),"")</f>
        <v/>
      </c>
      <c r="F491" s="111" t="str">
        <f>IFERROR(IF('①見積→契約(出来高報告初回のみ）'!E514="","",'①見積→契約(出来高報告初回のみ）'!E514),"")</f>
        <v/>
      </c>
      <c r="G491" s="112" t="str">
        <f>IF('①見積→契約(出来高報告初回のみ）'!H514="","",'①見積→契約(出来高報告初回のみ）'!H514)</f>
        <v/>
      </c>
      <c r="H491" s="110" t="str">
        <f t="shared" si="91"/>
        <v/>
      </c>
      <c r="I491" s="114" t="str">
        <f>IFERROR(IF(K491=TRUE,ROUND(G491*'値引・法定福利費自動計算（非表示予定）'!$D$7+M491,0),IF(G491="","",ROUND(G491*L491+M491,0))),"")</f>
        <v/>
      </c>
      <c r="J491" s="125"/>
      <c r="K491" s="458"/>
      <c r="L491" s="157"/>
      <c r="M491" s="156"/>
      <c r="N491" s="449" t="str">
        <f t="shared" si="83"/>
        <v/>
      </c>
      <c r="O491" s="449" t="str">
        <f>IF($K491=TRUE,'②-1出来高報告書'!$H$42-1%,"")</f>
        <v/>
      </c>
      <c r="P491" s="449" t="str">
        <f>IF($K491=TRUE,'②-1出来高報告書'!$H$42+1%,"")</f>
        <v/>
      </c>
      <c r="Q491" s="460" t="str">
        <f>IF($G491="","",IF($K491=TRUE,
MAX(
MIN(
_xlfn.CEILING.MATH($G491*('②-1出来高報告書'!$H$42-1%),1)-ROUND($G491*'値引・法定福利費自動計算（非表示予定）'!$D$7,0),
_xlfn.CEILING.MATH($G491*('②-1出来高報告書'!$H$42+1%+0.1%),1)-1-ROUND($G491*'値引・法定福利費自動計算（非表示予定）'!$D$7,0)
),
MIN(0,$G491)-ROUND($G491*'値引・法定福利費自動計算（非表示予定）'!$D$7,0),
-99999
),
MAX(
MIN(0,$G491)-ROUND($G491*$L491,0),
-99999
)
))</f>
        <v/>
      </c>
      <c r="R491" s="460" t="str">
        <f>IF($G491="","",IF($K491=TRUE,
MIN(
MAX(
_xlfn.CEILING.MATH($G491*('②-1出来高報告書'!$H$42-1%),1)-ROUND($G491*'値引・法定福利費自動計算（非表示予定）'!$D$7,0),
_xlfn.CEILING.MATH($G491*('②-1出来高報告書'!$H$42+1%+0.1%),1)-1-ROUND($G491*'値引・法定福利費自動計算（非表示予定）'!$D$7,0)
),
MAX(0,$G491)-ROUND($G491*'値引・法定福利費自動計算（非表示予定）'!$D$7,0),
99999
),
MIN(
MAX(0,$G491)-ROUND($G491*$L491,0),
99999
)
))</f>
        <v/>
      </c>
      <c r="S491" s="462" t="str">
        <f t="shared" si="84"/>
        <v>OK</v>
      </c>
      <c r="T491" s="435" t="str">
        <f t="shared" si="85"/>
        <v>OK</v>
      </c>
      <c r="U491" s="435" t="str">
        <f>IF($K491=TRUE,IF(ROUND(ABS($H491-'②-1出来高報告書'!$H$42),4)&lt;=1%,"OK","NG"),"OK")</f>
        <v>OK</v>
      </c>
      <c r="V491" s="435" t="str">
        <f t="shared" si="86"/>
        <v>OK</v>
      </c>
      <c r="W491" s="435" t="str">
        <f t="shared" si="87"/>
        <v>OK</v>
      </c>
      <c r="X491" s="435" t="str">
        <f t="shared" si="88"/>
        <v>OK</v>
      </c>
      <c r="Y491" s="435" t="str">
        <f t="shared" si="89"/>
        <v>OK</v>
      </c>
      <c r="Z491" s="435">
        <f t="shared" si="90"/>
        <v>0</v>
      </c>
      <c r="AA491" s="83">
        <f>'①見積→契約(出来高報告初回のみ）'!I514</f>
        <v>0</v>
      </c>
    </row>
    <row r="492" spans="1:27" ht="18" customHeight="1">
      <c r="A492" s="370">
        <f t="shared" si="81"/>
        <v>14</v>
      </c>
      <c r="B492" s="308" t="str">
        <f>IF('①見積→契約(出来高報告初回のみ）'!B527="〇","☑","")</f>
        <v/>
      </c>
      <c r="C492" s="408" t="str">
        <f t="shared" si="92"/>
        <v/>
      </c>
      <c r="D492" s="305" t="str">
        <f>IFERROR(IF('①見積→契約(出来高報告初回のみ）'!C515="","",'①見積→契約(出来高報告初回のみ）'!C515),"")</f>
        <v/>
      </c>
      <c r="E492" s="115" t="str">
        <f>IFERROR(IF('①見積→契約(出来高報告初回のみ）'!D515="","",FIXED('①見積→契約(出来高報告初回のみ）'!D515,'①見積→契約(出来高報告初回のみ）'!AG529)),"")</f>
        <v/>
      </c>
      <c r="F492" s="111" t="str">
        <f>IFERROR(IF('①見積→契約(出来高報告初回のみ）'!E515="","",'①見積→契約(出来高報告初回のみ）'!E515),"")</f>
        <v/>
      </c>
      <c r="G492" s="112" t="str">
        <f>IF('①見積→契約(出来高報告初回のみ）'!H515="","",'①見積→契約(出来高報告初回のみ）'!H515)</f>
        <v/>
      </c>
      <c r="H492" s="110" t="str">
        <f t="shared" si="91"/>
        <v/>
      </c>
      <c r="I492" s="114" t="str">
        <f>IFERROR(IF(K492=TRUE,ROUND(G492*'値引・法定福利費自動計算（非表示予定）'!$D$7+M492,0),IF(G492="","",ROUND(G492*L492+M492,0))),"")</f>
        <v/>
      </c>
      <c r="J492" s="125"/>
      <c r="K492" s="458"/>
      <c r="L492" s="157"/>
      <c r="M492" s="156"/>
      <c r="N492" s="449" t="str">
        <f t="shared" si="83"/>
        <v/>
      </c>
      <c r="O492" s="449" t="str">
        <f>IF($K492=TRUE,'②-1出来高報告書'!$H$42-1%,"")</f>
        <v/>
      </c>
      <c r="P492" s="449" t="str">
        <f>IF($K492=TRUE,'②-1出来高報告書'!$H$42+1%,"")</f>
        <v/>
      </c>
      <c r="Q492" s="460" t="str">
        <f>IF($G492="","",IF($K492=TRUE,
MAX(
MIN(
_xlfn.CEILING.MATH($G492*('②-1出来高報告書'!$H$42-1%),1)-ROUND($G492*'値引・法定福利費自動計算（非表示予定）'!$D$7,0),
_xlfn.CEILING.MATH($G492*('②-1出来高報告書'!$H$42+1%+0.1%),1)-1-ROUND($G492*'値引・法定福利費自動計算（非表示予定）'!$D$7,0)
),
MIN(0,$G492)-ROUND($G492*'値引・法定福利費自動計算（非表示予定）'!$D$7,0),
-99999
),
MAX(
MIN(0,$G492)-ROUND($G492*$L492,0),
-99999
)
))</f>
        <v/>
      </c>
      <c r="R492" s="460" t="str">
        <f>IF($G492="","",IF($K492=TRUE,
MIN(
MAX(
_xlfn.CEILING.MATH($G492*('②-1出来高報告書'!$H$42-1%),1)-ROUND($G492*'値引・法定福利費自動計算（非表示予定）'!$D$7,0),
_xlfn.CEILING.MATH($G492*('②-1出来高報告書'!$H$42+1%+0.1%),1)-1-ROUND($G492*'値引・法定福利費自動計算（非表示予定）'!$D$7,0)
),
MAX(0,$G492)-ROUND($G492*'値引・法定福利費自動計算（非表示予定）'!$D$7,0),
99999
),
MIN(
MAX(0,$G492)-ROUND($G492*$L492,0),
99999
)
))</f>
        <v/>
      </c>
      <c r="S492" s="462" t="str">
        <f t="shared" si="84"/>
        <v>OK</v>
      </c>
      <c r="T492" s="435" t="str">
        <f t="shared" si="85"/>
        <v>OK</v>
      </c>
      <c r="U492" s="435" t="str">
        <f>IF($K492=TRUE,IF(ROUND(ABS($H492-'②-1出来高報告書'!$H$42),4)&lt;=1%,"OK","NG"),"OK")</f>
        <v>OK</v>
      </c>
      <c r="V492" s="435" t="str">
        <f t="shared" si="86"/>
        <v>OK</v>
      </c>
      <c r="W492" s="435" t="str">
        <f t="shared" si="87"/>
        <v>OK</v>
      </c>
      <c r="X492" s="435" t="str">
        <f t="shared" si="88"/>
        <v>OK</v>
      </c>
      <c r="Y492" s="435" t="str">
        <f t="shared" si="89"/>
        <v>OK</v>
      </c>
      <c r="Z492" s="435">
        <f t="shared" si="90"/>
        <v>0</v>
      </c>
      <c r="AA492" s="83">
        <f>'①見積→契約(出来高報告初回のみ）'!I515</f>
        <v>0</v>
      </c>
    </row>
    <row r="493" spans="1:27" ht="18" customHeight="1">
      <c r="A493" s="370">
        <f t="shared" si="81"/>
        <v>14</v>
      </c>
      <c r="B493" s="308" t="str">
        <f>IF('①見積→契約(出来高報告初回のみ）'!B528="〇","☑","")</f>
        <v/>
      </c>
      <c r="C493" s="408" t="str">
        <f t="shared" si="92"/>
        <v/>
      </c>
      <c r="D493" s="305" t="str">
        <f>IFERROR(IF('①見積→契約(出来高報告初回のみ）'!C516="","",'①見積→契約(出来高報告初回のみ）'!C516),"")</f>
        <v/>
      </c>
      <c r="E493" s="115" t="str">
        <f>IFERROR(IF('①見積→契約(出来高報告初回のみ）'!D516="","",FIXED('①見積→契約(出来高報告初回のみ）'!D516,'①見積→契約(出来高報告初回のみ）'!AG530)),"")</f>
        <v/>
      </c>
      <c r="F493" s="111" t="str">
        <f>IFERROR(IF('①見積→契約(出来高報告初回のみ）'!E516="","",'①見積→契約(出来高報告初回のみ）'!E516),"")</f>
        <v/>
      </c>
      <c r="G493" s="112" t="str">
        <f>IF('①見積→契約(出来高報告初回のみ）'!H516="","",'①見積→契約(出来高報告初回のみ）'!H516)</f>
        <v/>
      </c>
      <c r="H493" s="110" t="str">
        <f t="shared" si="91"/>
        <v/>
      </c>
      <c r="I493" s="114" t="str">
        <f>IFERROR(IF(K493=TRUE,ROUND(G493*'値引・法定福利費自動計算（非表示予定）'!$D$7+M493,0),IF(G493="","",ROUND(G493*L493+M493,0))),"")</f>
        <v/>
      </c>
      <c r="J493" s="125"/>
      <c r="K493" s="458"/>
      <c r="L493" s="157"/>
      <c r="M493" s="156"/>
      <c r="N493" s="449" t="str">
        <f t="shared" si="83"/>
        <v/>
      </c>
      <c r="O493" s="449" t="str">
        <f>IF($K493=TRUE,'②-1出来高報告書'!$H$42-1%,"")</f>
        <v/>
      </c>
      <c r="P493" s="449" t="str">
        <f>IF($K493=TRUE,'②-1出来高報告書'!$H$42+1%,"")</f>
        <v/>
      </c>
      <c r="Q493" s="460" t="str">
        <f>IF($G493="","",IF($K493=TRUE,
MAX(
MIN(
_xlfn.CEILING.MATH($G493*('②-1出来高報告書'!$H$42-1%),1)-ROUND($G493*'値引・法定福利費自動計算（非表示予定）'!$D$7,0),
_xlfn.CEILING.MATH($G493*('②-1出来高報告書'!$H$42+1%+0.1%),1)-1-ROUND($G493*'値引・法定福利費自動計算（非表示予定）'!$D$7,0)
),
MIN(0,$G493)-ROUND($G493*'値引・法定福利費自動計算（非表示予定）'!$D$7,0),
-99999
),
MAX(
MIN(0,$G493)-ROUND($G493*$L493,0),
-99999
)
))</f>
        <v/>
      </c>
      <c r="R493" s="460" t="str">
        <f>IF($G493="","",IF($K493=TRUE,
MIN(
MAX(
_xlfn.CEILING.MATH($G493*('②-1出来高報告書'!$H$42-1%),1)-ROUND($G493*'値引・法定福利費自動計算（非表示予定）'!$D$7,0),
_xlfn.CEILING.MATH($G493*('②-1出来高報告書'!$H$42+1%+0.1%),1)-1-ROUND($G493*'値引・法定福利費自動計算（非表示予定）'!$D$7,0)
),
MAX(0,$G493)-ROUND($G493*'値引・法定福利費自動計算（非表示予定）'!$D$7,0),
99999
),
MIN(
MAX(0,$G493)-ROUND($G493*$L493,0),
99999
)
))</f>
        <v/>
      </c>
      <c r="S493" s="462" t="str">
        <f t="shared" si="84"/>
        <v>OK</v>
      </c>
      <c r="T493" s="435" t="str">
        <f t="shared" si="85"/>
        <v>OK</v>
      </c>
      <c r="U493" s="435" t="str">
        <f>IF($K493=TRUE,IF(ROUND(ABS($H493-'②-1出来高報告書'!$H$42),4)&lt;=1%,"OK","NG"),"OK")</f>
        <v>OK</v>
      </c>
      <c r="V493" s="435" t="str">
        <f t="shared" si="86"/>
        <v>OK</v>
      </c>
      <c r="W493" s="435" t="str">
        <f t="shared" si="87"/>
        <v>OK</v>
      </c>
      <c r="X493" s="435" t="str">
        <f t="shared" si="88"/>
        <v>OK</v>
      </c>
      <c r="Y493" s="435" t="str">
        <f t="shared" si="89"/>
        <v>OK</v>
      </c>
      <c r="Z493" s="435">
        <f t="shared" si="90"/>
        <v>0</v>
      </c>
      <c r="AA493" s="83">
        <f>'①見積→契約(出来高報告初回のみ）'!I516</f>
        <v>0</v>
      </c>
    </row>
    <row r="494" spans="1:27" ht="18" customHeight="1">
      <c r="A494" s="370">
        <f t="shared" ref="A494:A557" si="93">A454+1</f>
        <v>14</v>
      </c>
      <c r="B494" s="308" t="str">
        <f>IF('①見積→契約(出来高報告初回のみ）'!B529="〇","☑","")</f>
        <v/>
      </c>
      <c r="C494" s="408" t="str">
        <f t="shared" si="92"/>
        <v/>
      </c>
      <c r="D494" s="305" t="str">
        <f>IFERROR(IF('①見積→契約(出来高報告初回のみ）'!C517="","",'①見積→契約(出来高報告初回のみ）'!C517),"")</f>
        <v/>
      </c>
      <c r="E494" s="115" t="str">
        <f>IFERROR(IF('①見積→契約(出来高報告初回のみ）'!D517="","",FIXED('①見積→契約(出来高報告初回のみ）'!D517,'①見積→契約(出来高報告初回のみ）'!AG531)),"")</f>
        <v/>
      </c>
      <c r="F494" s="111" t="str">
        <f>IFERROR(IF('①見積→契約(出来高報告初回のみ）'!E517="","",'①見積→契約(出来高報告初回のみ）'!E517),"")</f>
        <v/>
      </c>
      <c r="G494" s="112" t="str">
        <f>IF('①見積→契約(出来高報告初回のみ）'!H517="","",'①見積→契約(出来高報告初回のみ）'!H517)</f>
        <v/>
      </c>
      <c r="H494" s="110" t="str">
        <f t="shared" si="91"/>
        <v/>
      </c>
      <c r="I494" s="114" t="str">
        <f>IFERROR(IF(K494=TRUE,ROUND(G494*'値引・法定福利費自動計算（非表示予定）'!$D$7+M494,0),IF(G494="","",ROUND(G494*L494+M494,0))),"")</f>
        <v/>
      </c>
      <c r="J494" s="125"/>
      <c r="K494" s="458"/>
      <c r="L494" s="157"/>
      <c r="M494" s="156"/>
      <c r="N494" s="449" t="str">
        <f t="shared" si="83"/>
        <v/>
      </c>
      <c r="O494" s="449" t="str">
        <f>IF($K494=TRUE,'②-1出来高報告書'!$H$42-1%,"")</f>
        <v/>
      </c>
      <c r="P494" s="449" t="str">
        <f>IF($K494=TRUE,'②-1出来高報告書'!$H$42+1%,"")</f>
        <v/>
      </c>
      <c r="Q494" s="460" t="str">
        <f>IF($G494="","",IF($K494=TRUE,
MAX(
MIN(
_xlfn.CEILING.MATH($G494*('②-1出来高報告書'!$H$42-1%),1)-ROUND($G494*'値引・法定福利費自動計算（非表示予定）'!$D$7,0),
_xlfn.CEILING.MATH($G494*('②-1出来高報告書'!$H$42+1%+0.1%),1)-1-ROUND($G494*'値引・法定福利費自動計算（非表示予定）'!$D$7,0)
),
MIN(0,$G494)-ROUND($G494*'値引・法定福利費自動計算（非表示予定）'!$D$7,0),
-99999
),
MAX(
MIN(0,$G494)-ROUND($G494*$L494,0),
-99999
)
))</f>
        <v/>
      </c>
      <c r="R494" s="460" t="str">
        <f>IF($G494="","",IF($K494=TRUE,
MIN(
MAX(
_xlfn.CEILING.MATH($G494*('②-1出来高報告書'!$H$42-1%),1)-ROUND($G494*'値引・法定福利費自動計算（非表示予定）'!$D$7,0),
_xlfn.CEILING.MATH($G494*('②-1出来高報告書'!$H$42+1%+0.1%),1)-1-ROUND($G494*'値引・法定福利費自動計算（非表示予定）'!$D$7,0)
),
MAX(0,$G494)-ROUND($G494*'値引・法定福利費自動計算（非表示予定）'!$D$7,0),
99999
),
MIN(
MAX(0,$G494)-ROUND($G494*$L494,0),
99999
)
))</f>
        <v/>
      </c>
      <c r="S494" s="462" t="str">
        <f t="shared" si="84"/>
        <v>OK</v>
      </c>
      <c r="T494" s="435" t="str">
        <f t="shared" si="85"/>
        <v>OK</v>
      </c>
      <c r="U494" s="435" t="str">
        <f>IF($K494=TRUE,IF(ROUND(ABS($H494-'②-1出来高報告書'!$H$42),4)&lt;=1%,"OK","NG"),"OK")</f>
        <v>OK</v>
      </c>
      <c r="V494" s="435" t="str">
        <f t="shared" si="86"/>
        <v>OK</v>
      </c>
      <c r="W494" s="435" t="str">
        <f t="shared" si="87"/>
        <v>OK</v>
      </c>
      <c r="X494" s="435" t="str">
        <f t="shared" si="88"/>
        <v>OK</v>
      </c>
      <c r="Y494" s="435" t="str">
        <f t="shared" si="89"/>
        <v>OK</v>
      </c>
      <c r="Z494" s="435">
        <f t="shared" si="90"/>
        <v>0</v>
      </c>
      <c r="AA494" s="83">
        <f>'①見積→契約(出来高報告初回のみ）'!I517</f>
        <v>0</v>
      </c>
    </row>
    <row r="495" spans="1:27" ht="18" customHeight="1">
      <c r="A495" s="370">
        <f t="shared" si="93"/>
        <v>14</v>
      </c>
      <c r="B495" s="308" t="str">
        <f>IF('①見積→契約(出来高報告初回のみ）'!B530="〇","☑","")</f>
        <v/>
      </c>
      <c r="C495" s="408" t="str">
        <f t="shared" si="92"/>
        <v/>
      </c>
      <c r="D495" s="305" t="str">
        <f>IFERROR(IF('①見積→契約(出来高報告初回のみ）'!C518="","",'①見積→契約(出来高報告初回のみ）'!C518),"")</f>
        <v/>
      </c>
      <c r="E495" s="115" t="str">
        <f>IFERROR(IF('①見積→契約(出来高報告初回のみ）'!D518="","",FIXED('①見積→契約(出来高報告初回のみ）'!D518,'①見積→契約(出来高報告初回のみ）'!AG532)),"")</f>
        <v/>
      </c>
      <c r="F495" s="111" t="str">
        <f>IFERROR(IF('①見積→契約(出来高報告初回のみ）'!E518="","",'①見積→契約(出来高報告初回のみ）'!E518),"")</f>
        <v/>
      </c>
      <c r="G495" s="112" t="str">
        <f>IF('①見積→契約(出来高報告初回のみ）'!H518="","",'①見積→契約(出来高報告初回のみ）'!H518)</f>
        <v/>
      </c>
      <c r="H495" s="110" t="str">
        <f t="shared" si="91"/>
        <v/>
      </c>
      <c r="I495" s="114" t="str">
        <f>IFERROR(IF(K495=TRUE,ROUND(G495*'値引・法定福利費自動計算（非表示予定）'!$D$7+M495,0),IF(G495="","",ROUND(G495*L495+M495,0))),"")</f>
        <v/>
      </c>
      <c r="J495" s="125"/>
      <c r="K495" s="458"/>
      <c r="L495" s="157"/>
      <c r="M495" s="156"/>
      <c r="N495" s="449" t="str">
        <f t="shared" si="83"/>
        <v/>
      </c>
      <c r="O495" s="449" t="str">
        <f>IF($K495=TRUE,'②-1出来高報告書'!$H$42-1%,"")</f>
        <v/>
      </c>
      <c r="P495" s="449" t="str">
        <f>IF($K495=TRUE,'②-1出来高報告書'!$H$42+1%,"")</f>
        <v/>
      </c>
      <c r="Q495" s="460" t="str">
        <f>IF($G495="","",IF($K495=TRUE,
MAX(
MIN(
_xlfn.CEILING.MATH($G495*('②-1出来高報告書'!$H$42-1%),1)-ROUND($G495*'値引・法定福利費自動計算（非表示予定）'!$D$7,0),
_xlfn.CEILING.MATH($G495*('②-1出来高報告書'!$H$42+1%+0.1%),1)-1-ROUND($G495*'値引・法定福利費自動計算（非表示予定）'!$D$7,0)
),
MIN(0,$G495)-ROUND($G495*'値引・法定福利費自動計算（非表示予定）'!$D$7,0),
-99999
),
MAX(
MIN(0,$G495)-ROUND($G495*$L495,0),
-99999
)
))</f>
        <v/>
      </c>
      <c r="R495" s="460" t="str">
        <f>IF($G495="","",IF($K495=TRUE,
MIN(
MAX(
_xlfn.CEILING.MATH($G495*('②-1出来高報告書'!$H$42-1%),1)-ROUND($G495*'値引・法定福利費自動計算（非表示予定）'!$D$7,0),
_xlfn.CEILING.MATH($G495*('②-1出来高報告書'!$H$42+1%+0.1%),1)-1-ROUND($G495*'値引・法定福利費自動計算（非表示予定）'!$D$7,0)
),
MAX(0,$G495)-ROUND($G495*'値引・法定福利費自動計算（非表示予定）'!$D$7,0),
99999
),
MIN(
MAX(0,$G495)-ROUND($G495*$L495,0),
99999
)
))</f>
        <v/>
      </c>
      <c r="S495" s="462" t="str">
        <f t="shared" si="84"/>
        <v>OK</v>
      </c>
      <c r="T495" s="435" t="str">
        <f t="shared" si="85"/>
        <v>OK</v>
      </c>
      <c r="U495" s="435" t="str">
        <f>IF($K495=TRUE,IF(ROUND(ABS($H495-'②-1出来高報告書'!$H$42),4)&lt;=1%,"OK","NG"),"OK")</f>
        <v>OK</v>
      </c>
      <c r="V495" s="435" t="str">
        <f t="shared" si="86"/>
        <v>OK</v>
      </c>
      <c r="W495" s="435" t="str">
        <f t="shared" si="87"/>
        <v>OK</v>
      </c>
      <c r="X495" s="435" t="str">
        <f t="shared" si="88"/>
        <v>OK</v>
      </c>
      <c r="Y495" s="435" t="str">
        <f t="shared" si="89"/>
        <v>OK</v>
      </c>
      <c r="Z495" s="435">
        <f t="shared" si="90"/>
        <v>0</v>
      </c>
      <c r="AA495" s="83">
        <f>'①見積→契約(出来高報告初回のみ）'!I518</f>
        <v>0</v>
      </c>
    </row>
    <row r="496" spans="1:27" ht="18" customHeight="1">
      <c r="A496" s="370">
        <f t="shared" si="93"/>
        <v>14</v>
      </c>
      <c r="B496" s="308" t="str">
        <f>IF('①見積→契約(出来高報告初回のみ）'!B531="〇","☑","")</f>
        <v/>
      </c>
      <c r="C496" s="408" t="str">
        <f t="shared" si="92"/>
        <v/>
      </c>
      <c r="D496" s="305" t="str">
        <f>IFERROR(IF('①見積→契約(出来高報告初回のみ）'!C519="","",'①見積→契約(出来高報告初回のみ）'!C519),"")</f>
        <v/>
      </c>
      <c r="E496" s="115" t="str">
        <f>IFERROR(IF('①見積→契約(出来高報告初回のみ）'!D519="","",FIXED('①見積→契約(出来高報告初回のみ）'!D519,'①見積→契約(出来高報告初回のみ）'!AG533)),"")</f>
        <v/>
      </c>
      <c r="F496" s="111" t="str">
        <f>IFERROR(IF('①見積→契約(出来高報告初回のみ）'!E519="","",'①見積→契約(出来高報告初回のみ）'!E519),"")</f>
        <v/>
      </c>
      <c r="G496" s="112" t="str">
        <f>IF('①見積→契約(出来高報告初回のみ）'!H519="","",'①見積→契約(出来高報告初回のみ）'!H519)</f>
        <v/>
      </c>
      <c r="H496" s="110" t="str">
        <f t="shared" si="91"/>
        <v/>
      </c>
      <c r="I496" s="114" t="str">
        <f>IFERROR(IF(K496=TRUE,ROUND(G496*'値引・法定福利費自動計算（非表示予定）'!$D$7+M496,0),IF(G496="","",ROUND(G496*L496+M496,0))),"")</f>
        <v/>
      </c>
      <c r="J496" s="125"/>
      <c r="K496" s="458"/>
      <c r="L496" s="157"/>
      <c r="M496" s="156"/>
      <c r="N496" s="449" t="str">
        <f t="shared" si="83"/>
        <v/>
      </c>
      <c r="O496" s="449" t="str">
        <f>IF($K496=TRUE,'②-1出来高報告書'!$H$42-1%,"")</f>
        <v/>
      </c>
      <c r="P496" s="449" t="str">
        <f>IF($K496=TRUE,'②-1出来高報告書'!$H$42+1%,"")</f>
        <v/>
      </c>
      <c r="Q496" s="460" t="str">
        <f>IF($G496="","",IF($K496=TRUE,
MAX(
MIN(
_xlfn.CEILING.MATH($G496*('②-1出来高報告書'!$H$42-1%),1)-ROUND($G496*'値引・法定福利費自動計算（非表示予定）'!$D$7,0),
_xlfn.CEILING.MATH($G496*('②-1出来高報告書'!$H$42+1%+0.1%),1)-1-ROUND($G496*'値引・法定福利費自動計算（非表示予定）'!$D$7,0)
),
MIN(0,$G496)-ROUND($G496*'値引・法定福利費自動計算（非表示予定）'!$D$7,0),
-99999
),
MAX(
MIN(0,$G496)-ROUND($G496*$L496,0),
-99999
)
))</f>
        <v/>
      </c>
      <c r="R496" s="460" t="str">
        <f>IF($G496="","",IF($K496=TRUE,
MIN(
MAX(
_xlfn.CEILING.MATH($G496*('②-1出来高報告書'!$H$42-1%),1)-ROUND($G496*'値引・法定福利費自動計算（非表示予定）'!$D$7,0),
_xlfn.CEILING.MATH($G496*('②-1出来高報告書'!$H$42+1%+0.1%),1)-1-ROUND($G496*'値引・法定福利費自動計算（非表示予定）'!$D$7,0)
),
MAX(0,$G496)-ROUND($G496*'値引・法定福利費自動計算（非表示予定）'!$D$7,0),
99999
),
MIN(
MAX(0,$G496)-ROUND($G496*$L496,0),
99999
)
))</f>
        <v/>
      </c>
      <c r="S496" s="462" t="str">
        <f t="shared" si="84"/>
        <v>OK</v>
      </c>
      <c r="T496" s="435" t="str">
        <f t="shared" si="85"/>
        <v>OK</v>
      </c>
      <c r="U496" s="435" t="str">
        <f>IF($K496=TRUE,IF(ROUND(ABS($H496-'②-1出来高報告書'!$H$42),4)&lt;=1%,"OK","NG"),"OK")</f>
        <v>OK</v>
      </c>
      <c r="V496" s="435" t="str">
        <f t="shared" si="86"/>
        <v>OK</v>
      </c>
      <c r="W496" s="435" t="str">
        <f t="shared" si="87"/>
        <v>OK</v>
      </c>
      <c r="X496" s="435" t="str">
        <f t="shared" si="88"/>
        <v>OK</v>
      </c>
      <c r="Y496" s="435" t="str">
        <f t="shared" si="89"/>
        <v>OK</v>
      </c>
      <c r="Z496" s="435">
        <f t="shared" si="90"/>
        <v>0</v>
      </c>
      <c r="AA496" s="83">
        <f>'①見積→契約(出来高報告初回のみ）'!I519</f>
        <v>0</v>
      </c>
    </row>
    <row r="497" spans="1:27" ht="18" customHeight="1">
      <c r="A497" s="370">
        <f t="shared" si="93"/>
        <v>14</v>
      </c>
      <c r="B497" s="308" t="str">
        <f>IF('①見積→契約(出来高報告初回のみ）'!B532="〇","☑","")</f>
        <v/>
      </c>
      <c r="C497" s="408" t="str">
        <f t="shared" si="92"/>
        <v/>
      </c>
      <c r="D497" s="305" t="str">
        <f>IFERROR(IF('①見積→契約(出来高報告初回のみ）'!C520="","",'①見積→契約(出来高報告初回のみ）'!C520),"")</f>
        <v/>
      </c>
      <c r="E497" s="115" t="str">
        <f>IFERROR(IF('①見積→契約(出来高報告初回のみ）'!D520="","",FIXED('①見積→契約(出来高報告初回のみ）'!D520,'①見積→契約(出来高報告初回のみ）'!AG534)),"")</f>
        <v/>
      </c>
      <c r="F497" s="111" t="str">
        <f>IFERROR(IF('①見積→契約(出来高報告初回のみ）'!E520="","",'①見積→契約(出来高報告初回のみ）'!E520),"")</f>
        <v/>
      </c>
      <c r="G497" s="112" t="str">
        <f>IF('①見積→契約(出来高報告初回のみ）'!H520="","",'①見積→契約(出来高報告初回のみ）'!H520)</f>
        <v/>
      </c>
      <c r="H497" s="110" t="str">
        <f t="shared" si="91"/>
        <v/>
      </c>
      <c r="I497" s="114" t="str">
        <f>IFERROR(IF(K497=TRUE,ROUND(G497*'値引・法定福利費自動計算（非表示予定）'!$D$7+M497,0),IF(G497="","",ROUND(G497*L497+M497,0))),"")</f>
        <v/>
      </c>
      <c r="J497" s="125"/>
      <c r="K497" s="458"/>
      <c r="L497" s="157"/>
      <c r="M497" s="156"/>
      <c r="N497" s="449" t="str">
        <f t="shared" si="83"/>
        <v/>
      </c>
      <c r="O497" s="449" t="str">
        <f>IF($K497=TRUE,'②-1出来高報告書'!$H$42-1%,"")</f>
        <v/>
      </c>
      <c r="P497" s="449" t="str">
        <f>IF($K497=TRUE,'②-1出来高報告書'!$H$42+1%,"")</f>
        <v/>
      </c>
      <c r="Q497" s="460" t="str">
        <f>IF($G497="","",IF($K497=TRUE,
MAX(
MIN(
_xlfn.CEILING.MATH($G497*('②-1出来高報告書'!$H$42-1%),1)-ROUND($G497*'値引・法定福利費自動計算（非表示予定）'!$D$7,0),
_xlfn.CEILING.MATH($G497*('②-1出来高報告書'!$H$42+1%+0.1%),1)-1-ROUND($G497*'値引・法定福利費自動計算（非表示予定）'!$D$7,0)
),
MIN(0,$G497)-ROUND($G497*'値引・法定福利費自動計算（非表示予定）'!$D$7,0),
-99999
),
MAX(
MIN(0,$G497)-ROUND($G497*$L497,0),
-99999
)
))</f>
        <v/>
      </c>
      <c r="R497" s="460" t="str">
        <f>IF($G497="","",IF($K497=TRUE,
MIN(
MAX(
_xlfn.CEILING.MATH($G497*('②-1出来高報告書'!$H$42-1%),1)-ROUND($G497*'値引・法定福利費自動計算（非表示予定）'!$D$7,0),
_xlfn.CEILING.MATH($G497*('②-1出来高報告書'!$H$42+1%+0.1%),1)-1-ROUND($G497*'値引・法定福利費自動計算（非表示予定）'!$D$7,0)
),
MAX(0,$G497)-ROUND($G497*'値引・法定福利費自動計算（非表示予定）'!$D$7,0),
99999
),
MIN(
MAX(0,$G497)-ROUND($G497*$L497,0),
99999
)
))</f>
        <v/>
      </c>
      <c r="S497" s="462" t="str">
        <f t="shared" si="84"/>
        <v>OK</v>
      </c>
      <c r="T497" s="435" t="str">
        <f t="shared" si="85"/>
        <v>OK</v>
      </c>
      <c r="U497" s="435" t="str">
        <f>IF($K497=TRUE,IF(ROUND(ABS($H497-'②-1出来高報告書'!$H$42),4)&lt;=1%,"OK","NG"),"OK")</f>
        <v>OK</v>
      </c>
      <c r="V497" s="435" t="str">
        <f t="shared" si="86"/>
        <v>OK</v>
      </c>
      <c r="W497" s="435" t="str">
        <f t="shared" si="87"/>
        <v>OK</v>
      </c>
      <c r="X497" s="435" t="str">
        <f t="shared" si="88"/>
        <v>OK</v>
      </c>
      <c r="Y497" s="435" t="str">
        <f t="shared" si="89"/>
        <v>OK</v>
      </c>
      <c r="Z497" s="435">
        <f t="shared" si="90"/>
        <v>0</v>
      </c>
      <c r="AA497" s="83">
        <f>'①見積→契約(出来高報告初回のみ）'!I520</f>
        <v>0</v>
      </c>
    </row>
    <row r="498" spans="1:27" ht="18" customHeight="1">
      <c r="A498" s="370">
        <f t="shared" si="93"/>
        <v>14</v>
      </c>
      <c r="B498" s="308" t="str">
        <f>IF('①見積→契約(出来高報告初回のみ）'!B533="〇","☑","")</f>
        <v/>
      </c>
      <c r="C498" s="408" t="str">
        <f t="shared" si="92"/>
        <v/>
      </c>
      <c r="D498" s="305" t="str">
        <f>IFERROR(IF('①見積→契約(出来高報告初回のみ）'!C521="","",'①見積→契約(出来高報告初回のみ）'!C521),"")</f>
        <v/>
      </c>
      <c r="E498" s="115" t="str">
        <f>IFERROR(IF('①見積→契約(出来高報告初回のみ）'!D521="","",FIXED('①見積→契約(出来高報告初回のみ）'!D521,'①見積→契約(出来高報告初回のみ）'!AG535)),"")</f>
        <v/>
      </c>
      <c r="F498" s="111" t="str">
        <f>IFERROR(IF('①見積→契約(出来高報告初回のみ）'!E521="","",'①見積→契約(出来高報告初回のみ）'!E521),"")</f>
        <v/>
      </c>
      <c r="G498" s="112" t="str">
        <f>IF('①見積→契約(出来高報告初回のみ）'!H521="","",'①見積→契約(出来高報告初回のみ）'!H521)</f>
        <v/>
      </c>
      <c r="H498" s="110" t="str">
        <f t="shared" si="91"/>
        <v/>
      </c>
      <c r="I498" s="114" t="str">
        <f>IFERROR(IF(K498=TRUE,ROUND(G498*'値引・法定福利費自動計算（非表示予定）'!$D$7+M498,0),IF(G498="","",ROUND(G498*L498+M498,0))),"")</f>
        <v/>
      </c>
      <c r="J498" s="125"/>
      <c r="K498" s="458"/>
      <c r="L498" s="157"/>
      <c r="M498" s="156"/>
      <c r="N498" s="449" t="str">
        <f t="shared" si="83"/>
        <v/>
      </c>
      <c r="O498" s="449" t="str">
        <f>IF($K498=TRUE,'②-1出来高報告書'!$H$42-1%,"")</f>
        <v/>
      </c>
      <c r="P498" s="449" t="str">
        <f>IF($K498=TRUE,'②-1出来高報告書'!$H$42+1%,"")</f>
        <v/>
      </c>
      <c r="Q498" s="460" t="str">
        <f>IF($G498="","",IF($K498=TRUE,
MAX(
MIN(
_xlfn.CEILING.MATH($G498*('②-1出来高報告書'!$H$42-1%),1)-ROUND($G498*'値引・法定福利費自動計算（非表示予定）'!$D$7,0),
_xlfn.CEILING.MATH($G498*('②-1出来高報告書'!$H$42+1%+0.1%),1)-1-ROUND($G498*'値引・法定福利費自動計算（非表示予定）'!$D$7,0)
),
MIN(0,$G498)-ROUND($G498*'値引・法定福利費自動計算（非表示予定）'!$D$7,0),
-99999
),
MAX(
MIN(0,$G498)-ROUND($G498*$L498,0),
-99999
)
))</f>
        <v/>
      </c>
      <c r="R498" s="460" t="str">
        <f>IF($G498="","",IF($K498=TRUE,
MIN(
MAX(
_xlfn.CEILING.MATH($G498*('②-1出来高報告書'!$H$42-1%),1)-ROUND($G498*'値引・法定福利費自動計算（非表示予定）'!$D$7,0),
_xlfn.CEILING.MATH($G498*('②-1出来高報告書'!$H$42+1%+0.1%),1)-1-ROUND($G498*'値引・法定福利費自動計算（非表示予定）'!$D$7,0)
),
MAX(0,$G498)-ROUND($G498*'値引・法定福利費自動計算（非表示予定）'!$D$7,0),
99999
),
MIN(
MAX(0,$G498)-ROUND($G498*$L498,0),
99999
)
))</f>
        <v/>
      </c>
      <c r="S498" s="462" t="str">
        <f t="shared" si="84"/>
        <v>OK</v>
      </c>
      <c r="T498" s="435" t="str">
        <f t="shared" si="85"/>
        <v>OK</v>
      </c>
      <c r="U498" s="435" t="str">
        <f>IF($K498=TRUE,IF(ROUND(ABS($H498-'②-1出来高報告書'!$H$42),4)&lt;=1%,"OK","NG"),"OK")</f>
        <v>OK</v>
      </c>
      <c r="V498" s="435" t="str">
        <f t="shared" si="86"/>
        <v>OK</v>
      </c>
      <c r="W498" s="435" t="str">
        <f t="shared" si="87"/>
        <v>OK</v>
      </c>
      <c r="X498" s="435" t="str">
        <f t="shared" si="88"/>
        <v>OK</v>
      </c>
      <c r="Y498" s="435" t="str">
        <f t="shared" si="89"/>
        <v>OK</v>
      </c>
      <c r="Z498" s="435">
        <f t="shared" si="90"/>
        <v>0</v>
      </c>
      <c r="AA498" s="83">
        <f>'①見積→契約(出来高報告初回のみ）'!I521</f>
        <v>0</v>
      </c>
    </row>
    <row r="499" spans="1:27" ht="18" customHeight="1">
      <c r="A499" s="370">
        <f t="shared" si="93"/>
        <v>14</v>
      </c>
      <c r="B499" s="308" t="str">
        <f>IF('①見積→契約(出来高報告初回のみ）'!B534="〇","☑","")</f>
        <v/>
      </c>
      <c r="C499" s="408" t="str">
        <f t="shared" si="92"/>
        <v/>
      </c>
      <c r="D499" s="305" t="str">
        <f>IFERROR(IF('①見積→契約(出来高報告初回のみ）'!C522="","",'①見積→契約(出来高報告初回のみ）'!C522),"")</f>
        <v/>
      </c>
      <c r="E499" s="115" t="str">
        <f>IFERROR(IF('①見積→契約(出来高報告初回のみ）'!D522="","",FIXED('①見積→契約(出来高報告初回のみ）'!D522,'①見積→契約(出来高報告初回のみ）'!AG536)),"")</f>
        <v/>
      </c>
      <c r="F499" s="111" t="str">
        <f>IFERROR(IF('①見積→契約(出来高報告初回のみ）'!E522="","",'①見積→契約(出来高報告初回のみ）'!E522),"")</f>
        <v/>
      </c>
      <c r="G499" s="112" t="str">
        <f>IF('①見積→契約(出来高報告初回のみ）'!H522="","",'①見積→契約(出来高報告初回のみ）'!H522)</f>
        <v/>
      </c>
      <c r="H499" s="110" t="str">
        <f t="shared" si="91"/>
        <v/>
      </c>
      <c r="I499" s="114" t="str">
        <f>IFERROR(IF(K499=TRUE,ROUND(G499*'値引・法定福利費自動計算（非表示予定）'!$D$7+M499,0),IF(G499="","",ROUND(G499*L499+M499,0))),"")</f>
        <v/>
      </c>
      <c r="J499" s="125"/>
      <c r="K499" s="458"/>
      <c r="L499" s="157"/>
      <c r="M499" s="156"/>
      <c r="N499" s="449" t="str">
        <f t="shared" si="83"/>
        <v/>
      </c>
      <c r="O499" s="449" t="str">
        <f>IF($K499=TRUE,'②-1出来高報告書'!$H$42-1%,"")</f>
        <v/>
      </c>
      <c r="P499" s="449" t="str">
        <f>IF($K499=TRUE,'②-1出来高報告書'!$H$42+1%,"")</f>
        <v/>
      </c>
      <c r="Q499" s="460" t="str">
        <f>IF($G499="","",IF($K499=TRUE,
MAX(
MIN(
_xlfn.CEILING.MATH($G499*('②-1出来高報告書'!$H$42-1%),1)-ROUND($G499*'値引・法定福利費自動計算（非表示予定）'!$D$7,0),
_xlfn.CEILING.MATH($G499*('②-1出来高報告書'!$H$42+1%+0.1%),1)-1-ROUND($G499*'値引・法定福利費自動計算（非表示予定）'!$D$7,0)
),
MIN(0,$G499)-ROUND($G499*'値引・法定福利費自動計算（非表示予定）'!$D$7,0),
-99999
),
MAX(
MIN(0,$G499)-ROUND($G499*$L499,0),
-99999
)
))</f>
        <v/>
      </c>
      <c r="R499" s="460" t="str">
        <f>IF($G499="","",IF($K499=TRUE,
MIN(
MAX(
_xlfn.CEILING.MATH($G499*('②-1出来高報告書'!$H$42-1%),1)-ROUND($G499*'値引・法定福利費自動計算（非表示予定）'!$D$7,0),
_xlfn.CEILING.MATH($G499*('②-1出来高報告書'!$H$42+1%+0.1%),1)-1-ROUND($G499*'値引・法定福利費自動計算（非表示予定）'!$D$7,0)
),
MAX(0,$G499)-ROUND($G499*'値引・法定福利費自動計算（非表示予定）'!$D$7,0),
99999
),
MIN(
MAX(0,$G499)-ROUND($G499*$L499,0),
99999
)
))</f>
        <v/>
      </c>
      <c r="S499" s="462" t="str">
        <f t="shared" si="84"/>
        <v>OK</v>
      </c>
      <c r="T499" s="435" t="str">
        <f t="shared" si="85"/>
        <v>OK</v>
      </c>
      <c r="U499" s="435" t="str">
        <f>IF($K499=TRUE,IF(ROUND(ABS($H499-'②-1出来高報告書'!$H$42),4)&lt;=1%,"OK","NG"),"OK")</f>
        <v>OK</v>
      </c>
      <c r="V499" s="435" t="str">
        <f t="shared" si="86"/>
        <v>OK</v>
      </c>
      <c r="W499" s="435" t="str">
        <f t="shared" si="87"/>
        <v>OK</v>
      </c>
      <c r="X499" s="435" t="str">
        <f t="shared" si="88"/>
        <v>OK</v>
      </c>
      <c r="Y499" s="435" t="str">
        <f t="shared" si="89"/>
        <v>OK</v>
      </c>
      <c r="Z499" s="435">
        <f t="shared" si="90"/>
        <v>0</v>
      </c>
      <c r="AA499" s="83">
        <f>'①見積→契約(出来高報告初回のみ）'!I522</f>
        <v>0</v>
      </c>
    </row>
    <row r="500" spans="1:27" ht="18" customHeight="1">
      <c r="A500" s="370">
        <f t="shared" si="93"/>
        <v>14</v>
      </c>
      <c r="B500" s="308" t="str">
        <f>IF('①見積→契約(出来高報告初回のみ）'!B535="〇","☑","")</f>
        <v/>
      </c>
      <c r="C500" s="408" t="str">
        <f t="shared" si="92"/>
        <v/>
      </c>
      <c r="D500" s="305" t="str">
        <f>IFERROR(IF('①見積→契約(出来高報告初回のみ）'!C523="","",'①見積→契約(出来高報告初回のみ）'!C523),"")</f>
        <v/>
      </c>
      <c r="E500" s="115" t="str">
        <f>IFERROR(IF('①見積→契約(出来高報告初回のみ）'!D523="","",FIXED('①見積→契約(出来高報告初回のみ）'!D523,'①見積→契約(出来高報告初回のみ）'!AG537)),"")</f>
        <v/>
      </c>
      <c r="F500" s="111" t="str">
        <f>IFERROR(IF('①見積→契約(出来高報告初回のみ）'!E523="","",'①見積→契約(出来高報告初回のみ）'!E523),"")</f>
        <v/>
      </c>
      <c r="G500" s="112" t="str">
        <f>IF('①見積→契約(出来高報告初回のみ）'!H523="","",'①見積→契約(出来高報告初回のみ）'!H523)</f>
        <v/>
      </c>
      <c r="H500" s="110" t="str">
        <f t="shared" si="91"/>
        <v/>
      </c>
      <c r="I500" s="114" t="str">
        <f>IFERROR(IF(K500=TRUE,ROUND(G500*'値引・法定福利費自動計算（非表示予定）'!$D$7+M500,0),IF(G500="","",ROUND(G500*L500+M500,0))),"")</f>
        <v/>
      </c>
      <c r="J500" s="125"/>
      <c r="K500" s="458"/>
      <c r="L500" s="157"/>
      <c r="M500" s="156"/>
      <c r="N500" s="449" t="str">
        <f t="shared" si="83"/>
        <v/>
      </c>
      <c r="O500" s="449" t="str">
        <f>IF($K500=TRUE,'②-1出来高報告書'!$H$42-1%,"")</f>
        <v/>
      </c>
      <c r="P500" s="449" t="str">
        <f>IF($K500=TRUE,'②-1出来高報告書'!$H$42+1%,"")</f>
        <v/>
      </c>
      <c r="Q500" s="460" t="str">
        <f>IF($G500="","",IF($K500=TRUE,
MAX(
MIN(
_xlfn.CEILING.MATH($G500*('②-1出来高報告書'!$H$42-1%),1)-ROUND($G500*'値引・法定福利費自動計算（非表示予定）'!$D$7,0),
_xlfn.CEILING.MATH($G500*('②-1出来高報告書'!$H$42+1%+0.1%),1)-1-ROUND($G500*'値引・法定福利費自動計算（非表示予定）'!$D$7,0)
),
MIN(0,$G500)-ROUND($G500*'値引・法定福利費自動計算（非表示予定）'!$D$7,0),
-99999
),
MAX(
MIN(0,$G500)-ROUND($G500*$L500,0),
-99999
)
))</f>
        <v/>
      </c>
      <c r="R500" s="460" t="str">
        <f>IF($G500="","",IF($K500=TRUE,
MIN(
MAX(
_xlfn.CEILING.MATH($G500*('②-1出来高報告書'!$H$42-1%),1)-ROUND($G500*'値引・法定福利費自動計算（非表示予定）'!$D$7,0),
_xlfn.CEILING.MATH($G500*('②-1出来高報告書'!$H$42+1%+0.1%),1)-1-ROUND($G500*'値引・法定福利費自動計算（非表示予定）'!$D$7,0)
),
MAX(0,$G500)-ROUND($G500*'値引・法定福利費自動計算（非表示予定）'!$D$7,0),
99999
),
MIN(
MAX(0,$G500)-ROUND($G500*$L500,0),
99999
)
))</f>
        <v/>
      </c>
      <c r="S500" s="462" t="str">
        <f t="shared" si="84"/>
        <v>OK</v>
      </c>
      <c r="T500" s="435" t="str">
        <f t="shared" si="85"/>
        <v>OK</v>
      </c>
      <c r="U500" s="435" t="str">
        <f>IF($K500=TRUE,IF(ROUND(ABS($H500-'②-1出来高報告書'!$H$42),4)&lt;=1%,"OK","NG"),"OK")</f>
        <v>OK</v>
      </c>
      <c r="V500" s="435" t="str">
        <f t="shared" si="86"/>
        <v>OK</v>
      </c>
      <c r="W500" s="435" t="str">
        <f t="shared" si="87"/>
        <v>OK</v>
      </c>
      <c r="X500" s="435" t="str">
        <f t="shared" si="88"/>
        <v>OK</v>
      </c>
      <c r="Y500" s="435" t="str">
        <f t="shared" si="89"/>
        <v>OK</v>
      </c>
      <c r="Z500" s="435">
        <f t="shared" si="90"/>
        <v>0</v>
      </c>
      <c r="AA500" s="83">
        <f>'①見積→契約(出来高報告初回のみ）'!I523</f>
        <v>0</v>
      </c>
    </row>
    <row r="501" spans="1:27" ht="18" customHeight="1">
      <c r="A501" s="370">
        <f t="shared" si="93"/>
        <v>14</v>
      </c>
      <c r="B501" s="308" t="str">
        <f>IF('①見積→契約(出来高報告初回のみ）'!B536="〇","☑","")</f>
        <v/>
      </c>
      <c r="C501" s="408" t="str">
        <f t="shared" si="92"/>
        <v/>
      </c>
      <c r="D501" s="305" t="str">
        <f>IFERROR(IF('①見積→契約(出来高報告初回のみ）'!C524="","",'①見積→契約(出来高報告初回のみ）'!C524),"")</f>
        <v/>
      </c>
      <c r="E501" s="115" t="str">
        <f>IFERROR(IF('①見積→契約(出来高報告初回のみ）'!D524="","",FIXED('①見積→契約(出来高報告初回のみ）'!D524,'①見積→契約(出来高報告初回のみ）'!AG538)),"")</f>
        <v/>
      </c>
      <c r="F501" s="111" t="str">
        <f>IFERROR(IF('①見積→契約(出来高報告初回のみ）'!E524="","",'①見積→契約(出来高報告初回のみ）'!E524),"")</f>
        <v/>
      </c>
      <c r="G501" s="112" t="str">
        <f>IF('①見積→契約(出来高報告初回のみ）'!H524="","",'①見積→契約(出来高報告初回のみ）'!H524)</f>
        <v/>
      </c>
      <c r="H501" s="110" t="str">
        <f t="shared" si="91"/>
        <v/>
      </c>
      <c r="I501" s="114" t="str">
        <f>IFERROR(IF(K501=TRUE,ROUND(G501*'値引・法定福利費自動計算（非表示予定）'!$D$7+M501,0),IF(G501="","",ROUND(G501*L501+M501,0))),"")</f>
        <v/>
      </c>
      <c r="J501" s="125"/>
      <c r="K501" s="458"/>
      <c r="L501" s="157"/>
      <c r="M501" s="156"/>
      <c r="N501" s="449" t="str">
        <f t="shared" si="83"/>
        <v/>
      </c>
      <c r="O501" s="449" t="str">
        <f>IF($K501=TRUE,'②-1出来高報告書'!$H$42-1%,"")</f>
        <v/>
      </c>
      <c r="P501" s="449" t="str">
        <f>IF($K501=TRUE,'②-1出来高報告書'!$H$42+1%,"")</f>
        <v/>
      </c>
      <c r="Q501" s="460" t="str">
        <f>IF($G501="","",IF($K501=TRUE,
MAX(
MIN(
_xlfn.CEILING.MATH($G501*('②-1出来高報告書'!$H$42-1%),1)-ROUND($G501*'値引・法定福利費自動計算（非表示予定）'!$D$7,0),
_xlfn.CEILING.MATH($G501*('②-1出来高報告書'!$H$42+1%+0.1%),1)-1-ROUND($G501*'値引・法定福利費自動計算（非表示予定）'!$D$7,0)
),
MIN(0,$G501)-ROUND($G501*'値引・法定福利費自動計算（非表示予定）'!$D$7,0),
-99999
),
MAX(
MIN(0,$G501)-ROUND($G501*$L501,0),
-99999
)
))</f>
        <v/>
      </c>
      <c r="R501" s="460" t="str">
        <f>IF($G501="","",IF($K501=TRUE,
MIN(
MAX(
_xlfn.CEILING.MATH($G501*('②-1出来高報告書'!$H$42-1%),1)-ROUND($G501*'値引・法定福利費自動計算（非表示予定）'!$D$7,0),
_xlfn.CEILING.MATH($G501*('②-1出来高報告書'!$H$42+1%+0.1%),1)-1-ROUND($G501*'値引・法定福利費自動計算（非表示予定）'!$D$7,0)
),
MAX(0,$G501)-ROUND($G501*'値引・法定福利費自動計算（非表示予定）'!$D$7,0),
99999
),
MIN(
MAX(0,$G501)-ROUND($G501*$L501,0),
99999
)
))</f>
        <v/>
      </c>
      <c r="S501" s="462" t="str">
        <f t="shared" si="84"/>
        <v>OK</v>
      </c>
      <c r="T501" s="435" t="str">
        <f t="shared" si="85"/>
        <v>OK</v>
      </c>
      <c r="U501" s="435" t="str">
        <f>IF($K501=TRUE,IF(ROUND(ABS($H501-'②-1出来高報告書'!$H$42),4)&lt;=1%,"OK","NG"),"OK")</f>
        <v>OK</v>
      </c>
      <c r="V501" s="435" t="str">
        <f t="shared" si="86"/>
        <v>OK</v>
      </c>
      <c r="W501" s="435" t="str">
        <f t="shared" si="87"/>
        <v>OK</v>
      </c>
      <c r="X501" s="435" t="str">
        <f t="shared" si="88"/>
        <v>OK</v>
      </c>
      <c r="Y501" s="435" t="str">
        <f t="shared" si="89"/>
        <v>OK</v>
      </c>
      <c r="Z501" s="435">
        <f t="shared" si="90"/>
        <v>0</v>
      </c>
      <c r="AA501" s="83">
        <f>'①見積→契約(出来高報告初回のみ）'!I524</f>
        <v>0</v>
      </c>
    </row>
    <row r="502" spans="1:27" ht="18" customHeight="1">
      <c r="A502" s="370">
        <f t="shared" si="93"/>
        <v>14</v>
      </c>
      <c r="B502" s="308" t="str">
        <f>IF('①見積→契約(出来高報告初回のみ）'!B537="〇","☑","")</f>
        <v/>
      </c>
      <c r="C502" s="408" t="str">
        <f t="shared" si="92"/>
        <v/>
      </c>
      <c r="D502" s="305" t="str">
        <f>IFERROR(IF('①見積→契約(出来高報告初回のみ）'!C525="","",'①見積→契約(出来高報告初回のみ）'!C525),"")</f>
        <v/>
      </c>
      <c r="E502" s="115" t="str">
        <f>IFERROR(IF('①見積→契約(出来高報告初回のみ）'!D525="","",FIXED('①見積→契約(出来高報告初回のみ）'!D525,'①見積→契約(出来高報告初回のみ）'!AG539)),"")</f>
        <v/>
      </c>
      <c r="F502" s="111" t="str">
        <f>IFERROR(IF('①見積→契約(出来高報告初回のみ）'!E525="","",'①見積→契約(出来高報告初回のみ）'!E525),"")</f>
        <v/>
      </c>
      <c r="G502" s="112" t="str">
        <f>IF('①見積→契約(出来高報告初回のみ）'!H525="","",'①見積→契約(出来高報告初回のみ）'!H525)</f>
        <v/>
      </c>
      <c r="H502" s="110" t="str">
        <f t="shared" si="91"/>
        <v/>
      </c>
      <c r="I502" s="114" t="str">
        <f>IFERROR(IF(K502=TRUE,ROUND(G502*'値引・法定福利費自動計算（非表示予定）'!$D$7+M502,0),IF(G502="","",ROUND(G502*L502+M502,0))),"")</f>
        <v/>
      </c>
      <c r="J502" s="125"/>
      <c r="K502" s="458"/>
      <c r="L502" s="157"/>
      <c r="M502" s="156"/>
      <c r="N502" s="449" t="str">
        <f t="shared" si="83"/>
        <v/>
      </c>
      <c r="O502" s="449" t="str">
        <f>IF($K502=TRUE,'②-1出来高報告書'!$H$42-1%,"")</f>
        <v/>
      </c>
      <c r="P502" s="449" t="str">
        <f>IF($K502=TRUE,'②-1出来高報告書'!$H$42+1%,"")</f>
        <v/>
      </c>
      <c r="Q502" s="460" t="str">
        <f>IF($G502="","",IF($K502=TRUE,
MAX(
MIN(
_xlfn.CEILING.MATH($G502*('②-1出来高報告書'!$H$42-1%),1)-ROUND($G502*'値引・法定福利費自動計算（非表示予定）'!$D$7,0),
_xlfn.CEILING.MATH($G502*('②-1出来高報告書'!$H$42+1%+0.1%),1)-1-ROUND($G502*'値引・法定福利費自動計算（非表示予定）'!$D$7,0)
),
MIN(0,$G502)-ROUND($G502*'値引・法定福利費自動計算（非表示予定）'!$D$7,0),
-99999
),
MAX(
MIN(0,$G502)-ROUND($G502*$L502,0),
-99999
)
))</f>
        <v/>
      </c>
      <c r="R502" s="460" t="str">
        <f>IF($G502="","",IF($K502=TRUE,
MIN(
MAX(
_xlfn.CEILING.MATH($G502*('②-1出来高報告書'!$H$42-1%),1)-ROUND($G502*'値引・法定福利費自動計算（非表示予定）'!$D$7,0),
_xlfn.CEILING.MATH($G502*('②-1出来高報告書'!$H$42+1%+0.1%),1)-1-ROUND($G502*'値引・法定福利費自動計算（非表示予定）'!$D$7,0)
),
MAX(0,$G502)-ROUND($G502*'値引・法定福利費自動計算（非表示予定）'!$D$7,0),
99999
),
MIN(
MAX(0,$G502)-ROUND($G502*$L502,0),
99999
)
))</f>
        <v/>
      </c>
      <c r="S502" s="462" t="str">
        <f t="shared" si="84"/>
        <v>OK</v>
      </c>
      <c r="T502" s="435" t="str">
        <f t="shared" si="85"/>
        <v>OK</v>
      </c>
      <c r="U502" s="435" t="str">
        <f>IF($K502=TRUE,IF(ROUND(ABS($H502-'②-1出来高報告書'!$H$42),4)&lt;=1%,"OK","NG"),"OK")</f>
        <v>OK</v>
      </c>
      <c r="V502" s="435" t="str">
        <f t="shared" si="86"/>
        <v>OK</v>
      </c>
      <c r="W502" s="435" t="str">
        <f t="shared" si="87"/>
        <v>OK</v>
      </c>
      <c r="X502" s="435" t="str">
        <f t="shared" si="88"/>
        <v>OK</v>
      </c>
      <c r="Y502" s="435" t="str">
        <f t="shared" si="89"/>
        <v>OK</v>
      </c>
      <c r="Z502" s="435">
        <f t="shared" si="90"/>
        <v>0</v>
      </c>
      <c r="AA502" s="83">
        <f>'①見積→契約(出来高報告初回のみ）'!I525</f>
        <v>0</v>
      </c>
    </row>
    <row r="503" spans="1:27" ht="18" customHeight="1">
      <c r="A503" s="370">
        <f t="shared" si="93"/>
        <v>14</v>
      </c>
      <c r="B503" s="308" t="str">
        <f>IF('①見積→契約(出来高報告初回のみ）'!B538="〇","☑","")</f>
        <v/>
      </c>
      <c r="C503" s="408" t="str">
        <f t="shared" si="92"/>
        <v/>
      </c>
      <c r="D503" s="305" t="str">
        <f>IFERROR(IF('①見積→契約(出来高報告初回のみ）'!C526="","",'①見積→契約(出来高報告初回のみ）'!C526),"")</f>
        <v/>
      </c>
      <c r="E503" s="115" t="str">
        <f>IFERROR(IF('①見積→契約(出来高報告初回のみ）'!D526="","",FIXED('①見積→契約(出来高報告初回のみ）'!D526,'①見積→契約(出来高報告初回のみ）'!AG540)),"")</f>
        <v/>
      </c>
      <c r="F503" s="111" t="str">
        <f>IFERROR(IF('①見積→契約(出来高報告初回のみ）'!E526="","",'①見積→契約(出来高報告初回のみ）'!E526),"")</f>
        <v/>
      </c>
      <c r="G503" s="112" t="str">
        <f>IF('①見積→契約(出来高報告初回のみ）'!H526="","",'①見積→契約(出来高報告初回のみ）'!H526)</f>
        <v/>
      </c>
      <c r="H503" s="110" t="str">
        <f t="shared" si="91"/>
        <v/>
      </c>
      <c r="I503" s="114" t="str">
        <f>IFERROR(IF(K503=TRUE,ROUND(G503*'値引・法定福利費自動計算（非表示予定）'!$D$7+M503,0),IF(G503="","",ROUND(G503*L503+M503,0))),"")</f>
        <v/>
      </c>
      <c r="J503" s="125"/>
      <c r="K503" s="458"/>
      <c r="L503" s="157"/>
      <c r="M503" s="156"/>
      <c r="N503" s="449" t="str">
        <f t="shared" si="83"/>
        <v/>
      </c>
      <c r="O503" s="449" t="str">
        <f>IF($K503=TRUE,'②-1出来高報告書'!$H$42-1%,"")</f>
        <v/>
      </c>
      <c r="P503" s="449" t="str">
        <f>IF($K503=TRUE,'②-1出来高報告書'!$H$42+1%,"")</f>
        <v/>
      </c>
      <c r="Q503" s="460" t="str">
        <f>IF($G503="","",IF($K503=TRUE,
MAX(
MIN(
_xlfn.CEILING.MATH($G503*('②-1出来高報告書'!$H$42-1%),1)-ROUND($G503*'値引・法定福利費自動計算（非表示予定）'!$D$7,0),
_xlfn.CEILING.MATH($G503*('②-1出来高報告書'!$H$42+1%+0.1%),1)-1-ROUND($G503*'値引・法定福利費自動計算（非表示予定）'!$D$7,0)
),
MIN(0,$G503)-ROUND($G503*'値引・法定福利費自動計算（非表示予定）'!$D$7,0),
-99999
),
MAX(
MIN(0,$G503)-ROUND($G503*$L503,0),
-99999
)
))</f>
        <v/>
      </c>
      <c r="R503" s="460" t="str">
        <f>IF($G503="","",IF($K503=TRUE,
MIN(
MAX(
_xlfn.CEILING.MATH($G503*('②-1出来高報告書'!$H$42-1%),1)-ROUND($G503*'値引・法定福利費自動計算（非表示予定）'!$D$7,0),
_xlfn.CEILING.MATH($G503*('②-1出来高報告書'!$H$42+1%+0.1%),1)-1-ROUND($G503*'値引・法定福利費自動計算（非表示予定）'!$D$7,0)
),
MAX(0,$G503)-ROUND($G503*'値引・法定福利費自動計算（非表示予定）'!$D$7,0),
99999
),
MIN(
MAX(0,$G503)-ROUND($G503*$L503,0),
99999
)
))</f>
        <v/>
      </c>
      <c r="S503" s="462" t="str">
        <f t="shared" si="84"/>
        <v>OK</v>
      </c>
      <c r="T503" s="435" t="str">
        <f t="shared" si="85"/>
        <v>OK</v>
      </c>
      <c r="U503" s="435" t="str">
        <f>IF($K503=TRUE,IF(ROUND(ABS($H503-'②-1出来高報告書'!$H$42),4)&lt;=1%,"OK","NG"),"OK")</f>
        <v>OK</v>
      </c>
      <c r="V503" s="435" t="str">
        <f t="shared" si="86"/>
        <v>OK</v>
      </c>
      <c r="W503" s="435" t="str">
        <f t="shared" si="87"/>
        <v>OK</v>
      </c>
      <c r="X503" s="435" t="str">
        <f t="shared" si="88"/>
        <v>OK</v>
      </c>
      <c r="Y503" s="435" t="str">
        <f t="shared" si="89"/>
        <v>OK</v>
      </c>
      <c r="Z503" s="435">
        <f t="shared" si="90"/>
        <v>0</v>
      </c>
      <c r="AA503" s="83">
        <f>'①見積→契約(出来高報告初回のみ）'!I526</f>
        <v>0</v>
      </c>
    </row>
    <row r="504" spans="1:27" ht="18" customHeight="1">
      <c r="A504" s="370">
        <f t="shared" si="93"/>
        <v>14</v>
      </c>
      <c r="B504" s="308" t="str">
        <f>IF('①見積→契約(出来高報告初回のみ）'!B539="〇","☑","")</f>
        <v/>
      </c>
      <c r="C504" s="408" t="str">
        <f t="shared" si="92"/>
        <v/>
      </c>
      <c r="D504" s="305" t="str">
        <f>IFERROR(IF('①見積→契約(出来高報告初回のみ）'!C527="","",'①見積→契約(出来高報告初回のみ）'!C527),"")</f>
        <v/>
      </c>
      <c r="E504" s="115" t="str">
        <f>IFERROR(IF('①見積→契約(出来高報告初回のみ）'!D527="","",FIXED('①見積→契約(出来高報告初回のみ）'!D527,'①見積→契約(出来高報告初回のみ）'!AG541)),"")</f>
        <v/>
      </c>
      <c r="F504" s="111" t="str">
        <f>IFERROR(IF('①見積→契約(出来高報告初回のみ）'!E527="","",'①見積→契約(出来高報告初回のみ）'!E527),"")</f>
        <v/>
      </c>
      <c r="G504" s="112" t="str">
        <f>IF('①見積→契約(出来高報告初回のみ）'!H527="","",'①見積→契約(出来高報告初回のみ）'!H527)</f>
        <v/>
      </c>
      <c r="H504" s="110" t="str">
        <f t="shared" si="91"/>
        <v/>
      </c>
      <c r="I504" s="114" t="str">
        <f>IFERROR(IF(K504=TRUE,ROUND(G504*'値引・法定福利費自動計算（非表示予定）'!$D$7+M504,0),IF(G504="","",ROUND(G504*L504+M504,0))),"")</f>
        <v/>
      </c>
      <c r="J504" s="125"/>
      <c r="K504" s="458"/>
      <c r="L504" s="157"/>
      <c r="M504" s="156"/>
      <c r="N504" s="449" t="str">
        <f t="shared" si="83"/>
        <v/>
      </c>
      <c r="O504" s="449" t="str">
        <f>IF($K504=TRUE,'②-1出来高報告書'!$H$42-1%,"")</f>
        <v/>
      </c>
      <c r="P504" s="449" t="str">
        <f>IF($K504=TRUE,'②-1出来高報告書'!$H$42+1%,"")</f>
        <v/>
      </c>
      <c r="Q504" s="460" t="str">
        <f>IF($G504="","",IF($K504=TRUE,
MAX(
MIN(
_xlfn.CEILING.MATH($G504*('②-1出来高報告書'!$H$42-1%),1)-ROUND($G504*'値引・法定福利費自動計算（非表示予定）'!$D$7,0),
_xlfn.CEILING.MATH($G504*('②-1出来高報告書'!$H$42+1%+0.1%),1)-1-ROUND($G504*'値引・法定福利費自動計算（非表示予定）'!$D$7,0)
),
MIN(0,$G504)-ROUND($G504*'値引・法定福利費自動計算（非表示予定）'!$D$7,0),
-99999
),
MAX(
MIN(0,$G504)-ROUND($G504*$L504,0),
-99999
)
))</f>
        <v/>
      </c>
      <c r="R504" s="460" t="str">
        <f>IF($G504="","",IF($K504=TRUE,
MIN(
MAX(
_xlfn.CEILING.MATH($G504*('②-1出来高報告書'!$H$42-1%),1)-ROUND($G504*'値引・法定福利費自動計算（非表示予定）'!$D$7,0),
_xlfn.CEILING.MATH($G504*('②-1出来高報告書'!$H$42+1%+0.1%),1)-1-ROUND($G504*'値引・法定福利費自動計算（非表示予定）'!$D$7,0)
),
MAX(0,$G504)-ROUND($G504*'値引・法定福利費自動計算（非表示予定）'!$D$7,0),
99999
),
MIN(
MAX(0,$G504)-ROUND($G504*$L504,0),
99999
)
))</f>
        <v/>
      </c>
      <c r="S504" s="462" t="str">
        <f t="shared" si="84"/>
        <v>OK</v>
      </c>
      <c r="T504" s="435" t="str">
        <f t="shared" si="85"/>
        <v>OK</v>
      </c>
      <c r="U504" s="435" t="str">
        <f>IF($K504=TRUE,IF(ROUND(ABS($H504-'②-1出来高報告書'!$H$42),4)&lt;=1%,"OK","NG"),"OK")</f>
        <v>OK</v>
      </c>
      <c r="V504" s="435" t="str">
        <f t="shared" si="86"/>
        <v>OK</v>
      </c>
      <c r="W504" s="435" t="str">
        <f t="shared" si="87"/>
        <v>OK</v>
      </c>
      <c r="X504" s="435" t="str">
        <f t="shared" si="88"/>
        <v>OK</v>
      </c>
      <c r="Y504" s="435" t="str">
        <f t="shared" si="89"/>
        <v>OK</v>
      </c>
      <c r="Z504" s="435">
        <f t="shared" si="90"/>
        <v>0</v>
      </c>
      <c r="AA504" s="83">
        <f>'①見積→契約(出来高報告初回のみ）'!I527</f>
        <v>0</v>
      </c>
    </row>
    <row r="505" spans="1:27" ht="18" customHeight="1">
      <c r="A505" s="370">
        <f t="shared" si="93"/>
        <v>14</v>
      </c>
      <c r="B505" s="308" t="str">
        <f>IF('①見積→契約(出来高報告初回のみ）'!B540="〇","☑","")</f>
        <v/>
      </c>
      <c r="C505" s="408" t="str">
        <f t="shared" si="92"/>
        <v/>
      </c>
      <c r="D505" s="305" t="str">
        <f>IFERROR(IF('①見積→契約(出来高報告初回のみ）'!C528="","",'①見積→契約(出来高報告初回のみ）'!C528),"")</f>
        <v/>
      </c>
      <c r="E505" s="115" t="str">
        <f>IFERROR(IF('①見積→契約(出来高報告初回のみ）'!D528="","",FIXED('①見積→契約(出来高報告初回のみ）'!D528,'①見積→契約(出来高報告初回のみ）'!AG542)),"")</f>
        <v/>
      </c>
      <c r="F505" s="111" t="str">
        <f>IFERROR(IF('①見積→契約(出来高報告初回のみ）'!E528="","",'①見積→契約(出来高報告初回のみ）'!E528),"")</f>
        <v/>
      </c>
      <c r="G505" s="112" t="str">
        <f>IF('①見積→契約(出来高報告初回のみ）'!H528="","",'①見積→契約(出来高報告初回のみ）'!H528)</f>
        <v/>
      </c>
      <c r="H505" s="110" t="str">
        <f t="shared" si="91"/>
        <v/>
      </c>
      <c r="I505" s="114" t="str">
        <f>IFERROR(IF(K505=TRUE,ROUND(G505*'値引・法定福利費自動計算（非表示予定）'!$D$7+M505,0),IF(G505="","",ROUND(G505*L505+M505,0))),"")</f>
        <v/>
      </c>
      <c r="J505" s="125"/>
      <c r="K505" s="458"/>
      <c r="L505" s="157"/>
      <c r="M505" s="156"/>
      <c r="N505" s="449" t="str">
        <f t="shared" si="83"/>
        <v/>
      </c>
      <c r="O505" s="449" t="str">
        <f>IF($K505=TRUE,'②-1出来高報告書'!$H$42-1%,"")</f>
        <v/>
      </c>
      <c r="P505" s="449" t="str">
        <f>IF($K505=TRUE,'②-1出来高報告書'!$H$42+1%,"")</f>
        <v/>
      </c>
      <c r="Q505" s="460" t="str">
        <f>IF($G505="","",IF($K505=TRUE,
MAX(
MIN(
_xlfn.CEILING.MATH($G505*('②-1出来高報告書'!$H$42-1%),1)-ROUND($G505*'値引・法定福利費自動計算（非表示予定）'!$D$7,0),
_xlfn.CEILING.MATH($G505*('②-1出来高報告書'!$H$42+1%+0.1%),1)-1-ROUND($G505*'値引・法定福利費自動計算（非表示予定）'!$D$7,0)
),
MIN(0,$G505)-ROUND($G505*'値引・法定福利費自動計算（非表示予定）'!$D$7,0),
-99999
),
MAX(
MIN(0,$G505)-ROUND($G505*$L505,0),
-99999
)
))</f>
        <v/>
      </c>
      <c r="R505" s="460" t="str">
        <f>IF($G505="","",IF($K505=TRUE,
MIN(
MAX(
_xlfn.CEILING.MATH($G505*('②-1出来高報告書'!$H$42-1%),1)-ROUND($G505*'値引・法定福利費自動計算（非表示予定）'!$D$7,0),
_xlfn.CEILING.MATH($G505*('②-1出来高報告書'!$H$42+1%+0.1%),1)-1-ROUND($G505*'値引・法定福利費自動計算（非表示予定）'!$D$7,0)
),
MAX(0,$G505)-ROUND($G505*'値引・法定福利費自動計算（非表示予定）'!$D$7,0),
99999
),
MIN(
MAX(0,$G505)-ROUND($G505*$L505,0),
99999
)
))</f>
        <v/>
      </c>
      <c r="S505" s="462" t="str">
        <f t="shared" si="84"/>
        <v>OK</v>
      </c>
      <c r="T505" s="435" t="str">
        <f t="shared" si="85"/>
        <v>OK</v>
      </c>
      <c r="U505" s="435" t="str">
        <f>IF($K505=TRUE,IF(ROUND(ABS($H505-'②-1出来高報告書'!$H$42),4)&lt;=1%,"OK","NG"),"OK")</f>
        <v>OK</v>
      </c>
      <c r="V505" s="435" t="str">
        <f t="shared" si="86"/>
        <v>OK</v>
      </c>
      <c r="W505" s="435" t="str">
        <f t="shared" si="87"/>
        <v>OK</v>
      </c>
      <c r="X505" s="435" t="str">
        <f t="shared" si="88"/>
        <v>OK</v>
      </c>
      <c r="Y505" s="435" t="str">
        <f t="shared" si="89"/>
        <v>OK</v>
      </c>
      <c r="Z505" s="435">
        <f t="shared" si="90"/>
        <v>0</v>
      </c>
      <c r="AA505" s="83">
        <f>'①見積→契約(出来高報告初回のみ）'!I528</f>
        <v>0</v>
      </c>
    </row>
    <row r="506" spans="1:27" ht="18" customHeight="1">
      <c r="A506" s="370">
        <f t="shared" si="93"/>
        <v>14</v>
      </c>
      <c r="B506" s="308" t="str">
        <f>IF('①見積→契約(出来高報告初回のみ）'!B541="〇","☑","")</f>
        <v/>
      </c>
      <c r="C506" s="408" t="str">
        <f t="shared" si="92"/>
        <v/>
      </c>
      <c r="D506" s="305" t="str">
        <f>IFERROR(IF('①見積→契約(出来高報告初回のみ）'!C529="","",'①見積→契約(出来高報告初回のみ）'!C529),"")</f>
        <v/>
      </c>
      <c r="E506" s="115" t="str">
        <f>IFERROR(IF('①見積→契約(出来高報告初回のみ）'!D529="","",FIXED('①見積→契約(出来高報告初回のみ）'!D529,'①見積→契約(出来高報告初回のみ）'!AG543)),"")</f>
        <v/>
      </c>
      <c r="F506" s="111" t="str">
        <f>IFERROR(IF('①見積→契約(出来高報告初回のみ）'!E529="","",'①見積→契約(出来高報告初回のみ）'!E529),"")</f>
        <v/>
      </c>
      <c r="G506" s="112" t="str">
        <f>IF('①見積→契約(出来高報告初回のみ）'!H529="","",'①見積→契約(出来高報告初回のみ）'!H529)</f>
        <v/>
      </c>
      <c r="H506" s="110" t="str">
        <f t="shared" si="91"/>
        <v/>
      </c>
      <c r="I506" s="114" t="str">
        <f>IFERROR(IF(K506=TRUE,ROUND(G506*'値引・法定福利費自動計算（非表示予定）'!$D$7+M506,0),IF(G506="","",ROUND(G506*L506+M506,0))),"")</f>
        <v/>
      </c>
      <c r="J506" s="125"/>
      <c r="K506" s="458"/>
      <c r="L506" s="157"/>
      <c r="M506" s="156"/>
      <c r="N506" s="449" t="str">
        <f t="shared" si="83"/>
        <v/>
      </c>
      <c r="O506" s="449" t="str">
        <f>IF($K506=TRUE,'②-1出来高報告書'!$H$42-1%,"")</f>
        <v/>
      </c>
      <c r="P506" s="449" t="str">
        <f>IF($K506=TRUE,'②-1出来高報告書'!$H$42+1%,"")</f>
        <v/>
      </c>
      <c r="Q506" s="460" t="str">
        <f>IF($G506="","",IF($K506=TRUE,
MAX(
MIN(
_xlfn.CEILING.MATH($G506*('②-1出来高報告書'!$H$42-1%),1)-ROUND($G506*'値引・法定福利費自動計算（非表示予定）'!$D$7,0),
_xlfn.CEILING.MATH($G506*('②-1出来高報告書'!$H$42+1%+0.1%),1)-1-ROUND($G506*'値引・法定福利費自動計算（非表示予定）'!$D$7,0)
),
MIN(0,$G506)-ROUND($G506*'値引・法定福利費自動計算（非表示予定）'!$D$7,0),
-99999
),
MAX(
MIN(0,$G506)-ROUND($G506*$L506,0),
-99999
)
))</f>
        <v/>
      </c>
      <c r="R506" s="460" t="str">
        <f>IF($G506="","",IF($K506=TRUE,
MIN(
MAX(
_xlfn.CEILING.MATH($G506*('②-1出来高報告書'!$H$42-1%),1)-ROUND($G506*'値引・法定福利費自動計算（非表示予定）'!$D$7,0),
_xlfn.CEILING.MATH($G506*('②-1出来高報告書'!$H$42+1%+0.1%),1)-1-ROUND($G506*'値引・法定福利費自動計算（非表示予定）'!$D$7,0)
),
MAX(0,$G506)-ROUND($G506*'値引・法定福利費自動計算（非表示予定）'!$D$7,0),
99999
),
MIN(
MAX(0,$G506)-ROUND($G506*$L506,0),
99999
)
))</f>
        <v/>
      </c>
      <c r="S506" s="462" t="str">
        <f t="shared" si="84"/>
        <v>OK</v>
      </c>
      <c r="T506" s="435" t="str">
        <f t="shared" si="85"/>
        <v>OK</v>
      </c>
      <c r="U506" s="435" t="str">
        <f>IF($K506=TRUE,IF(ROUND(ABS($H506-'②-1出来高報告書'!$H$42),4)&lt;=1%,"OK","NG"),"OK")</f>
        <v>OK</v>
      </c>
      <c r="V506" s="435" t="str">
        <f t="shared" si="86"/>
        <v>OK</v>
      </c>
      <c r="W506" s="435" t="str">
        <f t="shared" si="87"/>
        <v>OK</v>
      </c>
      <c r="X506" s="435" t="str">
        <f t="shared" si="88"/>
        <v>OK</v>
      </c>
      <c r="Y506" s="435" t="str">
        <f t="shared" si="89"/>
        <v>OK</v>
      </c>
      <c r="Z506" s="435">
        <f t="shared" si="90"/>
        <v>0</v>
      </c>
      <c r="AA506" s="83">
        <f>'①見積→契約(出来高報告初回のみ）'!I529</f>
        <v>0</v>
      </c>
    </row>
    <row r="507" spans="1:27" ht="18" customHeight="1">
      <c r="A507" s="370">
        <f t="shared" si="93"/>
        <v>14</v>
      </c>
      <c r="B507" s="308" t="str">
        <f>IF('①見積→契約(出来高報告初回のみ）'!B542="〇","☑","")</f>
        <v/>
      </c>
      <c r="C507" s="408" t="str">
        <f t="shared" si="92"/>
        <v/>
      </c>
      <c r="D507" s="305" t="str">
        <f>IFERROR(IF('①見積→契約(出来高報告初回のみ）'!C530="","",'①見積→契約(出来高報告初回のみ）'!C530),"")</f>
        <v/>
      </c>
      <c r="E507" s="115" t="str">
        <f>IFERROR(IF('①見積→契約(出来高報告初回のみ）'!D530="","",FIXED('①見積→契約(出来高報告初回のみ）'!D530,'①見積→契約(出来高報告初回のみ）'!AG544)),"")</f>
        <v/>
      </c>
      <c r="F507" s="111" t="str">
        <f>IFERROR(IF('①見積→契約(出来高報告初回のみ）'!E530="","",'①見積→契約(出来高報告初回のみ）'!E530),"")</f>
        <v/>
      </c>
      <c r="G507" s="112" t="str">
        <f>IF('①見積→契約(出来高報告初回のみ）'!H530="","",'①見積→契約(出来高報告初回のみ）'!H530)</f>
        <v/>
      </c>
      <c r="H507" s="110" t="str">
        <f t="shared" si="91"/>
        <v/>
      </c>
      <c r="I507" s="114" t="str">
        <f>IFERROR(IF(K507=TRUE,ROUND(G507*'値引・法定福利費自動計算（非表示予定）'!$D$7+M507,0),IF(G507="","",ROUND(G507*L507+M507,0))),"")</f>
        <v/>
      </c>
      <c r="J507" s="125"/>
      <c r="K507" s="458"/>
      <c r="L507" s="157"/>
      <c r="M507" s="156"/>
      <c r="N507" s="449" t="str">
        <f t="shared" si="83"/>
        <v/>
      </c>
      <c r="O507" s="449" t="str">
        <f>IF($K507=TRUE,'②-1出来高報告書'!$H$42-1%,"")</f>
        <v/>
      </c>
      <c r="P507" s="449" t="str">
        <f>IF($K507=TRUE,'②-1出来高報告書'!$H$42+1%,"")</f>
        <v/>
      </c>
      <c r="Q507" s="460" t="str">
        <f>IF($G507="","",IF($K507=TRUE,
MAX(
MIN(
_xlfn.CEILING.MATH($G507*('②-1出来高報告書'!$H$42-1%),1)-ROUND($G507*'値引・法定福利費自動計算（非表示予定）'!$D$7,0),
_xlfn.CEILING.MATH($G507*('②-1出来高報告書'!$H$42+1%+0.1%),1)-1-ROUND($G507*'値引・法定福利費自動計算（非表示予定）'!$D$7,0)
),
MIN(0,$G507)-ROUND($G507*'値引・法定福利費自動計算（非表示予定）'!$D$7,0),
-99999
),
MAX(
MIN(0,$G507)-ROUND($G507*$L507,0),
-99999
)
))</f>
        <v/>
      </c>
      <c r="R507" s="460" t="str">
        <f>IF($G507="","",IF($K507=TRUE,
MIN(
MAX(
_xlfn.CEILING.MATH($G507*('②-1出来高報告書'!$H$42-1%),1)-ROUND($G507*'値引・法定福利費自動計算（非表示予定）'!$D$7,0),
_xlfn.CEILING.MATH($G507*('②-1出来高報告書'!$H$42+1%+0.1%),1)-1-ROUND($G507*'値引・法定福利費自動計算（非表示予定）'!$D$7,0)
),
MAX(0,$G507)-ROUND($G507*'値引・法定福利費自動計算（非表示予定）'!$D$7,0),
99999
),
MIN(
MAX(0,$G507)-ROUND($G507*$L507,0),
99999
)
))</f>
        <v/>
      </c>
      <c r="S507" s="462" t="str">
        <f t="shared" si="84"/>
        <v>OK</v>
      </c>
      <c r="T507" s="435" t="str">
        <f t="shared" si="85"/>
        <v>OK</v>
      </c>
      <c r="U507" s="435" t="str">
        <f>IF($K507=TRUE,IF(ROUND(ABS($H507-'②-1出来高報告書'!$H$42),4)&lt;=1%,"OK","NG"),"OK")</f>
        <v>OK</v>
      </c>
      <c r="V507" s="435" t="str">
        <f t="shared" si="86"/>
        <v>OK</v>
      </c>
      <c r="W507" s="435" t="str">
        <f t="shared" si="87"/>
        <v>OK</v>
      </c>
      <c r="X507" s="435" t="str">
        <f t="shared" si="88"/>
        <v>OK</v>
      </c>
      <c r="Y507" s="435" t="str">
        <f t="shared" si="89"/>
        <v>OK</v>
      </c>
      <c r="Z507" s="435">
        <f t="shared" si="90"/>
        <v>0</v>
      </c>
      <c r="AA507" s="83">
        <f>'①見積→契約(出来高報告初回のみ）'!I530</f>
        <v>0</v>
      </c>
    </row>
    <row r="508" spans="1:27" ht="18" customHeight="1">
      <c r="A508" s="370">
        <f t="shared" si="93"/>
        <v>14</v>
      </c>
      <c r="B508" s="308" t="str">
        <f>IF('①見積→契約(出来高報告初回のみ）'!B543="〇","☑","")</f>
        <v/>
      </c>
      <c r="C508" s="408" t="str">
        <f t="shared" si="92"/>
        <v/>
      </c>
      <c r="D508" s="305" t="str">
        <f>IFERROR(IF('①見積→契約(出来高報告初回のみ）'!C531="","",'①見積→契約(出来高報告初回のみ）'!C531),"")</f>
        <v/>
      </c>
      <c r="E508" s="115" t="str">
        <f>IFERROR(IF('①見積→契約(出来高報告初回のみ）'!D531="","",FIXED('①見積→契約(出来高報告初回のみ）'!D531,'①見積→契約(出来高報告初回のみ）'!AG545)),"")</f>
        <v/>
      </c>
      <c r="F508" s="111" t="str">
        <f>IFERROR(IF('①見積→契約(出来高報告初回のみ）'!E531="","",'①見積→契約(出来高報告初回のみ）'!E531),"")</f>
        <v/>
      </c>
      <c r="G508" s="112" t="str">
        <f>IF('①見積→契約(出来高報告初回のみ）'!H531="","",'①見積→契約(出来高報告初回のみ）'!H531)</f>
        <v/>
      </c>
      <c r="H508" s="110" t="str">
        <f t="shared" si="91"/>
        <v/>
      </c>
      <c r="I508" s="114" t="str">
        <f>IFERROR(IF(K508=TRUE,ROUND(G508*'値引・法定福利費自動計算（非表示予定）'!$D$7+M508,0),IF(G508="","",ROUND(G508*L508+M508,0))),"")</f>
        <v/>
      </c>
      <c r="J508" s="125"/>
      <c r="K508" s="458"/>
      <c r="L508" s="157"/>
      <c r="M508" s="156"/>
      <c r="N508" s="449" t="str">
        <f t="shared" si="83"/>
        <v/>
      </c>
      <c r="O508" s="449" t="str">
        <f>IF($K508=TRUE,'②-1出来高報告書'!$H$42-1%,"")</f>
        <v/>
      </c>
      <c r="P508" s="449" t="str">
        <f>IF($K508=TRUE,'②-1出来高報告書'!$H$42+1%,"")</f>
        <v/>
      </c>
      <c r="Q508" s="460" t="str">
        <f>IF($G508="","",IF($K508=TRUE,
MAX(
MIN(
_xlfn.CEILING.MATH($G508*('②-1出来高報告書'!$H$42-1%),1)-ROUND($G508*'値引・法定福利費自動計算（非表示予定）'!$D$7,0),
_xlfn.CEILING.MATH($G508*('②-1出来高報告書'!$H$42+1%+0.1%),1)-1-ROUND($G508*'値引・法定福利費自動計算（非表示予定）'!$D$7,0)
),
MIN(0,$G508)-ROUND($G508*'値引・法定福利費自動計算（非表示予定）'!$D$7,0),
-99999
),
MAX(
MIN(0,$G508)-ROUND($G508*$L508,0),
-99999
)
))</f>
        <v/>
      </c>
      <c r="R508" s="460" t="str">
        <f>IF($G508="","",IF($K508=TRUE,
MIN(
MAX(
_xlfn.CEILING.MATH($G508*('②-1出来高報告書'!$H$42-1%),1)-ROUND($G508*'値引・法定福利費自動計算（非表示予定）'!$D$7,0),
_xlfn.CEILING.MATH($G508*('②-1出来高報告書'!$H$42+1%+0.1%),1)-1-ROUND($G508*'値引・法定福利費自動計算（非表示予定）'!$D$7,0)
),
MAX(0,$G508)-ROUND($G508*'値引・法定福利費自動計算（非表示予定）'!$D$7,0),
99999
),
MIN(
MAX(0,$G508)-ROUND($G508*$L508,0),
99999
)
))</f>
        <v/>
      </c>
      <c r="S508" s="462" t="str">
        <f t="shared" si="84"/>
        <v>OK</v>
      </c>
      <c r="T508" s="435" t="str">
        <f t="shared" si="85"/>
        <v>OK</v>
      </c>
      <c r="U508" s="435" t="str">
        <f>IF($K508=TRUE,IF(ROUND(ABS($H508-'②-1出来高報告書'!$H$42),4)&lt;=1%,"OK","NG"),"OK")</f>
        <v>OK</v>
      </c>
      <c r="V508" s="435" t="str">
        <f t="shared" si="86"/>
        <v>OK</v>
      </c>
      <c r="W508" s="435" t="str">
        <f t="shared" si="87"/>
        <v>OK</v>
      </c>
      <c r="X508" s="435" t="str">
        <f t="shared" si="88"/>
        <v>OK</v>
      </c>
      <c r="Y508" s="435" t="str">
        <f t="shared" si="89"/>
        <v>OK</v>
      </c>
      <c r="Z508" s="435">
        <f t="shared" si="90"/>
        <v>0</v>
      </c>
      <c r="AA508" s="83">
        <f>'①見積→契約(出来高報告初回のみ）'!I531</f>
        <v>0</v>
      </c>
    </row>
    <row r="509" spans="1:27" ht="18" customHeight="1">
      <c r="A509" s="370">
        <f t="shared" si="93"/>
        <v>14</v>
      </c>
      <c r="B509" s="308" t="str">
        <f>IF('①見積→契約(出来高報告初回のみ）'!B544="〇","☑","")</f>
        <v/>
      </c>
      <c r="C509" s="408" t="str">
        <f t="shared" si="92"/>
        <v/>
      </c>
      <c r="D509" s="305" t="str">
        <f>IFERROR(IF('①見積→契約(出来高報告初回のみ）'!C532="","",'①見積→契約(出来高報告初回のみ）'!C532),"")</f>
        <v/>
      </c>
      <c r="E509" s="115" t="str">
        <f>IFERROR(IF('①見積→契約(出来高報告初回のみ）'!D532="","",FIXED('①見積→契約(出来高報告初回のみ）'!D532,'①見積→契約(出来高報告初回のみ）'!AG546)),"")</f>
        <v/>
      </c>
      <c r="F509" s="111" t="str">
        <f>IFERROR(IF('①見積→契約(出来高報告初回のみ）'!E532="","",'①見積→契約(出来高報告初回のみ）'!E532),"")</f>
        <v/>
      </c>
      <c r="G509" s="112" t="str">
        <f>IF('①見積→契約(出来高報告初回のみ）'!H532="","",'①見積→契約(出来高報告初回のみ）'!H532)</f>
        <v/>
      </c>
      <c r="H509" s="110" t="str">
        <f t="shared" si="91"/>
        <v/>
      </c>
      <c r="I509" s="114" t="str">
        <f>IFERROR(IF(K509=TRUE,ROUND(G509*'値引・法定福利費自動計算（非表示予定）'!$D$7+M509,0),IF(G509="","",ROUND(G509*L509+M509,0))),"")</f>
        <v/>
      </c>
      <c r="J509" s="125"/>
      <c r="K509" s="458"/>
      <c r="L509" s="157"/>
      <c r="M509" s="156"/>
      <c r="N509" s="449" t="str">
        <f t="shared" si="83"/>
        <v/>
      </c>
      <c r="O509" s="449" t="str">
        <f>IF($K509=TRUE,'②-1出来高報告書'!$H$42-1%,"")</f>
        <v/>
      </c>
      <c r="P509" s="449" t="str">
        <f>IF($K509=TRUE,'②-1出来高報告書'!$H$42+1%,"")</f>
        <v/>
      </c>
      <c r="Q509" s="460" t="str">
        <f>IF($G509="","",IF($K509=TRUE,
MAX(
MIN(
_xlfn.CEILING.MATH($G509*('②-1出来高報告書'!$H$42-1%),1)-ROUND($G509*'値引・法定福利費自動計算（非表示予定）'!$D$7,0),
_xlfn.CEILING.MATH($G509*('②-1出来高報告書'!$H$42+1%+0.1%),1)-1-ROUND($G509*'値引・法定福利費自動計算（非表示予定）'!$D$7,0)
),
MIN(0,$G509)-ROUND($G509*'値引・法定福利費自動計算（非表示予定）'!$D$7,0),
-99999
),
MAX(
MIN(0,$G509)-ROUND($G509*$L509,0),
-99999
)
))</f>
        <v/>
      </c>
      <c r="R509" s="460" t="str">
        <f>IF($G509="","",IF($K509=TRUE,
MIN(
MAX(
_xlfn.CEILING.MATH($G509*('②-1出来高報告書'!$H$42-1%),1)-ROUND($G509*'値引・法定福利費自動計算（非表示予定）'!$D$7,0),
_xlfn.CEILING.MATH($G509*('②-1出来高報告書'!$H$42+1%+0.1%),1)-1-ROUND($G509*'値引・法定福利費自動計算（非表示予定）'!$D$7,0)
),
MAX(0,$G509)-ROUND($G509*'値引・法定福利費自動計算（非表示予定）'!$D$7,0),
99999
),
MIN(
MAX(0,$G509)-ROUND($G509*$L509,0),
99999
)
))</f>
        <v/>
      </c>
      <c r="S509" s="462" t="str">
        <f t="shared" si="84"/>
        <v>OK</v>
      </c>
      <c r="T509" s="435" t="str">
        <f t="shared" si="85"/>
        <v>OK</v>
      </c>
      <c r="U509" s="435" t="str">
        <f>IF($K509=TRUE,IF(ROUND(ABS($H509-'②-1出来高報告書'!$H$42),4)&lt;=1%,"OK","NG"),"OK")</f>
        <v>OK</v>
      </c>
      <c r="V509" s="435" t="str">
        <f t="shared" si="86"/>
        <v>OK</v>
      </c>
      <c r="W509" s="435" t="str">
        <f t="shared" si="87"/>
        <v>OK</v>
      </c>
      <c r="X509" s="435" t="str">
        <f t="shared" si="88"/>
        <v>OK</v>
      </c>
      <c r="Y509" s="435" t="str">
        <f t="shared" si="89"/>
        <v>OK</v>
      </c>
      <c r="Z509" s="435">
        <f t="shared" si="90"/>
        <v>0</v>
      </c>
      <c r="AA509" s="83">
        <f>'①見積→契約(出来高報告初回のみ）'!I532</f>
        <v>0</v>
      </c>
    </row>
    <row r="510" spans="1:27" ht="18" customHeight="1">
      <c r="A510" s="370">
        <f t="shared" si="93"/>
        <v>14</v>
      </c>
      <c r="B510" s="308" t="str">
        <f>IF('①見積→契約(出来高報告初回のみ）'!B545="〇","☑","")</f>
        <v/>
      </c>
      <c r="C510" s="408" t="str">
        <f t="shared" si="92"/>
        <v/>
      </c>
      <c r="D510" s="305" t="str">
        <f>IFERROR(IF('①見積→契約(出来高報告初回のみ）'!C533="","",'①見積→契約(出来高報告初回のみ）'!C533),"")</f>
        <v/>
      </c>
      <c r="E510" s="115" t="str">
        <f>IFERROR(IF('①見積→契約(出来高報告初回のみ）'!D533="","",FIXED('①見積→契約(出来高報告初回のみ）'!D533,'①見積→契約(出来高報告初回のみ）'!AG547)),"")</f>
        <v/>
      </c>
      <c r="F510" s="111" t="str">
        <f>IFERROR(IF('①見積→契約(出来高報告初回のみ）'!E533="","",'①見積→契約(出来高報告初回のみ）'!E533),"")</f>
        <v/>
      </c>
      <c r="G510" s="112" t="str">
        <f>IF('①見積→契約(出来高報告初回のみ）'!H533="","",'①見積→契約(出来高報告初回のみ）'!H533)</f>
        <v/>
      </c>
      <c r="H510" s="110" t="str">
        <f t="shared" si="91"/>
        <v/>
      </c>
      <c r="I510" s="114" t="str">
        <f>IFERROR(IF(K510=TRUE,ROUND(G510*'値引・法定福利費自動計算（非表示予定）'!$D$7+M510,0),IF(G510="","",ROUND(G510*L510+M510,0))),"")</f>
        <v/>
      </c>
      <c r="J510" s="125"/>
      <c r="K510" s="458" t="b">
        <v>0</v>
      </c>
      <c r="L510" s="157"/>
      <c r="M510" s="156"/>
      <c r="N510" s="449" t="str">
        <f t="shared" si="83"/>
        <v/>
      </c>
      <c r="O510" s="449" t="str">
        <f>IF($K510=TRUE,'②-1出来高報告書'!$H$42-1%,"")</f>
        <v/>
      </c>
      <c r="P510" s="449" t="str">
        <f>IF($K510=TRUE,'②-1出来高報告書'!$H$42+1%,"")</f>
        <v/>
      </c>
      <c r="Q510" s="460" t="str">
        <f>IF($G510="","",IF($K510=TRUE,
MAX(
MIN(
_xlfn.CEILING.MATH($G510*('②-1出来高報告書'!$H$42-1%),1)-ROUND($G510*'値引・法定福利費自動計算（非表示予定）'!$D$7,0),
_xlfn.CEILING.MATH($G510*('②-1出来高報告書'!$H$42+1%+0.1%),1)-1-ROUND($G510*'値引・法定福利費自動計算（非表示予定）'!$D$7,0)
),
MIN(0,$G510)-ROUND($G510*'値引・法定福利費自動計算（非表示予定）'!$D$7,0),
-99999
),
MAX(
MIN(0,$G510)-ROUND($G510*$L510,0),
-99999
)
))</f>
        <v/>
      </c>
      <c r="R510" s="460" t="str">
        <f>IF($G510="","",IF($K510=TRUE,
MIN(
MAX(
_xlfn.CEILING.MATH($G510*('②-1出来高報告書'!$H$42-1%),1)-ROUND($G510*'値引・法定福利費自動計算（非表示予定）'!$D$7,0),
_xlfn.CEILING.MATH($G510*('②-1出来高報告書'!$H$42+1%+0.1%),1)-1-ROUND($G510*'値引・法定福利費自動計算（非表示予定）'!$D$7,0)
),
MAX(0,$G510)-ROUND($G510*'値引・法定福利費自動計算（非表示予定）'!$D$7,0),
99999
),
MIN(
MAX(0,$G510)-ROUND($G510*$L510,0),
99999
)
))</f>
        <v/>
      </c>
      <c r="S510" s="462" t="str">
        <f t="shared" si="84"/>
        <v>OK</v>
      </c>
      <c r="T510" s="435" t="str">
        <f t="shared" si="85"/>
        <v>OK</v>
      </c>
      <c r="U510" s="435" t="str">
        <f>IF($K510=TRUE,IF(ROUND(ABS($H510-'②-1出来高報告書'!$H$42),4)&lt;=1%,"OK","NG"),"OK")</f>
        <v>OK</v>
      </c>
      <c r="V510" s="435" t="str">
        <f t="shared" si="86"/>
        <v>OK</v>
      </c>
      <c r="W510" s="435" t="str">
        <f t="shared" si="87"/>
        <v>OK</v>
      </c>
      <c r="X510" s="435" t="str">
        <f t="shared" si="88"/>
        <v>OK</v>
      </c>
      <c r="Y510" s="435" t="str">
        <f t="shared" si="89"/>
        <v>OK</v>
      </c>
      <c r="Z510" s="435">
        <f t="shared" si="90"/>
        <v>0</v>
      </c>
      <c r="AA510" s="83">
        <f>'①見積→契約(出来高報告初回のみ）'!I533</f>
        <v>0</v>
      </c>
    </row>
    <row r="511" spans="1:27" ht="18" customHeight="1">
      <c r="A511" s="370">
        <f t="shared" si="93"/>
        <v>14</v>
      </c>
      <c r="B511" s="308" t="str">
        <f>IF('①見積→契約(出来高報告初回のみ）'!B546="〇","☑","")</f>
        <v/>
      </c>
      <c r="C511" s="408" t="str">
        <f t="shared" si="92"/>
        <v/>
      </c>
      <c r="D511" s="305" t="str">
        <f>IFERROR(IF('①見積→契約(出来高報告初回のみ）'!C534="","",'①見積→契約(出来高報告初回のみ）'!C534),"")</f>
        <v/>
      </c>
      <c r="E511" s="115" t="str">
        <f>IFERROR(IF('①見積→契約(出来高報告初回のみ）'!D534="","",FIXED('①見積→契約(出来高報告初回のみ）'!D534,'①見積→契約(出来高報告初回のみ）'!AG548)),"")</f>
        <v/>
      </c>
      <c r="F511" s="111" t="str">
        <f>IFERROR(IF('①見積→契約(出来高報告初回のみ）'!E534="","",'①見積→契約(出来高報告初回のみ）'!E534),"")</f>
        <v/>
      </c>
      <c r="G511" s="112" t="str">
        <f>IF('①見積→契約(出来高報告初回のみ）'!H534="","",'①見積→契約(出来高報告初回のみ）'!H534)</f>
        <v/>
      </c>
      <c r="H511" s="110" t="str">
        <f t="shared" si="91"/>
        <v/>
      </c>
      <c r="I511" s="114" t="str">
        <f>IFERROR(IF(K511=TRUE,ROUND(G511*'値引・法定福利費自動計算（非表示予定）'!$D$7+M511,0),IF(G511="","",ROUND(G511*L511+M511,0))),"")</f>
        <v/>
      </c>
      <c r="J511" s="125"/>
      <c r="K511" s="458"/>
      <c r="L511" s="157"/>
      <c r="M511" s="156"/>
      <c r="N511" s="449" t="str">
        <f t="shared" si="83"/>
        <v/>
      </c>
      <c r="O511" s="449" t="str">
        <f>IF($K511=TRUE,'②-1出来高報告書'!$H$42-1%,"")</f>
        <v/>
      </c>
      <c r="P511" s="449" t="str">
        <f>IF($K511=TRUE,'②-1出来高報告書'!$H$42+1%,"")</f>
        <v/>
      </c>
      <c r="Q511" s="460" t="str">
        <f>IF($G511="","",IF($K511=TRUE,
MAX(
MIN(
_xlfn.CEILING.MATH($G511*('②-1出来高報告書'!$H$42-1%),1)-ROUND($G511*'値引・法定福利費自動計算（非表示予定）'!$D$7,0),
_xlfn.CEILING.MATH($G511*('②-1出来高報告書'!$H$42+1%+0.1%),1)-1-ROUND($G511*'値引・法定福利費自動計算（非表示予定）'!$D$7,0)
),
MIN(0,$G511)-ROUND($G511*'値引・法定福利費自動計算（非表示予定）'!$D$7,0),
-99999
),
MAX(
MIN(0,$G511)-ROUND($G511*$L511,0),
-99999
)
))</f>
        <v/>
      </c>
      <c r="R511" s="460" t="str">
        <f>IF($G511="","",IF($K511=TRUE,
MIN(
MAX(
_xlfn.CEILING.MATH($G511*('②-1出来高報告書'!$H$42-1%),1)-ROUND($G511*'値引・法定福利費自動計算（非表示予定）'!$D$7,0),
_xlfn.CEILING.MATH($G511*('②-1出来高報告書'!$H$42+1%+0.1%),1)-1-ROUND($G511*'値引・法定福利費自動計算（非表示予定）'!$D$7,0)
),
MAX(0,$G511)-ROUND($G511*'値引・法定福利費自動計算（非表示予定）'!$D$7,0),
99999
),
MIN(
MAX(0,$G511)-ROUND($G511*$L511,0),
99999
)
))</f>
        <v/>
      </c>
      <c r="S511" s="462" t="str">
        <f t="shared" si="84"/>
        <v>OK</v>
      </c>
      <c r="T511" s="435" t="str">
        <f t="shared" si="85"/>
        <v>OK</v>
      </c>
      <c r="U511" s="435" t="str">
        <f>IF($K511=TRUE,IF(ROUND(ABS($H511-'②-1出来高報告書'!$H$42),4)&lt;=1%,"OK","NG"),"OK")</f>
        <v>OK</v>
      </c>
      <c r="V511" s="435" t="str">
        <f t="shared" si="86"/>
        <v>OK</v>
      </c>
      <c r="W511" s="435" t="str">
        <f t="shared" si="87"/>
        <v>OK</v>
      </c>
      <c r="X511" s="435" t="str">
        <f t="shared" si="88"/>
        <v>OK</v>
      </c>
      <c r="Y511" s="435" t="str">
        <f t="shared" si="89"/>
        <v>OK</v>
      </c>
      <c r="Z511" s="435">
        <f t="shared" si="90"/>
        <v>0</v>
      </c>
      <c r="AA511" s="83">
        <f>'①見積→契約(出来高報告初回のみ）'!I534</f>
        <v>0</v>
      </c>
    </row>
    <row r="512" spans="1:27" ht="18" customHeight="1">
      <c r="A512" s="370">
        <f t="shared" si="93"/>
        <v>14</v>
      </c>
      <c r="B512" s="308" t="str">
        <f>IF('①見積→契約(出来高報告初回のみ）'!B547="〇","☑","")</f>
        <v/>
      </c>
      <c r="C512" s="408" t="str">
        <f t="shared" si="92"/>
        <v/>
      </c>
      <c r="D512" s="305" t="str">
        <f>IFERROR(IF('①見積→契約(出来高報告初回のみ）'!C535="","",'①見積→契約(出来高報告初回のみ）'!C535),"")</f>
        <v/>
      </c>
      <c r="E512" s="115" t="str">
        <f>IFERROR(IF('①見積→契約(出来高報告初回のみ）'!D535="","",FIXED('①見積→契約(出来高報告初回のみ）'!D535,'①見積→契約(出来高報告初回のみ）'!AG549)),"")</f>
        <v/>
      </c>
      <c r="F512" s="111" t="str">
        <f>IFERROR(IF('①見積→契約(出来高報告初回のみ）'!E535="","",'①見積→契約(出来高報告初回のみ）'!E535),"")</f>
        <v/>
      </c>
      <c r="G512" s="112" t="str">
        <f>IF('①見積→契約(出来高報告初回のみ）'!H535="","",'①見積→契約(出来高報告初回のみ）'!H535)</f>
        <v/>
      </c>
      <c r="H512" s="110" t="str">
        <f t="shared" si="91"/>
        <v/>
      </c>
      <c r="I512" s="114" t="str">
        <f>IFERROR(IF(K512=TRUE,ROUND(G512*'値引・法定福利費自動計算（非表示予定）'!$D$7+M512,0),IF(G512="","",ROUND(G512*L512+M512,0))),"")</f>
        <v/>
      </c>
      <c r="J512" s="125"/>
      <c r="K512" s="458"/>
      <c r="L512" s="157"/>
      <c r="M512" s="156"/>
      <c r="N512" s="449" t="str">
        <f t="shared" si="83"/>
        <v/>
      </c>
      <c r="O512" s="449" t="str">
        <f>IF($K512=TRUE,'②-1出来高報告書'!$H$42-1%,"")</f>
        <v/>
      </c>
      <c r="P512" s="449" t="str">
        <f>IF($K512=TRUE,'②-1出来高報告書'!$H$42+1%,"")</f>
        <v/>
      </c>
      <c r="Q512" s="460" t="str">
        <f>IF($G512="","",IF($K512=TRUE,
MAX(
MIN(
_xlfn.CEILING.MATH($G512*('②-1出来高報告書'!$H$42-1%),1)-ROUND($G512*'値引・法定福利費自動計算（非表示予定）'!$D$7,0),
_xlfn.CEILING.MATH($G512*('②-1出来高報告書'!$H$42+1%+0.1%),1)-1-ROUND($G512*'値引・法定福利費自動計算（非表示予定）'!$D$7,0)
),
MIN(0,$G512)-ROUND($G512*'値引・法定福利費自動計算（非表示予定）'!$D$7,0),
-99999
),
MAX(
MIN(0,$G512)-ROUND($G512*$L512,0),
-99999
)
))</f>
        <v/>
      </c>
      <c r="R512" s="460" t="str">
        <f>IF($G512="","",IF($K512=TRUE,
MIN(
MAX(
_xlfn.CEILING.MATH($G512*('②-1出来高報告書'!$H$42-1%),1)-ROUND($G512*'値引・法定福利費自動計算（非表示予定）'!$D$7,0),
_xlfn.CEILING.MATH($G512*('②-1出来高報告書'!$H$42+1%+0.1%),1)-1-ROUND($G512*'値引・法定福利費自動計算（非表示予定）'!$D$7,0)
),
MAX(0,$G512)-ROUND($G512*'値引・法定福利費自動計算（非表示予定）'!$D$7,0),
99999
),
MIN(
MAX(0,$G512)-ROUND($G512*$L512,0),
99999
)
))</f>
        <v/>
      </c>
      <c r="S512" s="462" t="str">
        <f t="shared" si="84"/>
        <v>OK</v>
      </c>
      <c r="T512" s="435" t="str">
        <f t="shared" si="85"/>
        <v>OK</v>
      </c>
      <c r="U512" s="435" t="str">
        <f>IF($K512=TRUE,IF(ROUND(ABS($H512-'②-1出来高報告書'!$H$42),4)&lt;=1%,"OK","NG"),"OK")</f>
        <v>OK</v>
      </c>
      <c r="V512" s="435" t="str">
        <f t="shared" si="86"/>
        <v>OK</v>
      </c>
      <c r="W512" s="435" t="str">
        <f t="shared" si="87"/>
        <v>OK</v>
      </c>
      <c r="X512" s="435" t="str">
        <f t="shared" si="88"/>
        <v>OK</v>
      </c>
      <c r="Y512" s="435" t="str">
        <f t="shared" si="89"/>
        <v>OK</v>
      </c>
      <c r="Z512" s="435">
        <f t="shared" si="90"/>
        <v>0</v>
      </c>
      <c r="AA512" s="83">
        <f>'①見積→契約(出来高報告初回のみ）'!I535</f>
        <v>0</v>
      </c>
    </row>
    <row r="513" spans="1:27" ht="18" customHeight="1">
      <c r="A513" s="370">
        <f t="shared" si="93"/>
        <v>14</v>
      </c>
      <c r="B513" s="308" t="str">
        <f>IF('①見積→契約(出来高報告初回のみ）'!B548="〇","☑","")</f>
        <v/>
      </c>
      <c r="C513" s="408" t="str">
        <f t="shared" si="92"/>
        <v/>
      </c>
      <c r="D513" s="305" t="str">
        <f>IFERROR(IF('①見積→契約(出来高報告初回のみ）'!C536="","",'①見積→契約(出来高報告初回のみ）'!C536),"")</f>
        <v/>
      </c>
      <c r="E513" s="115" t="str">
        <f>IFERROR(IF('①見積→契約(出来高報告初回のみ）'!D536="","",FIXED('①見積→契約(出来高報告初回のみ）'!D536,'①見積→契約(出来高報告初回のみ）'!AG550)),"")</f>
        <v/>
      </c>
      <c r="F513" s="111" t="str">
        <f>IFERROR(IF('①見積→契約(出来高報告初回のみ）'!E536="","",'①見積→契約(出来高報告初回のみ）'!E536),"")</f>
        <v/>
      </c>
      <c r="G513" s="112" t="str">
        <f>IF('①見積→契約(出来高報告初回のみ）'!H536="","",'①見積→契約(出来高報告初回のみ）'!H536)</f>
        <v/>
      </c>
      <c r="H513" s="110" t="str">
        <f t="shared" si="91"/>
        <v/>
      </c>
      <c r="I513" s="114" t="str">
        <f>IFERROR(IF(K513=TRUE,ROUND(G513*'値引・法定福利費自動計算（非表示予定）'!$D$7+M513,0),IF(G513="","",ROUND(G513*L513+M513,0))),"")</f>
        <v/>
      </c>
      <c r="J513" s="125"/>
      <c r="K513" s="458"/>
      <c r="L513" s="157"/>
      <c r="M513" s="156"/>
      <c r="N513" s="449" t="str">
        <f t="shared" si="83"/>
        <v/>
      </c>
      <c r="O513" s="449" t="str">
        <f>IF($K513=TRUE,'②-1出来高報告書'!$H$42-1%,"")</f>
        <v/>
      </c>
      <c r="P513" s="449" t="str">
        <f>IF($K513=TRUE,'②-1出来高報告書'!$H$42+1%,"")</f>
        <v/>
      </c>
      <c r="Q513" s="460" t="str">
        <f>IF($G513="","",IF($K513=TRUE,
MAX(
MIN(
_xlfn.CEILING.MATH($G513*('②-1出来高報告書'!$H$42-1%),1)-ROUND($G513*'値引・法定福利費自動計算（非表示予定）'!$D$7,0),
_xlfn.CEILING.MATH($G513*('②-1出来高報告書'!$H$42+1%+0.1%),1)-1-ROUND($G513*'値引・法定福利費自動計算（非表示予定）'!$D$7,0)
),
MIN(0,$G513)-ROUND($G513*'値引・法定福利費自動計算（非表示予定）'!$D$7,0),
-99999
),
MAX(
MIN(0,$G513)-ROUND($G513*$L513,0),
-99999
)
))</f>
        <v/>
      </c>
      <c r="R513" s="460" t="str">
        <f>IF($G513="","",IF($K513=TRUE,
MIN(
MAX(
_xlfn.CEILING.MATH($G513*('②-1出来高報告書'!$H$42-1%),1)-ROUND($G513*'値引・法定福利費自動計算（非表示予定）'!$D$7,0),
_xlfn.CEILING.MATH($G513*('②-1出来高報告書'!$H$42+1%+0.1%),1)-1-ROUND($G513*'値引・法定福利費自動計算（非表示予定）'!$D$7,0)
),
MAX(0,$G513)-ROUND($G513*'値引・法定福利費自動計算（非表示予定）'!$D$7,0),
99999
),
MIN(
MAX(0,$G513)-ROUND($G513*$L513,0),
99999
)
))</f>
        <v/>
      </c>
      <c r="S513" s="462" t="str">
        <f t="shared" si="84"/>
        <v>OK</v>
      </c>
      <c r="T513" s="435" t="str">
        <f t="shared" si="85"/>
        <v>OK</v>
      </c>
      <c r="U513" s="435" t="str">
        <f>IF($K513=TRUE,IF(ROUND(ABS($H513-'②-1出来高報告書'!$H$42),4)&lt;=1%,"OK","NG"),"OK")</f>
        <v>OK</v>
      </c>
      <c r="V513" s="435" t="str">
        <f t="shared" si="86"/>
        <v>OK</v>
      </c>
      <c r="W513" s="435" t="str">
        <f t="shared" si="87"/>
        <v>OK</v>
      </c>
      <c r="X513" s="435" t="str">
        <f t="shared" si="88"/>
        <v>OK</v>
      </c>
      <c r="Y513" s="435" t="str">
        <f t="shared" si="89"/>
        <v>OK</v>
      </c>
      <c r="Z513" s="435">
        <f t="shared" si="90"/>
        <v>0</v>
      </c>
      <c r="AA513" s="83">
        <f>'①見積→契約(出来高報告初回のみ）'!I536</f>
        <v>0</v>
      </c>
    </row>
    <row r="514" spans="1:27" ht="18" customHeight="1">
      <c r="A514" s="370">
        <f t="shared" si="93"/>
        <v>14</v>
      </c>
      <c r="B514" s="308" t="str">
        <f>IF('①見積→契約(出来高報告初回のみ）'!B549="〇","☑","")</f>
        <v/>
      </c>
      <c r="C514" s="408" t="str">
        <f t="shared" si="92"/>
        <v/>
      </c>
      <c r="D514" s="305" t="str">
        <f>IFERROR(IF('①見積→契約(出来高報告初回のみ）'!C537="","",'①見積→契約(出来高報告初回のみ）'!C537),"")</f>
        <v/>
      </c>
      <c r="E514" s="115" t="str">
        <f>IFERROR(IF('①見積→契約(出来高報告初回のみ）'!D537="","",FIXED('①見積→契約(出来高報告初回のみ）'!D537,'①見積→契約(出来高報告初回のみ）'!AG551)),"")</f>
        <v/>
      </c>
      <c r="F514" s="111" t="str">
        <f>IFERROR(IF('①見積→契約(出来高報告初回のみ）'!E537="","",'①見積→契約(出来高報告初回のみ）'!E537),"")</f>
        <v/>
      </c>
      <c r="G514" s="112" t="str">
        <f>IF('①見積→契約(出来高報告初回のみ）'!H537="","",'①見積→契約(出来高報告初回のみ）'!H537)</f>
        <v/>
      </c>
      <c r="H514" s="110" t="str">
        <f t="shared" si="91"/>
        <v/>
      </c>
      <c r="I514" s="114" t="str">
        <f>IFERROR(IF(K514=TRUE,ROUND(G514*'値引・法定福利費自動計算（非表示予定）'!$D$7+M514,0),IF(G514="","",ROUND(G514*L514+M514,0))),"")</f>
        <v/>
      </c>
      <c r="J514" s="125"/>
      <c r="K514" s="458"/>
      <c r="L514" s="157"/>
      <c r="M514" s="156"/>
      <c r="N514" s="449" t="str">
        <f t="shared" si="83"/>
        <v/>
      </c>
      <c r="O514" s="449" t="str">
        <f>IF($K514=TRUE,'②-1出来高報告書'!$H$42-1%,"")</f>
        <v/>
      </c>
      <c r="P514" s="449" t="str">
        <f>IF($K514=TRUE,'②-1出来高報告書'!$H$42+1%,"")</f>
        <v/>
      </c>
      <c r="Q514" s="460" t="str">
        <f>IF($G514="","",IF($K514=TRUE,
MAX(
MIN(
_xlfn.CEILING.MATH($G514*('②-1出来高報告書'!$H$42-1%),1)-ROUND($G514*'値引・法定福利費自動計算（非表示予定）'!$D$7,0),
_xlfn.CEILING.MATH($G514*('②-1出来高報告書'!$H$42+1%+0.1%),1)-1-ROUND($G514*'値引・法定福利費自動計算（非表示予定）'!$D$7,0)
),
MIN(0,$G514)-ROUND($G514*'値引・法定福利費自動計算（非表示予定）'!$D$7,0),
-99999
),
MAX(
MIN(0,$G514)-ROUND($G514*$L514,0),
-99999
)
))</f>
        <v/>
      </c>
      <c r="R514" s="460" t="str">
        <f>IF($G514="","",IF($K514=TRUE,
MIN(
MAX(
_xlfn.CEILING.MATH($G514*('②-1出来高報告書'!$H$42-1%),1)-ROUND($G514*'値引・法定福利費自動計算（非表示予定）'!$D$7,0),
_xlfn.CEILING.MATH($G514*('②-1出来高報告書'!$H$42+1%+0.1%),1)-1-ROUND($G514*'値引・法定福利費自動計算（非表示予定）'!$D$7,0)
),
MAX(0,$G514)-ROUND($G514*'値引・法定福利費自動計算（非表示予定）'!$D$7,0),
99999
),
MIN(
MAX(0,$G514)-ROUND($G514*$L514,0),
99999
)
))</f>
        <v/>
      </c>
      <c r="S514" s="462" t="str">
        <f t="shared" si="84"/>
        <v>OK</v>
      </c>
      <c r="T514" s="435" t="str">
        <f t="shared" si="85"/>
        <v>OK</v>
      </c>
      <c r="U514" s="435" t="str">
        <f>IF($K514=TRUE,IF(ROUND(ABS($H514-'②-1出来高報告書'!$H$42),4)&lt;=1%,"OK","NG"),"OK")</f>
        <v>OK</v>
      </c>
      <c r="V514" s="435" t="str">
        <f t="shared" si="86"/>
        <v>OK</v>
      </c>
      <c r="W514" s="435" t="str">
        <f t="shared" si="87"/>
        <v>OK</v>
      </c>
      <c r="X514" s="435" t="str">
        <f t="shared" si="88"/>
        <v>OK</v>
      </c>
      <c r="Y514" s="435" t="str">
        <f t="shared" si="89"/>
        <v>OK</v>
      </c>
      <c r="Z514" s="435">
        <f t="shared" si="90"/>
        <v>0</v>
      </c>
      <c r="AA514" s="83">
        <f>'①見積→契約(出来高報告初回のみ）'!I537</f>
        <v>0</v>
      </c>
    </row>
    <row r="515" spans="1:27" ht="18" customHeight="1">
      <c r="A515" s="370">
        <f t="shared" si="93"/>
        <v>14</v>
      </c>
      <c r="B515" s="308" t="str">
        <f>IF('①見積→契約(出来高報告初回のみ）'!B550="〇","☑","")</f>
        <v/>
      </c>
      <c r="C515" s="408" t="str">
        <f t="shared" si="92"/>
        <v/>
      </c>
      <c r="D515" s="305" t="str">
        <f>IFERROR(IF('①見積→契約(出来高報告初回のみ）'!C538="","",'①見積→契約(出来高報告初回のみ）'!C538),"")</f>
        <v/>
      </c>
      <c r="E515" s="115" t="str">
        <f>IFERROR(IF('①見積→契約(出来高報告初回のみ）'!D538="","",FIXED('①見積→契約(出来高報告初回のみ）'!D538,'①見積→契約(出来高報告初回のみ）'!AG552)),"")</f>
        <v/>
      </c>
      <c r="F515" s="111" t="str">
        <f>IFERROR(IF('①見積→契約(出来高報告初回のみ）'!E538="","",'①見積→契約(出来高報告初回のみ）'!E538),"")</f>
        <v/>
      </c>
      <c r="G515" s="112" t="str">
        <f>IF('①見積→契約(出来高報告初回のみ）'!H538="","",'①見積→契約(出来高報告初回のみ）'!H538)</f>
        <v/>
      </c>
      <c r="H515" s="110" t="str">
        <f t="shared" si="91"/>
        <v/>
      </c>
      <c r="I515" s="114" t="str">
        <f>IFERROR(IF(K515=TRUE,ROUND(G515*'値引・法定福利費自動計算（非表示予定）'!$D$7+M515,0),IF(G515="","",ROUND(G515*L515+M515,0))),"")</f>
        <v/>
      </c>
      <c r="J515" s="125"/>
      <c r="K515" s="458"/>
      <c r="L515" s="157"/>
      <c r="M515" s="156"/>
      <c r="N515" s="449" t="str">
        <f t="shared" si="83"/>
        <v/>
      </c>
      <c r="O515" s="449" t="str">
        <f>IF($K515=TRUE,'②-1出来高報告書'!$H$42-1%,"")</f>
        <v/>
      </c>
      <c r="P515" s="449" t="str">
        <f>IF($K515=TRUE,'②-1出来高報告書'!$H$42+1%,"")</f>
        <v/>
      </c>
      <c r="Q515" s="460" t="str">
        <f>IF($G515="","",IF($K515=TRUE,
MAX(
MIN(
_xlfn.CEILING.MATH($G515*('②-1出来高報告書'!$H$42-1%),1)-ROUND($G515*'値引・法定福利費自動計算（非表示予定）'!$D$7,0),
_xlfn.CEILING.MATH($G515*('②-1出来高報告書'!$H$42+1%+0.1%),1)-1-ROUND($G515*'値引・法定福利費自動計算（非表示予定）'!$D$7,0)
),
MIN(0,$G515)-ROUND($G515*'値引・法定福利費自動計算（非表示予定）'!$D$7,0),
-99999
),
MAX(
MIN(0,$G515)-ROUND($G515*$L515,0),
-99999
)
))</f>
        <v/>
      </c>
      <c r="R515" s="460" t="str">
        <f>IF($G515="","",IF($K515=TRUE,
MIN(
MAX(
_xlfn.CEILING.MATH($G515*('②-1出来高報告書'!$H$42-1%),1)-ROUND($G515*'値引・法定福利費自動計算（非表示予定）'!$D$7,0),
_xlfn.CEILING.MATH($G515*('②-1出来高報告書'!$H$42+1%+0.1%),1)-1-ROUND($G515*'値引・法定福利費自動計算（非表示予定）'!$D$7,0)
),
MAX(0,$G515)-ROUND($G515*'値引・法定福利費自動計算（非表示予定）'!$D$7,0),
99999
),
MIN(
MAX(0,$G515)-ROUND($G515*$L515,0),
99999
)
))</f>
        <v/>
      </c>
      <c r="S515" s="462" t="str">
        <f t="shared" si="84"/>
        <v>OK</v>
      </c>
      <c r="T515" s="435" t="str">
        <f t="shared" si="85"/>
        <v>OK</v>
      </c>
      <c r="U515" s="435" t="str">
        <f>IF($K515=TRUE,IF(ROUND(ABS($H515-'②-1出来高報告書'!$H$42),4)&lt;=1%,"OK","NG"),"OK")</f>
        <v>OK</v>
      </c>
      <c r="V515" s="435" t="str">
        <f t="shared" si="86"/>
        <v>OK</v>
      </c>
      <c r="W515" s="435" t="str">
        <f t="shared" si="87"/>
        <v>OK</v>
      </c>
      <c r="X515" s="435" t="str">
        <f t="shared" si="88"/>
        <v>OK</v>
      </c>
      <c r="Y515" s="435" t="str">
        <f t="shared" si="89"/>
        <v>OK</v>
      </c>
      <c r="Z515" s="435">
        <f t="shared" si="90"/>
        <v>0</v>
      </c>
      <c r="AA515" s="83">
        <f>'①見積→契約(出来高報告初回のみ）'!I538</f>
        <v>0</v>
      </c>
    </row>
    <row r="516" spans="1:27" ht="18" customHeight="1">
      <c r="A516" s="370">
        <f t="shared" si="93"/>
        <v>14</v>
      </c>
      <c r="B516" s="308" t="str">
        <f>IF('①見積→契約(出来高報告初回のみ）'!B551="〇","☑","")</f>
        <v/>
      </c>
      <c r="C516" s="408" t="str">
        <f t="shared" si="92"/>
        <v/>
      </c>
      <c r="D516" s="305" t="str">
        <f>IFERROR(IF('①見積→契約(出来高報告初回のみ）'!C539="","",'①見積→契約(出来高報告初回のみ）'!C539),"")</f>
        <v/>
      </c>
      <c r="E516" s="115" t="str">
        <f>IFERROR(IF('①見積→契約(出来高報告初回のみ）'!D539="","",FIXED('①見積→契約(出来高報告初回のみ）'!D539,'①見積→契約(出来高報告初回のみ）'!AG553)),"")</f>
        <v/>
      </c>
      <c r="F516" s="111" t="str">
        <f>IFERROR(IF('①見積→契約(出来高報告初回のみ）'!E539="","",'①見積→契約(出来高報告初回のみ）'!E539),"")</f>
        <v/>
      </c>
      <c r="G516" s="112" t="str">
        <f>IF('①見積→契約(出来高報告初回のみ）'!H539="","",'①見積→契約(出来高報告初回のみ）'!H539)</f>
        <v/>
      </c>
      <c r="H516" s="110" t="str">
        <f t="shared" si="91"/>
        <v/>
      </c>
      <c r="I516" s="114" t="str">
        <f>IFERROR(IF(K516=TRUE,ROUND(G516*'値引・法定福利費自動計算（非表示予定）'!$D$7+M516,0),IF(G516="","",ROUND(G516*L516+M516,0))),"")</f>
        <v/>
      </c>
      <c r="J516" s="125"/>
      <c r="K516" s="458"/>
      <c r="L516" s="157"/>
      <c r="M516" s="156"/>
      <c r="N516" s="449" t="str">
        <f t="shared" si="83"/>
        <v/>
      </c>
      <c r="O516" s="449" t="str">
        <f>IF($K516=TRUE,'②-1出来高報告書'!$H$42-1%,"")</f>
        <v/>
      </c>
      <c r="P516" s="449" t="str">
        <f>IF($K516=TRUE,'②-1出来高報告書'!$H$42+1%,"")</f>
        <v/>
      </c>
      <c r="Q516" s="460" t="str">
        <f>IF($G516="","",IF($K516=TRUE,
MAX(
MIN(
_xlfn.CEILING.MATH($G516*('②-1出来高報告書'!$H$42-1%),1)-ROUND($G516*'値引・法定福利費自動計算（非表示予定）'!$D$7,0),
_xlfn.CEILING.MATH($G516*('②-1出来高報告書'!$H$42+1%+0.1%),1)-1-ROUND($G516*'値引・法定福利費自動計算（非表示予定）'!$D$7,0)
),
MIN(0,$G516)-ROUND($G516*'値引・法定福利費自動計算（非表示予定）'!$D$7,0),
-99999
),
MAX(
MIN(0,$G516)-ROUND($G516*$L516,0),
-99999
)
))</f>
        <v/>
      </c>
      <c r="R516" s="460" t="str">
        <f>IF($G516="","",IF($K516=TRUE,
MIN(
MAX(
_xlfn.CEILING.MATH($G516*('②-1出来高報告書'!$H$42-1%),1)-ROUND($G516*'値引・法定福利費自動計算（非表示予定）'!$D$7,0),
_xlfn.CEILING.MATH($G516*('②-1出来高報告書'!$H$42+1%+0.1%),1)-1-ROUND($G516*'値引・法定福利費自動計算（非表示予定）'!$D$7,0)
),
MAX(0,$G516)-ROUND($G516*'値引・法定福利費自動計算（非表示予定）'!$D$7,0),
99999
),
MIN(
MAX(0,$G516)-ROUND($G516*$L516,0),
99999
)
))</f>
        <v/>
      </c>
      <c r="S516" s="462" t="str">
        <f t="shared" si="84"/>
        <v>OK</v>
      </c>
      <c r="T516" s="435" t="str">
        <f t="shared" si="85"/>
        <v>OK</v>
      </c>
      <c r="U516" s="435" t="str">
        <f>IF($K516=TRUE,IF(ROUND(ABS($H516-'②-1出来高報告書'!$H$42),4)&lt;=1%,"OK","NG"),"OK")</f>
        <v>OK</v>
      </c>
      <c r="V516" s="435" t="str">
        <f t="shared" si="86"/>
        <v>OK</v>
      </c>
      <c r="W516" s="435" t="str">
        <f t="shared" si="87"/>
        <v>OK</v>
      </c>
      <c r="X516" s="435" t="str">
        <f t="shared" si="88"/>
        <v>OK</v>
      </c>
      <c r="Y516" s="435" t="str">
        <f t="shared" si="89"/>
        <v>OK</v>
      </c>
      <c r="Z516" s="435">
        <f t="shared" si="90"/>
        <v>0</v>
      </c>
      <c r="AA516" s="83">
        <f>'①見積→契約(出来高報告初回のみ）'!I539</f>
        <v>0</v>
      </c>
    </row>
    <row r="517" spans="1:27" ht="18" customHeight="1">
      <c r="A517" s="370">
        <f t="shared" si="93"/>
        <v>14</v>
      </c>
      <c r="B517" s="308" t="str">
        <f>IF('①見積→契約(出来高報告初回のみ）'!B552="〇","☑","")</f>
        <v/>
      </c>
      <c r="C517" s="408" t="str">
        <f t="shared" si="92"/>
        <v/>
      </c>
      <c r="D517" s="305" t="str">
        <f>IFERROR(IF('①見積→契約(出来高報告初回のみ）'!C540="","",'①見積→契約(出来高報告初回のみ）'!C540),"")</f>
        <v/>
      </c>
      <c r="E517" s="115" t="str">
        <f>IFERROR(IF('①見積→契約(出来高報告初回のみ）'!D540="","",FIXED('①見積→契約(出来高報告初回のみ）'!D540,'①見積→契約(出来高報告初回のみ）'!AG554)),"")</f>
        <v/>
      </c>
      <c r="F517" s="111" t="str">
        <f>IFERROR(IF('①見積→契約(出来高報告初回のみ）'!E540="","",'①見積→契約(出来高報告初回のみ）'!E540),"")</f>
        <v/>
      </c>
      <c r="G517" s="112" t="str">
        <f>IF('①見積→契約(出来高報告初回のみ）'!H540="","",'①見積→契約(出来高報告初回のみ）'!H540)</f>
        <v/>
      </c>
      <c r="H517" s="110" t="str">
        <f t="shared" si="91"/>
        <v/>
      </c>
      <c r="I517" s="114" t="str">
        <f>IFERROR(IF(K517=TRUE,ROUND(G517*'値引・法定福利費自動計算（非表示予定）'!$D$7+M517,0),IF(G517="","",ROUND(G517*L517+M517,0))),"")</f>
        <v/>
      </c>
      <c r="J517" s="125"/>
      <c r="K517" s="458"/>
      <c r="L517" s="157"/>
      <c r="M517" s="156"/>
      <c r="N517" s="449" t="str">
        <f t="shared" si="83"/>
        <v/>
      </c>
      <c r="O517" s="449" t="str">
        <f>IF($K517=TRUE,'②-1出来高報告書'!$H$42-1%,"")</f>
        <v/>
      </c>
      <c r="P517" s="449" t="str">
        <f>IF($K517=TRUE,'②-1出来高報告書'!$H$42+1%,"")</f>
        <v/>
      </c>
      <c r="Q517" s="460" t="str">
        <f>IF($G517="","",IF($K517=TRUE,
MAX(
MIN(
_xlfn.CEILING.MATH($G517*('②-1出来高報告書'!$H$42-1%),1)-ROUND($G517*'値引・法定福利費自動計算（非表示予定）'!$D$7,0),
_xlfn.CEILING.MATH($G517*('②-1出来高報告書'!$H$42+1%+0.1%),1)-1-ROUND($G517*'値引・法定福利費自動計算（非表示予定）'!$D$7,0)
),
MIN(0,$G517)-ROUND($G517*'値引・法定福利費自動計算（非表示予定）'!$D$7,0),
-99999
),
MAX(
MIN(0,$G517)-ROUND($G517*$L517,0),
-99999
)
))</f>
        <v/>
      </c>
      <c r="R517" s="460" t="str">
        <f>IF($G517="","",IF($K517=TRUE,
MIN(
MAX(
_xlfn.CEILING.MATH($G517*('②-1出来高報告書'!$H$42-1%),1)-ROUND($G517*'値引・法定福利費自動計算（非表示予定）'!$D$7,0),
_xlfn.CEILING.MATH($G517*('②-1出来高報告書'!$H$42+1%+0.1%),1)-1-ROUND($G517*'値引・法定福利費自動計算（非表示予定）'!$D$7,0)
),
MAX(0,$G517)-ROUND($G517*'値引・法定福利費自動計算（非表示予定）'!$D$7,0),
99999
),
MIN(
MAX(0,$G517)-ROUND($G517*$L517,0),
99999
)
))</f>
        <v/>
      </c>
      <c r="S517" s="462" t="str">
        <f t="shared" si="84"/>
        <v>OK</v>
      </c>
      <c r="T517" s="435" t="str">
        <f t="shared" si="85"/>
        <v>OK</v>
      </c>
      <c r="U517" s="435" t="str">
        <f>IF($K517=TRUE,IF(ROUND(ABS($H517-'②-1出来高報告書'!$H$42),4)&lt;=1%,"OK","NG"),"OK")</f>
        <v>OK</v>
      </c>
      <c r="V517" s="435" t="str">
        <f t="shared" si="86"/>
        <v>OK</v>
      </c>
      <c r="W517" s="435" t="str">
        <f t="shared" si="87"/>
        <v>OK</v>
      </c>
      <c r="X517" s="435" t="str">
        <f t="shared" si="88"/>
        <v>OK</v>
      </c>
      <c r="Y517" s="435" t="str">
        <f t="shared" si="89"/>
        <v>OK</v>
      </c>
      <c r="Z517" s="435">
        <f t="shared" si="90"/>
        <v>0</v>
      </c>
      <c r="AA517" s="83">
        <f>'①見積→契約(出来高報告初回のみ）'!I540</f>
        <v>0</v>
      </c>
    </row>
    <row r="518" spans="1:27" ht="18" customHeight="1">
      <c r="A518" s="370">
        <f t="shared" si="93"/>
        <v>14</v>
      </c>
      <c r="B518" s="308" t="str">
        <f>IF('①見積→契約(出来高報告初回のみ）'!B553="〇","☑","")</f>
        <v/>
      </c>
      <c r="C518" s="408" t="str">
        <f t="shared" si="92"/>
        <v/>
      </c>
      <c r="D518" s="305" t="str">
        <f>IFERROR(IF('①見積→契約(出来高報告初回のみ）'!C541="","",'①見積→契約(出来高報告初回のみ）'!C541),"")</f>
        <v/>
      </c>
      <c r="E518" s="115" t="str">
        <f>IFERROR(IF('①見積→契約(出来高報告初回のみ）'!D541="","",FIXED('①見積→契約(出来高報告初回のみ）'!D541,'①見積→契約(出来高報告初回のみ）'!AG555)),"")</f>
        <v/>
      </c>
      <c r="F518" s="111" t="str">
        <f>IFERROR(IF('①見積→契約(出来高報告初回のみ）'!E541="","",'①見積→契約(出来高報告初回のみ）'!E541),"")</f>
        <v/>
      </c>
      <c r="G518" s="112" t="str">
        <f>IF('①見積→契約(出来高報告初回のみ）'!H541="","",'①見積→契約(出来高報告初回のみ）'!H541)</f>
        <v/>
      </c>
      <c r="H518" s="110" t="str">
        <f t="shared" si="91"/>
        <v/>
      </c>
      <c r="I518" s="114" t="str">
        <f>IFERROR(IF(K518=TRUE,ROUND(G518*'値引・法定福利費自動計算（非表示予定）'!$D$7+M518,0),IF(G518="","",ROUND(G518*L518+M518,0))),"")</f>
        <v/>
      </c>
      <c r="J518" s="125"/>
      <c r="K518" s="458"/>
      <c r="L518" s="157"/>
      <c r="M518" s="156"/>
      <c r="N518" s="449" t="str">
        <f t="shared" ref="N518:N563" si="94">IFERROR(ROUNDDOWN(H518*100,2)/100,"")</f>
        <v/>
      </c>
      <c r="O518" s="449" t="str">
        <f>IF($K518=TRUE,'②-1出来高報告書'!$H$42-1%,"")</f>
        <v/>
      </c>
      <c r="P518" s="449" t="str">
        <f>IF($K518=TRUE,'②-1出来高報告書'!$H$42+1%,"")</f>
        <v/>
      </c>
      <c r="Q518" s="460" t="str">
        <f>IF($G518="","",IF($K518=TRUE,
MAX(
MIN(
_xlfn.CEILING.MATH($G518*('②-1出来高報告書'!$H$42-1%),1)-ROUND($G518*'値引・法定福利費自動計算（非表示予定）'!$D$7,0),
_xlfn.CEILING.MATH($G518*('②-1出来高報告書'!$H$42+1%+0.1%),1)-1-ROUND($G518*'値引・法定福利費自動計算（非表示予定）'!$D$7,0)
),
MIN(0,$G518)-ROUND($G518*'値引・法定福利費自動計算（非表示予定）'!$D$7,0),
-99999
),
MAX(
MIN(0,$G518)-ROUND($G518*$L518,0),
-99999
)
))</f>
        <v/>
      </c>
      <c r="R518" s="460" t="str">
        <f>IF($G518="","",IF($K518=TRUE,
MIN(
MAX(
_xlfn.CEILING.MATH($G518*('②-1出来高報告書'!$H$42-1%),1)-ROUND($G518*'値引・法定福利費自動計算（非表示予定）'!$D$7,0),
_xlfn.CEILING.MATH($G518*('②-1出来高報告書'!$H$42+1%+0.1%),1)-1-ROUND($G518*'値引・法定福利費自動計算（非表示予定）'!$D$7,0)
),
MAX(0,$G518)-ROUND($G518*'値引・法定福利費自動計算（非表示予定）'!$D$7,0),
99999
),
MIN(
MAX(0,$G518)-ROUND($G518*$L518,0),
99999
)
))</f>
        <v/>
      </c>
      <c r="S518" s="462" t="str">
        <f t="shared" ref="S518:S563" si="95">IF(K518=FALSE,IF(L518="",IF(M518&lt;&gt;"","NG","OK"),"OK"),"OK")</f>
        <v>OK</v>
      </c>
      <c r="T518" s="435" t="str">
        <f t="shared" ref="T518:T563" si="96">IF($G518="","OK",IF(AND($I518&gt;=MIN($G518,0),$I518&lt;=MAX($G518,0)),"OK","NG"))</f>
        <v>OK</v>
      </c>
      <c r="U518" s="435" t="str">
        <f>IF($K518=TRUE,IF(ROUND(ABS($H518-'②-1出来高報告書'!$H$42),4)&lt;=1%,"OK","NG"),"OK")</f>
        <v>OK</v>
      </c>
      <c r="V518" s="435" t="str">
        <f t="shared" ref="V518:V563" si="97">IF($M518="","OK",IF(ABS($M518)&lt;100000,"OK","NG"))</f>
        <v>OK</v>
      </c>
      <c r="W518" s="435" t="str">
        <f t="shared" ref="W518:W563" si="98">IF(AND($S518="OK",$T518="OK",$U518="OK",$V518="OK"),"OK","NG")</f>
        <v>OK</v>
      </c>
      <c r="X518" s="435" t="str">
        <f t="shared" ref="X518:X563" si="99">IF(AND($T518="OK",$U518="OK",$V518="OK"),"OK","NG")</f>
        <v>OK</v>
      </c>
      <c r="Y518" s="435" t="str">
        <f t="shared" ref="Y518:Y563" si="100">IF(AND($T518="OK",$X518="OK"),"OK","NG")</f>
        <v>OK</v>
      </c>
      <c r="Z518" s="435">
        <f t="shared" ref="Z518:Z563" si="101">COUNTIF(S518:Y518,"NG")</f>
        <v>0</v>
      </c>
      <c r="AA518" s="83">
        <f>'①見積→契約(出来高報告初回のみ）'!I541</f>
        <v>0</v>
      </c>
    </row>
    <row r="519" spans="1:27" ht="18" customHeight="1">
      <c r="A519" s="370">
        <f t="shared" si="93"/>
        <v>14</v>
      </c>
      <c r="B519" s="308" t="str">
        <f>IF('①見積→契約(出来高報告初回のみ）'!B554="〇","☑","")</f>
        <v/>
      </c>
      <c r="C519" s="408" t="str">
        <f t="shared" si="92"/>
        <v/>
      </c>
      <c r="D519" s="305" t="str">
        <f>IFERROR(IF('①見積→契約(出来高報告初回のみ）'!C542="","",'①見積→契約(出来高報告初回のみ）'!C542),"")</f>
        <v/>
      </c>
      <c r="E519" s="115" t="str">
        <f>IFERROR(IF('①見積→契約(出来高報告初回のみ）'!D542="","",FIXED('①見積→契約(出来高報告初回のみ）'!D542,'①見積→契約(出来高報告初回のみ）'!AG556)),"")</f>
        <v/>
      </c>
      <c r="F519" s="111" t="str">
        <f>IFERROR(IF('①見積→契約(出来高報告初回のみ）'!E542="","",'①見積→契約(出来高報告初回のみ）'!E542),"")</f>
        <v/>
      </c>
      <c r="G519" s="112" t="str">
        <f>IF('①見積→契約(出来高報告初回のみ）'!H542="","",'①見積→契約(出来高報告初回のみ）'!H542)</f>
        <v/>
      </c>
      <c r="H519" s="110" t="str">
        <f t="shared" si="91"/>
        <v/>
      </c>
      <c r="I519" s="114" t="str">
        <f>IFERROR(IF(K519=TRUE,ROUND(G519*'値引・法定福利費自動計算（非表示予定）'!$D$7+M519,0),IF(G519="","",ROUND(G519*L519+M519,0))),"")</f>
        <v/>
      </c>
      <c r="J519" s="125"/>
      <c r="K519" s="458"/>
      <c r="L519" s="157"/>
      <c r="M519" s="156"/>
      <c r="N519" s="449" t="str">
        <f t="shared" si="94"/>
        <v/>
      </c>
      <c r="O519" s="449" t="str">
        <f>IF($K519=TRUE,'②-1出来高報告書'!$H$42-1%,"")</f>
        <v/>
      </c>
      <c r="P519" s="449" t="str">
        <f>IF($K519=TRUE,'②-1出来高報告書'!$H$42+1%,"")</f>
        <v/>
      </c>
      <c r="Q519" s="460" t="str">
        <f>IF($G519="","",IF($K519=TRUE,
MAX(
MIN(
_xlfn.CEILING.MATH($G519*('②-1出来高報告書'!$H$42-1%),1)-ROUND($G519*'値引・法定福利費自動計算（非表示予定）'!$D$7,0),
_xlfn.CEILING.MATH($G519*('②-1出来高報告書'!$H$42+1%+0.1%),1)-1-ROUND($G519*'値引・法定福利費自動計算（非表示予定）'!$D$7,0)
),
MIN(0,$G519)-ROUND($G519*'値引・法定福利費自動計算（非表示予定）'!$D$7,0),
-99999
),
MAX(
MIN(0,$G519)-ROUND($G519*$L519,0),
-99999
)
))</f>
        <v/>
      </c>
      <c r="R519" s="460" t="str">
        <f>IF($G519="","",IF($K519=TRUE,
MIN(
MAX(
_xlfn.CEILING.MATH($G519*('②-1出来高報告書'!$H$42-1%),1)-ROUND($G519*'値引・法定福利費自動計算（非表示予定）'!$D$7,0),
_xlfn.CEILING.MATH($G519*('②-1出来高報告書'!$H$42+1%+0.1%),1)-1-ROUND($G519*'値引・法定福利費自動計算（非表示予定）'!$D$7,0)
),
MAX(0,$G519)-ROUND($G519*'値引・法定福利費自動計算（非表示予定）'!$D$7,0),
99999
),
MIN(
MAX(0,$G519)-ROUND($G519*$L519,0),
99999
)
))</f>
        <v/>
      </c>
      <c r="S519" s="462" t="str">
        <f t="shared" si="95"/>
        <v>OK</v>
      </c>
      <c r="T519" s="435" t="str">
        <f t="shared" si="96"/>
        <v>OK</v>
      </c>
      <c r="U519" s="435" t="str">
        <f>IF($K519=TRUE,IF(ROUND(ABS($H519-'②-1出来高報告書'!$H$42),4)&lt;=1%,"OK","NG"),"OK")</f>
        <v>OK</v>
      </c>
      <c r="V519" s="435" t="str">
        <f t="shared" si="97"/>
        <v>OK</v>
      </c>
      <c r="W519" s="435" t="str">
        <f t="shared" si="98"/>
        <v>OK</v>
      </c>
      <c r="X519" s="435" t="str">
        <f t="shared" si="99"/>
        <v>OK</v>
      </c>
      <c r="Y519" s="435" t="str">
        <f t="shared" si="100"/>
        <v>OK</v>
      </c>
      <c r="Z519" s="435">
        <f t="shared" si="101"/>
        <v>0</v>
      </c>
      <c r="AA519" s="83">
        <f>'①見積→契約(出来高報告初回のみ）'!I542</f>
        <v>0</v>
      </c>
    </row>
    <row r="520" spans="1:27" ht="18" customHeight="1">
      <c r="A520" s="370">
        <f t="shared" si="93"/>
        <v>14</v>
      </c>
      <c r="B520" s="308" t="str">
        <f>IF('①見積→契約(出来高報告初回のみ）'!B555="〇","☑","")</f>
        <v/>
      </c>
      <c r="C520" s="408" t="str">
        <f t="shared" si="92"/>
        <v/>
      </c>
      <c r="D520" s="305" t="str">
        <f>IFERROR(IF('①見積→契約(出来高報告初回のみ）'!C543="","",'①見積→契約(出来高報告初回のみ）'!C543),"")</f>
        <v/>
      </c>
      <c r="E520" s="115" t="str">
        <f>IFERROR(IF('①見積→契約(出来高報告初回のみ）'!D543="","",FIXED('①見積→契約(出来高報告初回のみ）'!D543,'①見積→契約(出来高報告初回のみ）'!AG557)),"")</f>
        <v/>
      </c>
      <c r="F520" s="111" t="str">
        <f>IFERROR(IF('①見積→契約(出来高報告初回のみ）'!E543="","",'①見積→契約(出来高報告初回のみ）'!E543),"")</f>
        <v/>
      </c>
      <c r="G520" s="112" t="str">
        <f>IF('①見積→契約(出来高報告初回のみ）'!H543="","",'①見積→契約(出来高報告初回のみ）'!H543)</f>
        <v/>
      </c>
      <c r="H520" s="110" t="str">
        <f t="shared" si="91"/>
        <v/>
      </c>
      <c r="I520" s="114" t="str">
        <f>IFERROR(IF(K520=TRUE,ROUND(G520*'値引・法定福利費自動計算（非表示予定）'!$D$7+M520,0),IF(G520="","",ROUND(G520*L520+M520,0))),"")</f>
        <v/>
      </c>
      <c r="J520" s="125"/>
      <c r="K520" s="458"/>
      <c r="L520" s="157"/>
      <c r="M520" s="156"/>
      <c r="N520" s="449" t="str">
        <f t="shared" si="94"/>
        <v/>
      </c>
      <c r="O520" s="449" t="str">
        <f>IF($K520=TRUE,'②-1出来高報告書'!$H$42-1%,"")</f>
        <v/>
      </c>
      <c r="P520" s="449" t="str">
        <f>IF($K520=TRUE,'②-1出来高報告書'!$H$42+1%,"")</f>
        <v/>
      </c>
      <c r="Q520" s="460" t="str">
        <f>IF($G520="","",IF($K520=TRUE,
MAX(
MIN(
_xlfn.CEILING.MATH($G520*('②-1出来高報告書'!$H$42-1%),1)-ROUND($G520*'値引・法定福利費自動計算（非表示予定）'!$D$7,0),
_xlfn.CEILING.MATH($G520*('②-1出来高報告書'!$H$42+1%+0.1%),1)-1-ROUND($G520*'値引・法定福利費自動計算（非表示予定）'!$D$7,0)
),
MIN(0,$G520)-ROUND($G520*'値引・法定福利費自動計算（非表示予定）'!$D$7,0),
-99999
),
MAX(
MIN(0,$G520)-ROUND($G520*$L520,0),
-99999
)
))</f>
        <v/>
      </c>
      <c r="R520" s="460" t="str">
        <f>IF($G520="","",IF($K520=TRUE,
MIN(
MAX(
_xlfn.CEILING.MATH($G520*('②-1出来高報告書'!$H$42-1%),1)-ROUND($G520*'値引・法定福利費自動計算（非表示予定）'!$D$7,0),
_xlfn.CEILING.MATH($G520*('②-1出来高報告書'!$H$42+1%+0.1%),1)-1-ROUND($G520*'値引・法定福利費自動計算（非表示予定）'!$D$7,0)
),
MAX(0,$G520)-ROUND($G520*'値引・法定福利費自動計算（非表示予定）'!$D$7,0),
99999
),
MIN(
MAX(0,$G520)-ROUND($G520*$L520,0),
99999
)
))</f>
        <v/>
      </c>
      <c r="S520" s="462" t="str">
        <f t="shared" si="95"/>
        <v>OK</v>
      </c>
      <c r="T520" s="435" t="str">
        <f t="shared" si="96"/>
        <v>OK</v>
      </c>
      <c r="U520" s="435" t="str">
        <f>IF($K520=TRUE,IF(ROUND(ABS($H520-'②-1出来高報告書'!$H$42),4)&lt;=1%,"OK","NG"),"OK")</f>
        <v>OK</v>
      </c>
      <c r="V520" s="435" t="str">
        <f t="shared" si="97"/>
        <v>OK</v>
      </c>
      <c r="W520" s="435" t="str">
        <f t="shared" si="98"/>
        <v>OK</v>
      </c>
      <c r="X520" s="435" t="str">
        <f t="shared" si="99"/>
        <v>OK</v>
      </c>
      <c r="Y520" s="435" t="str">
        <f t="shared" si="100"/>
        <v>OK</v>
      </c>
      <c r="Z520" s="435">
        <f t="shared" si="101"/>
        <v>0</v>
      </c>
      <c r="AA520" s="83">
        <f>'①見積→契約(出来高報告初回のみ）'!I543</f>
        <v>0</v>
      </c>
    </row>
    <row r="521" spans="1:27" ht="18" customHeight="1">
      <c r="A521" s="370">
        <f t="shared" si="93"/>
        <v>14</v>
      </c>
      <c r="B521" s="308" t="str">
        <f>IF('①見積→契約(出来高報告初回のみ）'!B556="〇","☑","")</f>
        <v/>
      </c>
      <c r="C521" s="408" t="str">
        <f t="shared" si="92"/>
        <v/>
      </c>
      <c r="D521" s="305" t="str">
        <f>IFERROR(IF('①見積→契約(出来高報告初回のみ）'!C544="","",'①見積→契約(出来高報告初回のみ）'!C544),"")</f>
        <v/>
      </c>
      <c r="E521" s="115" t="str">
        <f>IFERROR(IF('①見積→契約(出来高報告初回のみ）'!D544="","",FIXED('①見積→契約(出来高報告初回のみ）'!D544,'①見積→契約(出来高報告初回のみ）'!AG558)),"")</f>
        <v/>
      </c>
      <c r="F521" s="111" t="str">
        <f>IFERROR(IF('①見積→契約(出来高報告初回のみ）'!E544="","",'①見積→契約(出来高報告初回のみ）'!E544),"")</f>
        <v/>
      </c>
      <c r="G521" s="112" t="str">
        <f>IF('①見積→契約(出来高報告初回のみ）'!H544="","",'①見積→契約(出来高報告初回のみ）'!H544)</f>
        <v/>
      </c>
      <c r="H521" s="110" t="str">
        <f t="shared" si="91"/>
        <v/>
      </c>
      <c r="I521" s="114" t="str">
        <f>IFERROR(IF(K521=TRUE,ROUND(G521*'値引・法定福利費自動計算（非表示予定）'!$D$7+M521,0),IF(G521="","",ROUND(G521*L521+M521,0))),"")</f>
        <v/>
      </c>
      <c r="J521" s="125"/>
      <c r="K521" s="458"/>
      <c r="L521" s="157"/>
      <c r="M521" s="156"/>
      <c r="N521" s="449" t="str">
        <f t="shared" si="94"/>
        <v/>
      </c>
      <c r="O521" s="449" t="str">
        <f>IF($K521=TRUE,'②-1出来高報告書'!$H$42-1%,"")</f>
        <v/>
      </c>
      <c r="P521" s="449" t="str">
        <f>IF($K521=TRUE,'②-1出来高報告書'!$H$42+1%,"")</f>
        <v/>
      </c>
      <c r="Q521" s="460" t="str">
        <f>IF($G521="","",IF($K521=TRUE,
MAX(
MIN(
_xlfn.CEILING.MATH($G521*('②-1出来高報告書'!$H$42-1%),1)-ROUND($G521*'値引・法定福利費自動計算（非表示予定）'!$D$7,0),
_xlfn.CEILING.MATH($G521*('②-1出来高報告書'!$H$42+1%+0.1%),1)-1-ROUND($G521*'値引・法定福利費自動計算（非表示予定）'!$D$7,0)
),
MIN(0,$G521)-ROUND($G521*'値引・法定福利費自動計算（非表示予定）'!$D$7,0),
-99999
),
MAX(
MIN(0,$G521)-ROUND($G521*$L521,0),
-99999
)
))</f>
        <v/>
      </c>
      <c r="R521" s="460" t="str">
        <f>IF($G521="","",IF($K521=TRUE,
MIN(
MAX(
_xlfn.CEILING.MATH($G521*('②-1出来高報告書'!$H$42-1%),1)-ROUND($G521*'値引・法定福利費自動計算（非表示予定）'!$D$7,0),
_xlfn.CEILING.MATH($G521*('②-1出来高報告書'!$H$42+1%+0.1%),1)-1-ROUND($G521*'値引・法定福利費自動計算（非表示予定）'!$D$7,0)
),
MAX(0,$G521)-ROUND($G521*'値引・法定福利費自動計算（非表示予定）'!$D$7,0),
99999
),
MIN(
MAX(0,$G521)-ROUND($G521*$L521,0),
99999
)
))</f>
        <v/>
      </c>
      <c r="S521" s="462" t="str">
        <f t="shared" si="95"/>
        <v>OK</v>
      </c>
      <c r="T521" s="435" t="str">
        <f t="shared" si="96"/>
        <v>OK</v>
      </c>
      <c r="U521" s="435" t="str">
        <f>IF($K521=TRUE,IF(ROUND(ABS($H521-'②-1出来高報告書'!$H$42),4)&lt;=1%,"OK","NG"),"OK")</f>
        <v>OK</v>
      </c>
      <c r="V521" s="435" t="str">
        <f t="shared" si="97"/>
        <v>OK</v>
      </c>
      <c r="W521" s="435" t="str">
        <f t="shared" si="98"/>
        <v>OK</v>
      </c>
      <c r="X521" s="435" t="str">
        <f t="shared" si="99"/>
        <v>OK</v>
      </c>
      <c r="Y521" s="435" t="str">
        <f t="shared" si="100"/>
        <v>OK</v>
      </c>
      <c r="Z521" s="435">
        <f t="shared" si="101"/>
        <v>0</v>
      </c>
      <c r="AA521" s="83">
        <f>'①見積→契約(出来高報告初回のみ）'!I544</f>
        <v>0</v>
      </c>
    </row>
    <row r="522" spans="1:27" ht="18" customHeight="1">
      <c r="A522" s="370">
        <f t="shared" si="93"/>
        <v>14</v>
      </c>
      <c r="B522" s="308" t="str">
        <f>IF('①見積→契約(出来高報告初回のみ）'!B557="〇","☑","")</f>
        <v/>
      </c>
      <c r="C522" s="408" t="str">
        <f t="shared" si="92"/>
        <v/>
      </c>
      <c r="D522" s="305" t="str">
        <f>IFERROR(IF('①見積→契約(出来高報告初回のみ）'!C545="","",'①見積→契約(出来高報告初回のみ）'!C545),"")</f>
        <v/>
      </c>
      <c r="E522" s="115" t="str">
        <f>IFERROR(IF('①見積→契約(出来高報告初回のみ）'!D545="","",FIXED('①見積→契約(出来高報告初回のみ）'!D545,'①見積→契約(出来高報告初回のみ）'!AG559)),"")</f>
        <v/>
      </c>
      <c r="F522" s="111" t="str">
        <f>IFERROR(IF('①見積→契約(出来高報告初回のみ）'!E545="","",'①見積→契約(出来高報告初回のみ）'!E545),"")</f>
        <v/>
      </c>
      <c r="G522" s="112" t="str">
        <f>IF('①見積→契約(出来高報告初回のみ）'!H545="","",'①見積→契約(出来高報告初回のみ）'!H545)</f>
        <v/>
      </c>
      <c r="H522" s="110" t="str">
        <f t="shared" si="91"/>
        <v/>
      </c>
      <c r="I522" s="114" t="str">
        <f>IFERROR(IF(K522=TRUE,ROUND(G522*'値引・法定福利費自動計算（非表示予定）'!$D$7+M522,0),IF(G522="","",ROUND(G522*L522+M522,0))),"")</f>
        <v/>
      </c>
      <c r="J522" s="125"/>
      <c r="K522" s="458"/>
      <c r="L522" s="157"/>
      <c r="M522" s="156"/>
      <c r="N522" s="449" t="str">
        <f t="shared" si="94"/>
        <v/>
      </c>
      <c r="O522" s="449" t="str">
        <f>IF($K522=TRUE,'②-1出来高報告書'!$H$42-1%,"")</f>
        <v/>
      </c>
      <c r="P522" s="449" t="str">
        <f>IF($K522=TRUE,'②-1出来高報告書'!$H$42+1%,"")</f>
        <v/>
      </c>
      <c r="Q522" s="460" t="str">
        <f>IF($G522="","",IF($K522=TRUE,
MAX(
MIN(
_xlfn.CEILING.MATH($G522*('②-1出来高報告書'!$H$42-1%),1)-ROUND($G522*'値引・法定福利費自動計算（非表示予定）'!$D$7,0),
_xlfn.CEILING.MATH($G522*('②-1出来高報告書'!$H$42+1%+0.1%),1)-1-ROUND($G522*'値引・法定福利費自動計算（非表示予定）'!$D$7,0)
),
MIN(0,$G522)-ROUND($G522*'値引・法定福利費自動計算（非表示予定）'!$D$7,0),
-99999
),
MAX(
MIN(0,$G522)-ROUND($G522*$L522,0),
-99999
)
))</f>
        <v/>
      </c>
      <c r="R522" s="460" t="str">
        <f>IF($G522="","",IF($K522=TRUE,
MIN(
MAX(
_xlfn.CEILING.MATH($G522*('②-1出来高報告書'!$H$42-1%),1)-ROUND($G522*'値引・法定福利費自動計算（非表示予定）'!$D$7,0),
_xlfn.CEILING.MATH($G522*('②-1出来高報告書'!$H$42+1%+0.1%),1)-1-ROUND($G522*'値引・法定福利費自動計算（非表示予定）'!$D$7,0)
),
MAX(0,$G522)-ROUND($G522*'値引・法定福利費自動計算（非表示予定）'!$D$7,0),
99999
),
MIN(
MAX(0,$G522)-ROUND($G522*$L522,0),
99999
)
))</f>
        <v/>
      </c>
      <c r="S522" s="462" t="str">
        <f t="shared" si="95"/>
        <v>OK</v>
      </c>
      <c r="T522" s="435" t="str">
        <f t="shared" si="96"/>
        <v>OK</v>
      </c>
      <c r="U522" s="435" t="str">
        <f>IF($K522=TRUE,IF(ROUND(ABS($H522-'②-1出来高報告書'!$H$42),4)&lt;=1%,"OK","NG"),"OK")</f>
        <v>OK</v>
      </c>
      <c r="V522" s="435" t="str">
        <f t="shared" si="97"/>
        <v>OK</v>
      </c>
      <c r="W522" s="435" t="str">
        <f t="shared" si="98"/>
        <v>OK</v>
      </c>
      <c r="X522" s="435" t="str">
        <f t="shared" si="99"/>
        <v>OK</v>
      </c>
      <c r="Y522" s="435" t="str">
        <f t="shared" si="100"/>
        <v>OK</v>
      </c>
      <c r="Z522" s="435">
        <f t="shared" si="101"/>
        <v>0</v>
      </c>
      <c r="AA522" s="83">
        <f>'①見積→契約(出来高報告初回のみ）'!I545</f>
        <v>0</v>
      </c>
    </row>
    <row r="523" spans="1:27" ht="18" customHeight="1">
      <c r="A523" s="370">
        <f t="shared" si="93"/>
        <v>14</v>
      </c>
      <c r="B523" s="308" t="str">
        <f>IF('①見積→契約(出来高報告初回のみ）'!B558="〇","☑","")</f>
        <v/>
      </c>
      <c r="C523" s="408" t="str">
        <f t="shared" si="92"/>
        <v/>
      </c>
      <c r="D523" s="305" t="str">
        <f>IFERROR(IF('①見積→契約(出来高報告初回のみ）'!C546="","",'①見積→契約(出来高報告初回のみ）'!C546),"")</f>
        <v/>
      </c>
      <c r="E523" s="115" t="str">
        <f>IFERROR(IF('①見積→契約(出来高報告初回のみ）'!D546="","",FIXED('①見積→契約(出来高報告初回のみ）'!D546,'①見積→契約(出来高報告初回のみ）'!AG560)),"")</f>
        <v/>
      </c>
      <c r="F523" s="111" t="str">
        <f>IFERROR(IF('①見積→契約(出来高報告初回のみ）'!E546="","",'①見積→契約(出来高報告初回のみ）'!E546),"")</f>
        <v/>
      </c>
      <c r="G523" s="112" t="str">
        <f>IF('①見積→契約(出来高報告初回のみ）'!H546="","",'①見積→契約(出来高報告初回のみ）'!H546)</f>
        <v/>
      </c>
      <c r="H523" s="110" t="str">
        <f t="shared" si="91"/>
        <v/>
      </c>
      <c r="I523" s="114" t="str">
        <f>IFERROR(IF(K523=TRUE,ROUND(G523*'値引・法定福利費自動計算（非表示予定）'!$D$7+M523,0),IF(G523="","",ROUND(G523*L523+M523,0))),"")</f>
        <v/>
      </c>
      <c r="J523" s="125"/>
      <c r="K523" s="458"/>
      <c r="L523" s="157"/>
      <c r="M523" s="156"/>
      <c r="N523" s="449" t="str">
        <f t="shared" si="94"/>
        <v/>
      </c>
      <c r="O523" s="449" t="str">
        <f>IF($K523=TRUE,'②-1出来高報告書'!$H$42-1%,"")</f>
        <v/>
      </c>
      <c r="P523" s="449" t="str">
        <f>IF($K523=TRUE,'②-1出来高報告書'!$H$42+1%,"")</f>
        <v/>
      </c>
      <c r="Q523" s="460" t="str">
        <f>IF($G523="","",IF($K523=TRUE,
MAX(
MIN(
_xlfn.CEILING.MATH($G523*('②-1出来高報告書'!$H$42-1%),1)-ROUND($G523*'値引・法定福利費自動計算（非表示予定）'!$D$7,0),
_xlfn.CEILING.MATH($G523*('②-1出来高報告書'!$H$42+1%+0.1%),1)-1-ROUND($G523*'値引・法定福利費自動計算（非表示予定）'!$D$7,0)
),
MIN(0,$G523)-ROUND($G523*'値引・法定福利費自動計算（非表示予定）'!$D$7,0),
-99999
),
MAX(
MIN(0,$G523)-ROUND($G523*$L523,0),
-99999
)
))</f>
        <v/>
      </c>
      <c r="R523" s="460" t="str">
        <f>IF($G523="","",IF($K523=TRUE,
MIN(
MAX(
_xlfn.CEILING.MATH($G523*('②-1出来高報告書'!$H$42-1%),1)-ROUND($G523*'値引・法定福利費自動計算（非表示予定）'!$D$7,0),
_xlfn.CEILING.MATH($G523*('②-1出来高報告書'!$H$42+1%+0.1%),1)-1-ROUND($G523*'値引・法定福利費自動計算（非表示予定）'!$D$7,0)
),
MAX(0,$G523)-ROUND($G523*'値引・法定福利費自動計算（非表示予定）'!$D$7,0),
99999
),
MIN(
MAX(0,$G523)-ROUND($G523*$L523,0),
99999
)
))</f>
        <v/>
      </c>
      <c r="S523" s="462" t="str">
        <f t="shared" si="95"/>
        <v>OK</v>
      </c>
      <c r="T523" s="435" t="str">
        <f t="shared" si="96"/>
        <v>OK</v>
      </c>
      <c r="U523" s="435" t="str">
        <f>IF($K523=TRUE,IF(ROUND(ABS($H523-'②-1出来高報告書'!$H$42),4)&lt;=1%,"OK","NG"),"OK")</f>
        <v>OK</v>
      </c>
      <c r="V523" s="435" t="str">
        <f t="shared" si="97"/>
        <v>OK</v>
      </c>
      <c r="W523" s="435" t="str">
        <f t="shared" si="98"/>
        <v>OK</v>
      </c>
      <c r="X523" s="435" t="str">
        <f t="shared" si="99"/>
        <v>OK</v>
      </c>
      <c r="Y523" s="435" t="str">
        <f t="shared" si="100"/>
        <v>OK</v>
      </c>
      <c r="Z523" s="435">
        <f t="shared" si="101"/>
        <v>0</v>
      </c>
      <c r="AA523" s="83">
        <f>'①見積→契約(出来高報告初回のみ）'!I546</f>
        <v>0</v>
      </c>
    </row>
    <row r="524" spans="1:27" ht="18" customHeight="1">
      <c r="A524" s="370" t="s">
        <v>198</v>
      </c>
      <c r="B524" s="792" t="str">
        <f>IF(G524=0,"","小計（"&amp;Sheet3!D16&amp;"ページ/"&amp;Sheet3!E16&amp;"ページ）")</f>
        <v/>
      </c>
      <c r="C524" s="793"/>
      <c r="D524" s="793"/>
      <c r="E524" s="793"/>
      <c r="F524" s="793"/>
      <c r="G524" s="139">
        <f>SUM(G485:G523)</f>
        <v>0</v>
      </c>
      <c r="H524" s="140"/>
      <c r="I524" s="141">
        <f>SUM(I485:I523)</f>
        <v>0</v>
      </c>
      <c r="J524" s="125"/>
      <c r="K524" s="458"/>
      <c r="L524" s="157"/>
      <c r="M524" s="156"/>
      <c r="N524" s="449"/>
      <c r="O524" s="449"/>
      <c r="P524" s="449"/>
      <c r="Q524" s="460"/>
      <c r="R524" s="460"/>
      <c r="S524" s="462"/>
      <c r="T524" s="435"/>
      <c r="U524" s="435"/>
      <c r="V524" s="435"/>
      <c r="W524" s="435"/>
      <c r="X524" s="435"/>
      <c r="Y524" s="435"/>
      <c r="Z524" s="435"/>
      <c r="AA524" s="83"/>
    </row>
    <row r="525" spans="1:27" ht="18" customHeight="1">
      <c r="A525" s="370">
        <f t="shared" si="93"/>
        <v>15</v>
      </c>
      <c r="B525" s="308" t="str">
        <f>IF('①見積→契約(出来高報告初回のみ）'!B560="〇","☑","")</f>
        <v/>
      </c>
      <c r="C525" s="408" t="str">
        <f>IF(G525="","",IF(K525=FALSE,"","☑"))</f>
        <v/>
      </c>
      <c r="D525" s="305" t="str">
        <f>IFERROR(IF('①見積→契約(出来高報告初回のみ）'!C547="","",'①見積→契約(出来高報告初回のみ）'!C547),"")</f>
        <v/>
      </c>
      <c r="E525" s="115" t="str">
        <f>IFERROR(IF('①見積→契約(出来高報告初回のみ）'!D547="","",FIXED('①見積→契約(出来高報告初回のみ）'!D547,'①見積→契約(出来高報告初回のみ）'!AG561)),"")</f>
        <v/>
      </c>
      <c r="F525" s="111" t="str">
        <f>IFERROR(IF('①見積→契約(出来高報告初回のみ）'!E547="","",'①見積→契約(出来高報告初回のみ）'!E547),"")</f>
        <v/>
      </c>
      <c r="G525" s="112" t="str">
        <f>IF('①見積→契約(出来高報告初回のみ）'!H547="","",'①見積→契約(出来高報告初回のみ）'!H547)</f>
        <v/>
      </c>
      <c r="H525" s="110" t="str">
        <f t="shared" ref="H525:H563" si="102">IFERROR(IF(K525=TRUE,IF(AND(I525/G525&gt;0,I525/G525&lt;0.001),0.001,ROUNDDOWN(I525/G525,3)),IF(G525="","",IF(AND((G525*L525+M525)/G525&gt;0,(G525*L525+M525)/G525&lt;0.001),0.001,ROUNDDOWN((G525*L525+M525)/G525,3)))),"")</f>
        <v/>
      </c>
      <c r="I525" s="114" t="str">
        <f>IFERROR(IF(K525=TRUE,ROUND(G525*'値引・法定福利費自動計算（非表示予定）'!$D$7+M525,0),IF(G525="","",ROUND(G525*L525+M525,0))),"")</f>
        <v/>
      </c>
      <c r="J525" s="125"/>
      <c r="K525" s="458"/>
      <c r="L525" s="157">
        <v>0.3</v>
      </c>
      <c r="M525" s="156"/>
      <c r="N525" s="449" t="str">
        <f t="shared" si="94"/>
        <v/>
      </c>
      <c r="O525" s="449" t="str">
        <f>IF($K525=TRUE,'②-1出来高報告書'!$H$42-1%,"")</f>
        <v/>
      </c>
      <c r="P525" s="449" t="str">
        <f>IF($K525=TRUE,'②-1出来高報告書'!$H$42+1%,"")</f>
        <v/>
      </c>
      <c r="Q525" s="460" t="str">
        <f>IF($G525="","",IF($K525=TRUE,
MAX(
MIN(
_xlfn.CEILING.MATH($G525*('②-1出来高報告書'!$H$42-1%),1)-ROUND($G525*'値引・法定福利費自動計算（非表示予定）'!$D$7,0),
_xlfn.CEILING.MATH($G525*('②-1出来高報告書'!$H$42+1%+0.1%),1)-1-ROUND($G525*'値引・法定福利費自動計算（非表示予定）'!$D$7,0)
),
MIN(0,$G525)-ROUND($G525*'値引・法定福利費自動計算（非表示予定）'!$D$7,0),
-99999
),
MAX(
MIN(0,$G525)-ROUND($G525*$L525,0),
-99999
)
))</f>
        <v/>
      </c>
      <c r="R525" s="460" t="str">
        <f>IF($G525="","",IF($K525=TRUE,
MIN(
MAX(
_xlfn.CEILING.MATH($G525*('②-1出来高報告書'!$H$42-1%),1)-ROUND($G525*'値引・法定福利費自動計算（非表示予定）'!$D$7,0),
_xlfn.CEILING.MATH($G525*('②-1出来高報告書'!$H$42+1%+0.1%),1)-1-ROUND($G525*'値引・法定福利費自動計算（非表示予定）'!$D$7,0)
),
MAX(0,$G525)-ROUND($G525*'値引・法定福利費自動計算（非表示予定）'!$D$7,0),
99999
),
MIN(
MAX(0,$G525)-ROUND($G525*$L525,0),
99999
)
))</f>
        <v/>
      </c>
      <c r="S525" s="462" t="str">
        <f t="shared" si="95"/>
        <v>OK</v>
      </c>
      <c r="T525" s="435" t="str">
        <f t="shared" si="96"/>
        <v>OK</v>
      </c>
      <c r="U525" s="435" t="str">
        <f>IF($K525=TRUE,IF(ROUND(ABS($H525-'②-1出来高報告書'!$H$42),4)&lt;=1%,"OK","NG"),"OK")</f>
        <v>OK</v>
      </c>
      <c r="V525" s="435" t="str">
        <f t="shared" si="97"/>
        <v>OK</v>
      </c>
      <c r="W525" s="435" t="str">
        <f t="shared" si="98"/>
        <v>OK</v>
      </c>
      <c r="X525" s="435" t="str">
        <f t="shared" si="99"/>
        <v>OK</v>
      </c>
      <c r="Y525" s="435" t="str">
        <f t="shared" si="100"/>
        <v>OK</v>
      </c>
      <c r="Z525" s="435">
        <f t="shared" si="101"/>
        <v>0</v>
      </c>
      <c r="AA525" s="83">
        <f>'①見積→契約(出来高報告初回のみ）'!I547</f>
        <v>0</v>
      </c>
    </row>
    <row r="526" spans="1:27" ht="18" customHeight="1">
      <c r="A526" s="370">
        <f t="shared" si="93"/>
        <v>15</v>
      </c>
      <c r="B526" s="308" t="str">
        <f>IF('①見積→契約(出来高報告初回のみ）'!B561="〇","☑","")</f>
        <v/>
      </c>
      <c r="C526" s="408" t="str">
        <f t="shared" ref="C526:C563" si="103">IF(G526="","",IF(K526=FALSE,"","☑"))</f>
        <v/>
      </c>
      <c r="D526" s="305" t="str">
        <f>IFERROR(IF('①見積→契約(出来高報告初回のみ）'!C548="","",'①見積→契約(出来高報告初回のみ）'!C548),"")</f>
        <v/>
      </c>
      <c r="E526" s="115" t="str">
        <f>IFERROR(IF('①見積→契約(出来高報告初回のみ）'!D548="","",FIXED('①見積→契約(出来高報告初回のみ）'!D548,'①見積→契約(出来高報告初回のみ）'!AG562)),"")</f>
        <v/>
      </c>
      <c r="F526" s="111" t="str">
        <f>IFERROR(IF('①見積→契約(出来高報告初回のみ）'!E548="","",'①見積→契約(出来高報告初回のみ）'!E548),"")</f>
        <v/>
      </c>
      <c r="G526" s="112" t="str">
        <f>IF('①見積→契約(出来高報告初回のみ）'!H548="","",'①見積→契約(出来高報告初回のみ）'!H548)</f>
        <v/>
      </c>
      <c r="H526" s="110" t="str">
        <f t="shared" si="102"/>
        <v/>
      </c>
      <c r="I526" s="114" t="str">
        <f>IFERROR(IF(K526=TRUE,ROUND(G526*'値引・法定福利費自動計算（非表示予定）'!$D$7+M526,0),IF(G526="","",ROUND(G526*L526+M526,0))),"")</f>
        <v/>
      </c>
      <c r="J526" s="125"/>
      <c r="K526" s="458"/>
      <c r="L526" s="157"/>
      <c r="M526" s="156"/>
      <c r="N526" s="449" t="str">
        <f t="shared" si="94"/>
        <v/>
      </c>
      <c r="O526" s="449" t="str">
        <f>IF($K526=TRUE,'②-1出来高報告書'!$H$42-1%,"")</f>
        <v/>
      </c>
      <c r="P526" s="449" t="str">
        <f>IF($K526=TRUE,'②-1出来高報告書'!$H$42+1%,"")</f>
        <v/>
      </c>
      <c r="Q526" s="460" t="str">
        <f>IF($G526="","",IF($K526=TRUE,
MAX(
MIN(
_xlfn.CEILING.MATH($G526*('②-1出来高報告書'!$H$42-1%),1)-ROUND($G526*'値引・法定福利費自動計算（非表示予定）'!$D$7,0),
_xlfn.CEILING.MATH($G526*('②-1出来高報告書'!$H$42+1%+0.1%),1)-1-ROUND($G526*'値引・法定福利費自動計算（非表示予定）'!$D$7,0)
),
MIN(0,$G526)-ROUND($G526*'値引・法定福利費自動計算（非表示予定）'!$D$7,0),
-99999
),
MAX(
MIN(0,$G526)-ROUND($G526*$L526,0),
-99999
)
))</f>
        <v/>
      </c>
      <c r="R526" s="460" t="str">
        <f>IF($G526="","",IF($K526=TRUE,
MIN(
MAX(
_xlfn.CEILING.MATH($G526*('②-1出来高報告書'!$H$42-1%),1)-ROUND($G526*'値引・法定福利費自動計算（非表示予定）'!$D$7,0),
_xlfn.CEILING.MATH($G526*('②-1出来高報告書'!$H$42+1%+0.1%),1)-1-ROUND($G526*'値引・法定福利費自動計算（非表示予定）'!$D$7,0)
),
MAX(0,$G526)-ROUND($G526*'値引・法定福利費自動計算（非表示予定）'!$D$7,0),
99999
),
MIN(
MAX(0,$G526)-ROUND($G526*$L526,0),
99999
)
))</f>
        <v/>
      </c>
      <c r="S526" s="462" t="str">
        <f t="shared" si="95"/>
        <v>OK</v>
      </c>
      <c r="T526" s="435" t="str">
        <f t="shared" si="96"/>
        <v>OK</v>
      </c>
      <c r="U526" s="435" t="str">
        <f>IF($K526=TRUE,IF(ROUND(ABS($H526-'②-1出来高報告書'!$H$42),4)&lt;=1%,"OK","NG"),"OK")</f>
        <v>OK</v>
      </c>
      <c r="V526" s="435" t="str">
        <f t="shared" si="97"/>
        <v>OK</v>
      </c>
      <c r="W526" s="435" t="str">
        <f t="shared" si="98"/>
        <v>OK</v>
      </c>
      <c r="X526" s="435" t="str">
        <f t="shared" si="99"/>
        <v>OK</v>
      </c>
      <c r="Y526" s="435" t="str">
        <f t="shared" si="100"/>
        <v>OK</v>
      </c>
      <c r="Z526" s="435">
        <f t="shared" si="101"/>
        <v>0</v>
      </c>
      <c r="AA526" s="83">
        <f>'①見積→契約(出来高報告初回のみ）'!I548</f>
        <v>0</v>
      </c>
    </row>
    <row r="527" spans="1:27" ht="18" customHeight="1">
      <c r="A527" s="370">
        <f t="shared" si="93"/>
        <v>15</v>
      </c>
      <c r="B527" s="308" t="str">
        <f>IF('①見積→契約(出来高報告初回のみ）'!B562="〇","☑","")</f>
        <v/>
      </c>
      <c r="C527" s="408" t="str">
        <f t="shared" si="103"/>
        <v/>
      </c>
      <c r="D527" s="305" t="str">
        <f>IFERROR(IF('①見積→契約(出来高報告初回のみ）'!C549="","",'①見積→契約(出来高報告初回のみ）'!C549),"")</f>
        <v/>
      </c>
      <c r="E527" s="115" t="str">
        <f>IFERROR(IF('①見積→契約(出来高報告初回のみ）'!D549="","",FIXED('①見積→契約(出来高報告初回のみ）'!D549,'①見積→契約(出来高報告初回のみ）'!AG563)),"")</f>
        <v/>
      </c>
      <c r="F527" s="111" t="str">
        <f>IFERROR(IF('①見積→契約(出来高報告初回のみ）'!E549="","",'①見積→契約(出来高報告初回のみ）'!E549),"")</f>
        <v/>
      </c>
      <c r="G527" s="112" t="str">
        <f>IF('①見積→契約(出来高報告初回のみ）'!H549="","",'①見積→契約(出来高報告初回のみ）'!H549)</f>
        <v/>
      </c>
      <c r="H527" s="110" t="str">
        <f t="shared" si="102"/>
        <v/>
      </c>
      <c r="I527" s="114" t="str">
        <f>IFERROR(IF(K527=TRUE,ROUND(G527*'値引・法定福利費自動計算（非表示予定）'!$D$7+M527,0),IF(G527="","",ROUND(G527*L527+M527,0))),"")</f>
        <v/>
      </c>
      <c r="J527" s="125"/>
      <c r="K527" s="458"/>
      <c r="L527" s="157"/>
      <c r="M527" s="156"/>
      <c r="N527" s="449" t="str">
        <f t="shared" si="94"/>
        <v/>
      </c>
      <c r="O527" s="449" t="str">
        <f>IF($K527=TRUE,'②-1出来高報告書'!$H$42-1%,"")</f>
        <v/>
      </c>
      <c r="P527" s="449" t="str">
        <f>IF($K527=TRUE,'②-1出来高報告書'!$H$42+1%,"")</f>
        <v/>
      </c>
      <c r="Q527" s="460" t="str">
        <f>IF($G527="","",IF($K527=TRUE,
MAX(
MIN(
_xlfn.CEILING.MATH($G527*('②-1出来高報告書'!$H$42-1%),1)-ROUND($G527*'値引・法定福利費自動計算（非表示予定）'!$D$7,0),
_xlfn.CEILING.MATH($G527*('②-1出来高報告書'!$H$42+1%+0.1%),1)-1-ROUND($G527*'値引・法定福利費自動計算（非表示予定）'!$D$7,0)
),
MIN(0,$G527)-ROUND($G527*'値引・法定福利費自動計算（非表示予定）'!$D$7,0),
-99999
),
MAX(
MIN(0,$G527)-ROUND($G527*$L527,0),
-99999
)
))</f>
        <v/>
      </c>
      <c r="R527" s="460" t="str">
        <f>IF($G527="","",IF($K527=TRUE,
MIN(
MAX(
_xlfn.CEILING.MATH($G527*('②-1出来高報告書'!$H$42-1%),1)-ROUND($G527*'値引・法定福利費自動計算（非表示予定）'!$D$7,0),
_xlfn.CEILING.MATH($G527*('②-1出来高報告書'!$H$42+1%+0.1%),1)-1-ROUND($G527*'値引・法定福利費自動計算（非表示予定）'!$D$7,0)
),
MAX(0,$G527)-ROUND($G527*'値引・法定福利費自動計算（非表示予定）'!$D$7,0),
99999
),
MIN(
MAX(0,$G527)-ROUND($G527*$L527,0),
99999
)
))</f>
        <v/>
      </c>
      <c r="S527" s="462" t="str">
        <f t="shared" si="95"/>
        <v>OK</v>
      </c>
      <c r="T527" s="435" t="str">
        <f t="shared" si="96"/>
        <v>OK</v>
      </c>
      <c r="U527" s="435" t="str">
        <f>IF($K527=TRUE,IF(ROUND(ABS($H527-'②-1出来高報告書'!$H$42),4)&lt;=1%,"OK","NG"),"OK")</f>
        <v>OK</v>
      </c>
      <c r="V527" s="435" t="str">
        <f t="shared" si="97"/>
        <v>OK</v>
      </c>
      <c r="W527" s="435" t="str">
        <f t="shared" si="98"/>
        <v>OK</v>
      </c>
      <c r="X527" s="435" t="str">
        <f t="shared" si="99"/>
        <v>OK</v>
      </c>
      <c r="Y527" s="435" t="str">
        <f t="shared" si="100"/>
        <v>OK</v>
      </c>
      <c r="Z527" s="435">
        <f t="shared" si="101"/>
        <v>0</v>
      </c>
      <c r="AA527" s="83">
        <f>'①見積→契約(出来高報告初回のみ）'!I549</f>
        <v>0</v>
      </c>
    </row>
    <row r="528" spans="1:27" ht="18" customHeight="1">
      <c r="A528" s="370">
        <f t="shared" si="93"/>
        <v>15</v>
      </c>
      <c r="B528" s="308" t="str">
        <f>IF('①見積→契約(出来高報告初回のみ）'!B563="〇","☑","")</f>
        <v/>
      </c>
      <c r="C528" s="408" t="str">
        <f t="shared" si="103"/>
        <v/>
      </c>
      <c r="D528" s="305" t="str">
        <f>IFERROR(IF('①見積→契約(出来高報告初回のみ）'!C550="","",'①見積→契約(出来高報告初回のみ）'!C550),"")</f>
        <v/>
      </c>
      <c r="E528" s="115" t="str">
        <f>IFERROR(IF('①見積→契約(出来高報告初回のみ）'!D550="","",FIXED('①見積→契約(出来高報告初回のみ）'!D550,'①見積→契約(出来高報告初回のみ）'!AG564)),"")</f>
        <v/>
      </c>
      <c r="F528" s="111" t="str">
        <f>IFERROR(IF('①見積→契約(出来高報告初回のみ）'!E550="","",'①見積→契約(出来高報告初回のみ）'!E550),"")</f>
        <v/>
      </c>
      <c r="G528" s="112" t="str">
        <f>IF('①見積→契約(出来高報告初回のみ）'!H550="","",'①見積→契約(出来高報告初回のみ）'!H550)</f>
        <v/>
      </c>
      <c r="H528" s="110" t="str">
        <f t="shared" si="102"/>
        <v/>
      </c>
      <c r="I528" s="114" t="str">
        <f>IFERROR(IF(K528=TRUE,ROUND(G528*'値引・法定福利費自動計算（非表示予定）'!$D$7+M528,0),IF(G528="","",ROUND(G528*L528+M528,0))),"")</f>
        <v/>
      </c>
      <c r="J528" s="125"/>
      <c r="K528" s="458"/>
      <c r="L528" s="157"/>
      <c r="M528" s="156"/>
      <c r="N528" s="449" t="str">
        <f t="shared" si="94"/>
        <v/>
      </c>
      <c r="O528" s="449" t="str">
        <f>IF($K528=TRUE,'②-1出来高報告書'!$H$42-1%,"")</f>
        <v/>
      </c>
      <c r="P528" s="449" t="str">
        <f>IF($K528=TRUE,'②-1出来高報告書'!$H$42+1%,"")</f>
        <v/>
      </c>
      <c r="Q528" s="460" t="str">
        <f>IF($G528="","",IF($K528=TRUE,
MAX(
MIN(
_xlfn.CEILING.MATH($G528*('②-1出来高報告書'!$H$42-1%),1)-ROUND($G528*'値引・法定福利費自動計算（非表示予定）'!$D$7,0),
_xlfn.CEILING.MATH($G528*('②-1出来高報告書'!$H$42+1%+0.1%),1)-1-ROUND($G528*'値引・法定福利費自動計算（非表示予定）'!$D$7,0)
),
MIN(0,$G528)-ROUND($G528*'値引・法定福利費自動計算（非表示予定）'!$D$7,0),
-99999
),
MAX(
MIN(0,$G528)-ROUND($G528*$L528,0),
-99999
)
))</f>
        <v/>
      </c>
      <c r="R528" s="460" t="str">
        <f>IF($G528="","",IF($K528=TRUE,
MIN(
MAX(
_xlfn.CEILING.MATH($G528*('②-1出来高報告書'!$H$42-1%),1)-ROUND($G528*'値引・法定福利費自動計算（非表示予定）'!$D$7,0),
_xlfn.CEILING.MATH($G528*('②-1出来高報告書'!$H$42+1%+0.1%),1)-1-ROUND($G528*'値引・法定福利費自動計算（非表示予定）'!$D$7,0)
),
MAX(0,$G528)-ROUND($G528*'値引・法定福利費自動計算（非表示予定）'!$D$7,0),
99999
),
MIN(
MAX(0,$G528)-ROUND($G528*$L528,0),
99999
)
))</f>
        <v/>
      </c>
      <c r="S528" s="462" t="str">
        <f t="shared" si="95"/>
        <v>OK</v>
      </c>
      <c r="T528" s="435" t="str">
        <f t="shared" si="96"/>
        <v>OK</v>
      </c>
      <c r="U528" s="435" t="str">
        <f>IF($K528=TRUE,IF(ROUND(ABS($H528-'②-1出来高報告書'!$H$42),4)&lt;=1%,"OK","NG"),"OK")</f>
        <v>OK</v>
      </c>
      <c r="V528" s="435" t="str">
        <f t="shared" si="97"/>
        <v>OK</v>
      </c>
      <c r="W528" s="435" t="str">
        <f t="shared" si="98"/>
        <v>OK</v>
      </c>
      <c r="X528" s="435" t="str">
        <f t="shared" si="99"/>
        <v>OK</v>
      </c>
      <c r="Y528" s="435" t="str">
        <f t="shared" si="100"/>
        <v>OK</v>
      </c>
      <c r="Z528" s="435">
        <f t="shared" si="101"/>
        <v>0</v>
      </c>
      <c r="AA528" s="83">
        <f>'①見積→契約(出来高報告初回のみ）'!I550</f>
        <v>0</v>
      </c>
    </row>
    <row r="529" spans="1:27" ht="18" customHeight="1">
      <c r="A529" s="370">
        <f t="shared" si="93"/>
        <v>15</v>
      </c>
      <c r="B529" s="308" t="str">
        <f>IF('①見積→契約(出来高報告初回のみ）'!B564="〇","☑","")</f>
        <v/>
      </c>
      <c r="C529" s="408" t="str">
        <f t="shared" si="103"/>
        <v/>
      </c>
      <c r="D529" s="305" t="str">
        <f>IFERROR(IF('①見積→契約(出来高報告初回のみ）'!C551="","",'①見積→契約(出来高報告初回のみ）'!C551),"")</f>
        <v/>
      </c>
      <c r="E529" s="115" t="str">
        <f>IFERROR(IF('①見積→契約(出来高報告初回のみ）'!D551="","",FIXED('①見積→契約(出来高報告初回のみ）'!D551,'①見積→契約(出来高報告初回のみ）'!AG565)),"")</f>
        <v/>
      </c>
      <c r="F529" s="111" t="str">
        <f>IFERROR(IF('①見積→契約(出来高報告初回のみ）'!E551="","",'①見積→契約(出来高報告初回のみ）'!E551),"")</f>
        <v/>
      </c>
      <c r="G529" s="112" t="str">
        <f>IF('①見積→契約(出来高報告初回のみ）'!H551="","",'①見積→契約(出来高報告初回のみ）'!H551)</f>
        <v/>
      </c>
      <c r="H529" s="110" t="str">
        <f t="shared" si="102"/>
        <v/>
      </c>
      <c r="I529" s="114" t="str">
        <f>IFERROR(IF(K529=TRUE,ROUND(G529*'値引・法定福利費自動計算（非表示予定）'!$D$7+M529,0),IF(G529="","",ROUND(G529*L529+M529,0))),"")</f>
        <v/>
      </c>
      <c r="J529" s="125"/>
      <c r="K529" s="458"/>
      <c r="L529" s="157"/>
      <c r="M529" s="156"/>
      <c r="N529" s="449" t="str">
        <f t="shared" si="94"/>
        <v/>
      </c>
      <c r="O529" s="449" t="str">
        <f>IF($K529=TRUE,'②-1出来高報告書'!$H$42-1%,"")</f>
        <v/>
      </c>
      <c r="P529" s="449" t="str">
        <f>IF($K529=TRUE,'②-1出来高報告書'!$H$42+1%,"")</f>
        <v/>
      </c>
      <c r="Q529" s="460" t="str">
        <f>IF($G529="","",IF($K529=TRUE,
MAX(
MIN(
_xlfn.CEILING.MATH($G529*('②-1出来高報告書'!$H$42-1%),1)-ROUND($G529*'値引・法定福利費自動計算（非表示予定）'!$D$7,0),
_xlfn.CEILING.MATH($G529*('②-1出来高報告書'!$H$42+1%+0.1%),1)-1-ROUND($G529*'値引・法定福利費自動計算（非表示予定）'!$D$7,0)
),
MIN(0,$G529)-ROUND($G529*'値引・法定福利費自動計算（非表示予定）'!$D$7,0),
-99999
),
MAX(
MIN(0,$G529)-ROUND($G529*$L529,0),
-99999
)
))</f>
        <v/>
      </c>
      <c r="R529" s="460" t="str">
        <f>IF($G529="","",IF($K529=TRUE,
MIN(
MAX(
_xlfn.CEILING.MATH($G529*('②-1出来高報告書'!$H$42-1%),1)-ROUND($G529*'値引・法定福利費自動計算（非表示予定）'!$D$7,0),
_xlfn.CEILING.MATH($G529*('②-1出来高報告書'!$H$42+1%+0.1%),1)-1-ROUND($G529*'値引・法定福利費自動計算（非表示予定）'!$D$7,0)
),
MAX(0,$G529)-ROUND($G529*'値引・法定福利費自動計算（非表示予定）'!$D$7,0),
99999
),
MIN(
MAX(0,$G529)-ROUND($G529*$L529,0),
99999
)
))</f>
        <v/>
      </c>
      <c r="S529" s="462" t="str">
        <f t="shared" si="95"/>
        <v>OK</v>
      </c>
      <c r="T529" s="435" t="str">
        <f t="shared" si="96"/>
        <v>OK</v>
      </c>
      <c r="U529" s="435" t="str">
        <f>IF($K529=TRUE,IF(ROUND(ABS($H529-'②-1出来高報告書'!$H$42),4)&lt;=1%,"OK","NG"),"OK")</f>
        <v>OK</v>
      </c>
      <c r="V529" s="435" t="str">
        <f t="shared" si="97"/>
        <v>OK</v>
      </c>
      <c r="W529" s="435" t="str">
        <f t="shared" si="98"/>
        <v>OK</v>
      </c>
      <c r="X529" s="435" t="str">
        <f t="shared" si="99"/>
        <v>OK</v>
      </c>
      <c r="Y529" s="435" t="str">
        <f t="shared" si="100"/>
        <v>OK</v>
      </c>
      <c r="Z529" s="435">
        <f t="shared" si="101"/>
        <v>0</v>
      </c>
      <c r="AA529" s="83">
        <f>'①見積→契約(出来高報告初回のみ）'!I551</f>
        <v>0</v>
      </c>
    </row>
    <row r="530" spans="1:27" ht="18" customHeight="1">
      <c r="A530" s="370">
        <f t="shared" si="93"/>
        <v>15</v>
      </c>
      <c r="B530" s="308" t="str">
        <f>IF('①見積→契約(出来高報告初回のみ）'!B565="〇","☑","")</f>
        <v/>
      </c>
      <c r="C530" s="408" t="str">
        <f t="shared" si="103"/>
        <v/>
      </c>
      <c r="D530" s="305" t="str">
        <f>IFERROR(IF('①見積→契約(出来高報告初回のみ）'!C552="","",'①見積→契約(出来高報告初回のみ）'!C552),"")</f>
        <v/>
      </c>
      <c r="E530" s="115" t="str">
        <f>IFERROR(IF('①見積→契約(出来高報告初回のみ）'!D552="","",FIXED('①見積→契約(出来高報告初回のみ）'!D552,'①見積→契約(出来高報告初回のみ）'!AG566)),"")</f>
        <v/>
      </c>
      <c r="F530" s="111" t="str">
        <f>IFERROR(IF('①見積→契約(出来高報告初回のみ）'!E552="","",'①見積→契約(出来高報告初回のみ）'!E552),"")</f>
        <v/>
      </c>
      <c r="G530" s="112" t="str">
        <f>IF('①見積→契約(出来高報告初回のみ）'!H552="","",'①見積→契約(出来高報告初回のみ）'!H552)</f>
        <v/>
      </c>
      <c r="H530" s="110" t="str">
        <f t="shared" si="102"/>
        <v/>
      </c>
      <c r="I530" s="114" t="str">
        <f>IFERROR(IF(K530=TRUE,ROUND(G530*'値引・法定福利費自動計算（非表示予定）'!$D$7+M530,0),IF(G530="","",ROUND(G530*L530+M530,0))),"")</f>
        <v/>
      </c>
      <c r="J530" s="125"/>
      <c r="K530" s="458"/>
      <c r="L530" s="157"/>
      <c r="M530" s="156"/>
      <c r="N530" s="449" t="str">
        <f t="shared" si="94"/>
        <v/>
      </c>
      <c r="O530" s="449" t="str">
        <f>IF($K530=TRUE,'②-1出来高報告書'!$H$42-1%,"")</f>
        <v/>
      </c>
      <c r="P530" s="449" t="str">
        <f>IF($K530=TRUE,'②-1出来高報告書'!$H$42+1%,"")</f>
        <v/>
      </c>
      <c r="Q530" s="460" t="str">
        <f>IF($G530="","",IF($K530=TRUE,
MAX(
MIN(
_xlfn.CEILING.MATH($G530*('②-1出来高報告書'!$H$42-1%),1)-ROUND($G530*'値引・法定福利費自動計算（非表示予定）'!$D$7,0),
_xlfn.CEILING.MATH($G530*('②-1出来高報告書'!$H$42+1%+0.1%),1)-1-ROUND($G530*'値引・法定福利費自動計算（非表示予定）'!$D$7,0)
),
MIN(0,$G530)-ROUND($G530*'値引・法定福利費自動計算（非表示予定）'!$D$7,0),
-99999
),
MAX(
MIN(0,$G530)-ROUND($G530*$L530,0),
-99999
)
))</f>
        <v/>
      </c>
      <c r="R530" s="460" t="str">
        <f>IF($G530="","",IF($K530=TRUE,
MIN(
MAX(
_xlfn.CEILING.MATH($G530*('②-1出来高報告書'!$H$42-1%),1)-ROUND($G530*'値引・法定福利費自動計算（非表示予定）'!$D$7,0),
_xlfn.CEILING.MATH($G530*('②-1出来高報告書'!$H$42+1%+0.1%),1)-1-ROUND($G530*'値引・法定福利費自動計算（非表示予定）'!$D$7,0)
),
MAX(0,$G530)-ROUND($G530*'値引・法定福利費自動計算（非表示予定）'!$D$7,0),
99999
),
MIN(
MAX(0,$G530)-ROUND($G530*$L530,0),
99999
)
))</f>
        <v/>
      </c>
      <c r="S530" s="462" t="str">
        <f t="shared" si="95"/>
        <v>OK</v>
      </c>
      <c r="T530" s="435" t="str">
        <f t="shared" si="96"/>
        <v>OK</v>
      </c>
      <c r="U530" s="435" t="str">
        <f>IF($K530=TRUE,IF(ROUND(ABS($H530-'②-1出来高報告書'!$H$42),4)&lt;=1%,"OK","NG"),"OK")</f>
        <v>OK</v>
      </c>
      <c r="V530" s="435" t="str">
        <f t="shared" si="97"/>
        <v>OK</v>
      </c>
      <c r="W530" s="435" t="str">
        <f t="shared" si="98"/>
        <v>OK</v>
      </c>
      <c r="X530" s="435" t="str">
        <f t="shared" si="99"/>
        <v>OK</v>
      </c>
      <c r="Y530" s="435" t="str">
        <f t="shared" si="100"/>
        <v>OK</v>
      </c>
      <c r="Z530" s="435">
        <f t="shared" si="101"/>
        <v>0</v>
      </c>
      <c r="AA530" s="83">
        <f>'①見積→契約(出来高報告初回のみ）'!I552</f>
        <v>0</v>
      </c>
    </row>
    <row r="531" spans="1:27" ht="18" customHeight="1">
      <c r="A531" s="370">
        <f t="shared" si="93"/>
        <v>15</v>
      </c>
      <c r="B531" s="308" t="str">
        <f>IF('①見積→契約(出来高報告初回のみ）'!B566="〇","☑","")</f>
        <v/>
      </c>
      <c r="C531" s="408" t="str">
        <f t="shared" si="103"/>
        <v/>
      </c>
      <c r="D531" s="305" t="str">
        <f>IFERROR(IF('①見積→契約(出来高報告初回のみ）'!C553="","",'①見積→契約(出来高報告初回のみ）'!C553),"")</f>
        <v/>
      </c>
      <c r="E531" s="115" t="str">
        <f>IFERROR(IF('①見積→契約(出来高報告初回のみ）'!D553="","",FIXED('①見積→契約(出来高報告初回のみ）'!D553,'①見積→契約(出来高報告初回のみ）'!AG567)),"")</f>
        <v/>
      </c>
      <c r="F531" s="111" t="str">
        <f>IFERROR(IF('①見積→契約(出来高報告初回のみ）'!E553="","",'①見積→契約(出来高報告初回のみ）'!E553),"")</f>
        <v/>
      </c>
      <c r="G531" s="112" t="str">
        <f>IF('①見積→契約(出来高報告初回のみ）'!H553="","",'①見積→契約(出来高報告初回のみ）'!H553)</f>
        <v/>
      </c>
      <c r="H531" s="110" t="str">
        <f t="shared" si="102"/>
        <v/>
      </c>
      <c r="I531" s="114" t="str">
        <f>IFERROR(IF(K531=TRUE,ROUND(G531*'値引・法定福利費自動計算（非表示予定）'!$D$7+M531,0),IF(G531="","",ROUND(G531*L531+M531,0))),"")</f>
        <v/>
      </c>
      <c r="J531" s="125"/>
      <c r="K531" s="458"/>
      <c r="L531" s="157"/>
      <c r="M531" s="156"/>
      <c r="N531" s="449" t="str">
        <f t="shared" si="94"/>
        <v/>
      </c>
      <c r="O531" s="449" t="str">
        <f>IF($K531=TRUE,'②-1出来高報告書'!$H$42-1%,"")</f>
        <v/>
      </c>
      <c r="P531" s="449" t="str">
        <f>IF($K531=TRUE,'②-1出来高報告書'!$H$42+1%,"")</f>
        <v/>
      </c>
      <c r="Q531" s="460" t="str">
        <f>IF($G531="","",IF($K531=TRUE,
MAX(
MIN(
_xlfn.CEILING.MATH($G531*('②-1出来高報告書'!$H$42-1%),1)-ROUND($G531*'値引・法定福利費自動計算（非表示予定）'!$D$7,0),
_xlfn.CEILING.MATH($G531*('②-1出来高報告書'!$H$42+1%+0.1%),1)-1-ROUND($G531*'値引・法定福利費自動計算（非表示予定）'!$D$7,0)
),
MIN(0,$G531)-ROUND($G531*'値引・法定福利費自動計算（非表示予定）'!$D$7,0),
-99999
),
MAX(
MIN(0,$G531)-ROUND($G531*$L531,0),
-99999
)
))</f>
        <v/>
      </c>
      <c r="R531" s="460" t="str">
        <f>IF($G531="","",IF($K531=TRUE,
MIN(
MAX(
_xlfn.CEILING.MATH($G531*('②-1出来高報告書'!$H$42-1%),1)-ROUND($G531*'値引・法定福利費自動計算（非表示予定）'!$D$7,0),
_xlfn.CEILING.MATH($G531*('②-1出来高報告書'!$H$42+1%+0.1%),1)-1-ROUND($G531*'値引・法定福利費自動計算（非表示予定）'!$D$7,0)
),
MAX(0,$G531)-ROUND($G531*'値引・法定福利費自動計算（非表示予定）'!$D$7,0),
99999
),
MIN(
MAX(0,$G531)-ROUND($G531*$L531,0),
99999
)
))</f>
        <v/>
      </c>
      <c r="S531" s="462" t="str">
        <f t="shared" si="95"/>
        <v>OK</v>
      </c>
      <c r="T531" s="435" t="str">
        <f t="shared" si="96"/>
        <v>OK</v>
      </c>
      <c r="U531" s="435" t="str">
        <f>IF($K531=TRUE,IF(ROUND(ABS($H531-'②-1出来高報告書'!$H$42),4)&lt;=1%,"OK","NG"),"OK")</f>
        <v>OK</v>
      </c>
      <c r="V531" s="435" t="str">
        <f t="shared" si="97"/>
        <v>OK</v>
      </c>
      <c r="W531" s="435" t="str">
        <f t="shared" si="98"/>
        <v>OK</v>
      </c>
      <c r="X531" s="435" t="str">
        <f t="shared" si="99"/>
        <v>OK</v>
      </c>
      <c r="Y531" s="435" t="str">
        <f t="shared" si="100"/>
        <v>OK</v>
      </c>
      <c r="Z531" s="435">
        <f t="shared" si="101"/>
        <v>0</v>
      </c>
      <c r="AA531" s="83">
        <f>'①見積→契約(出来高報告初回のみ）'!I553</f>
        <v>0</v>
      </c>
    </row>
    <row r="532" spans="1:27" ht="18" customHeight="1">
      <c r="A532" s="370">
        <f t="shared" si="93"/>
        <v>15</v>
      </c>
      <c r="B532" s="308" t="str">
        <f>IF('①見積→契約(出来高報告初回のみ）'!B567="〇","☑","")</f>
        <v/>
      </c>
      <c r="C532" s="408" t="str">
        <f t="shared" si="103"/>
        <v/>
      </c>
      <c r="D532" s="305" t="str">
        <f>IFERROR(IF('①見積→契約(出来高報告初回のみ）'!C554="","",'①見積→契約(出来高報告初回のみ）'!C554),"")</f>
        <v/>
      </c>
      <c r="E532" s="115" t="str">
        <f>IFERROR(IF('①見積→契約(出来高報告初回のみ）'!D554="","",FIXED('①見積→契約(出来高報告初回のみ）'!D554,'①見積→契約(出来高報告初回のみ）'!AG568)),"")</f>
        <v/>
      </c>
      <c r="F532" s="111" t="str">
        <f>IFERROR(IF('①見積→契約(出来高報告初回のみ）'!E554="","",'①見積→契約(出来高報告初回のみ）'!E554),"")</f>
        <v/>
      </c>
      <c r="G532" s="112" t="str">
        <f>IF('①見積→契約(出来高報告初回のみ）'!H554="","",'①見積→契約(出来高報告初回のみ）'!H554)</f>
        <v/>
      </c>
      <c r="H532" s="110" t="str">
        <f t="shared" si="102"/>
        <v/>
      </c>
      <c r="I532" s="114" t="str">
        <f>IFERROR(IF(K532=TRUE,ROUND(G532*'値引・法定福利費自動計算（非表示予定）'!$D$7+M532,0),IF(G532="","",ROUND(G532*L532+M532,0))),"")</f>
        <v/>
      </c>
      <c r="J532" s="125"/>
      <c r="K532" s="458"/>
      <c r="L532" s="157"/>
      <c r="M532" s="156"/>
      <c r="N532" s="449" t="str">
        <f t="shared" si="94"/>
        <v/>
      </c>
      <c r="O532" s="449" t="str">
        <f>IF($K532=TRUE,'②-1出来高報告書'!$H$42-1%,"")</f>
        <v/>
      </c>
      <c r="P532" s="449" t="str">
        <f>IF($K532=TRUE,'②-1出来高報告書'!$H$42+1%,"")</f>
        <v/>
      </c>
      <c r="Q532" s="460" t="str">
        <f>IF($G532="","",IF($K532=TRUE,
MAX(
MIN(
_xlfn.CEILING.MATH($G532*('②-1出来高報告書'!$H$42-1%),1)-ROUND($G532*'値引・法定福利費自動計算（非表示予定）'!$D$7,0),
_xlfn.CEILING.MATH($G532*('②-1出来高報告書'!$H$42+1%+0.1%),1)-1-ROUND($G532*'値引・法定福利費自動計算（非表示予定）'!$D$7,0)
),
MIN(0,$G532)-ROUND($G532*'値引・法定福利費自動計算（非表示予定）'!$D$7,0),
-99999
),
MAX(
MIN(0,$G532)-ROUND($G532*$L532,0),
-99999
)
))</f>
        <v/>
      </c>
      <c r="R532" s="460" t="str">
        <f>IF($G532="","",IF($K532=TRUE,
MIN(
MAX(
_xlfn.CEILING.MATH($G532*('②-1出来高報告書'!$H$42-1%),1)-ROUND($G532*'値引・法定福利費自動計算（非表示予定）'!$D$7,0),
_xlfn.CEILING.MATH($G532*('②-1出来高報告書'!$H$42+1%+0.1%),1)-1-ROUND($G532*'値引・法定福利費自動計算（非表示予定）'!$D$7,0)
),
MAX(0,$G532)-ROUND($G532*'値引・法定福利費自動計算（非表示予定）'!$D$7,0),
99999
),
MIN(
MAX(0,$G532)-ROUND($G532*$L532,0),
99999
)
))</f>
        <v/>
      </c>
      <c r="S532" s="462" t="str">
        <f t="shared" si="95"/>
        <v>OK</v>
      </c>
      <c r="T532" s="435" t="str">
        <f t="shared" si="96"/>
        <v>OK</v>
      </c>
      <c r="U532" s="435" t="str">
        <f>IF($K532=TRUE,IF(ROUND(ABS($H532-'②-1出来高報告書'!$H$42),4)&lt;=1%,"OK","NG"),"OK")</f>
        <v>OK</v>
      </c>
      <c r="V532" s="435" t="str">
        <f t="shared" si="97"/>
        <v>OK</v>
      </c>
      <c r="W532" s="435" t="str">
        <f t="shared" si="98"/>
        <v>OK</v>
      </c>
      <c r="X532" s="435" t="str">
        <f t="shared" si="99"/>
        <v>OK</v>
      </c>
      <c r="Y532" s="435" t="str">
        <f t="shared" si="100"/>
        <v>OK</v>
      </c>
      <c r="Z532" s="435">
        <f t="shared" si="101"/>
        <v>0</v>
      </c>
      <c r="AA532" s="83">
        <f>'①見積→契約(出来高報告初回のみ）'!I554</f>
        <v>0</v>
      </c>
    </row>
    <row r="533" spans="1:27" ht="18" customHeight="1">
      <c r="A533" s="370">
        <f t="shared" si="93"/>
        <v>15</v>
      </c>
      <c r="B533" s="308" t="str">
        <f>IF('①見積→契約(出来高報告初回のみ）'!B568="〇","☑","")</f>
        <v/>
      </c>
      <c r="C533" s="408" t="str">
        <f t="shared" si="103"/>
        <v/>
      </c>
      <c r="D533" s="305" t="str">
        <f>IFERROR(IF('①見積→契約(出来高報告初回のみ）'!C555="","",'①見積→契約(出来高報告初回のみ）'!C555),"")</f>
        <v/>
      </c>
      <c r="E533" s="115" t="str">
        <f>IFERROR(IF('①見積→契約(出来高報告初回のみ）'!D555="","",FIXED('①見積→契約(出来高報告初回のみ）'!D555,'①見積→契約(出来高報告初回のみ）'!AG569)),"")</f>
        <v/>
      </c>
      <c r="F533" s="111" t="str">
        <f>IFERROR(IF('①見積→契約(出来高報告初回のみ）'!E555="","",'①見積→契約(出来高報告初回のみ）'!E555),"")</f>
        <v/>
      </c>
      <c r="G533" s="112" t="str">
        <f>IF('①見積→契約(出来高報告初回のみ）'!H555="","",'①見積→契約(出来高報告初回のみ）'!H555)</f>
        <v/>
      </c>
      <c r="H533" s="110" t="str">
        <f t="shared" si="102"/>
        <v/>
      </c>
      <c r="I533" s="114" t="str">
        <f>IFERROR(IF(K533=TRUE,ROUND(G533*'値引・法定福利費自動計算（非表示予定）'!$D$7+M533,0),IF(G533="","",ROUND(G533*L533+M533,0))),"")</f>
        <v/>
      </c>
      <c r="J533" s="125"/>
      <c r="K533" s="458"/>
      <c r="L533" s="157"/>
      <c r="M533" s="156"/>
      <c r="N533" s="449" t="str">
        <f t="shared" si="94"/>
        <v/>
      </c>
      <c r="O533" s="449" t="str">
        <f>IF($K533=TRUE,'②-1出来高報告書'!$H$42-1%,"")</f>
        <v/>
      </c>
      <c r="P533" s="449" t="str">
        <f>IF($K533=TRUE,'②-1出来高報告書'!$H$42+1%,"")</f>
        <v/>
      </c>
      <c r="Q533" s="460" t="str">
        <f>IF($G533="","",IF($K533=TRUE,
MAX(
MIN(
_xlfn.CEILING.MATH($G533*('②-1出来高報告書'!$H$42-1%),1)-ROUND($G533*'値引・法定福利費自動計算（非表示予定）'!$D$7,0),
_xlfn.CEILING.MATH($G533*('②-1出来高報告書'!$H$42+1%+0.1%),1)-1-ROUND($G533*'値引・法定福利費自動計算（非表示予定）'!$D$7,0)
),
MIN(0,$G533)-ROUND($G533*'値引・法定福利費自動計算（非表示予定）'!$D$7,0),
-99999
),
MAX(
MIN(0,$G533)-ROUND($G533*$L533,0),
-99999
)
))</f>
        <v/>
      </c>
      <c r="R533" s="460" t="str">
        <f>IF($G533="","",IF($K533=TRUE,
MIN(
MAX(
_xlfn.CEILING.MATH($G533*('②-1出来高報告書'!$H$42-1%),1)-ROUND($G533*'値引・法定福利費自動計算（非表示予定）'!$D$7,0),
_xlfn.CEILING.MATH($G533*('②-1出来高報告書'!$H$42+1%+0.1%),1)-1-ROUND($G533*'値引・法定福利費自動計算（非表示予定）'!$D$7,0)
),
MAX(0,$G533)-ROUND($G533*'値引・法定福利費自動計算（非表示予定）'!$D$7,0),
99999
),
MIN(
MAX(0,$G533)-ROUND($G533*$L533,0),
99999
)
))</f>
        <v/>
      </c>
      <c r="S533" s="462" t="str">
        <f t="shared" si="95"/>
        <v>OK</v>
      </c>
      <c r="T533" s="435" t="str">
        <f t="shared" si="96"/>
        <v>OK</v>
      </c>
      <c r="U533" s="435" t="str">
        <f>IF($K533=TRUE,IF(ROUND(ABS($H533-'②-1出来高報告書'!$H$42),4)&lt;=1%,"OK","NG"),"OK")</f>
        <v>OK</v>
      </c>
      <c r="V533" s="435" t="str">
        <f t="shared" si="97"/>
        <v>OK</v>
      </c>
      <c r="W533" s="435" t="str">
        <f t="shared" si="98"/>
        <v>OK</v>
      </c>
      <c r="X533" s="435" t="str">
        <f t="shared" si="99"/>
        <v>OK</v>
      </c>
      <c r="Y533" s="435" t="str">
        <f t="shared" si="100"/>
        <v>OK</v>
      </c>
      <c r="Z533" s="435">
        <f t="shared" si="101"/>
        <v>0</v>
      </c>
      <c r="AA533" s="83">
        <f>'①見積→契約(出来高報告初回のみ）'!I555</f>
        <v>0</v>
      </c>
    </row>
    <row r="534" spans="1:27" ht="18" customHeight="1">
      <c r="A534" s="370">
        <f t="shared" si="93"/>
        <v>15</v>
      </c>
      <c r="B534" s="308" t="str">
        <f>IF('①見積→契約(出来高報告初回のみ）'!B569="〇","☑","")</f>
        <v/>
      </c>
      <c r="C534" s="408" t="str">
        <f t="shared" si="103"/>
        <v/>
      </c>
      <c r="D534" s="305" t="str">
        <f>IFERROR(IF('①見積→契約(出来高報告初回のみ）'!C556="","",'①見積→契約(出来高報告初回のみ）'!C556),"")</f>
        <v/>
      </c>
      <c r="E534" s="115" t="str">
        <f>IFERROR(IF('①見積→契約(出来高報告初回のみ）'!D556="","",FIXED('①見積→契約(出来高報告初回のみ）'!D556,'①見積→契約(出来高報告初回のみ）'!AG570)),"")</f>
        <v/>
      </c>
      <c r="F534" s="111" t="str">
        <f>IFERROR(IF('①見積→契約(出来高報告初回のみ）'!E556="","",'①見積→契約(出来高報告初回のみ）'!E556),"")</f>
        <v/>
      </c>
      <c r="G534" s="112" t="str">
        <f>IF('①見積→契約(出来高報告初回のみ）'!H556="","",'①見積→契約(出来高報告初回のみ）'!H556)</f>
        <v/>
      </c>
      <c r="H534" s="110" t="str">
        <f t="shared" si="102"/>
        <v/>
      </c>
      <c r="I534" s="114" t="str">
        <f>IFERROR(IF(K534=TRUE,ROUND(G534*'値引・法定福利費自動計算（非表示予定）'!$D$7+M534,0),IF(G534="","",ROUND(G534*L534+M534,0))),"")</f>
        <v/>
      </c>
      <c r="J534" s="125"/>
      <c r="K534" s="458"/>
      <c r="L534" s="157"/>
      <c r="M534" s="156"/>
      <c r="N534" s="449" t="str">
        <f t="shared" si="94"/>
        <v/>
      </c>
      <c r="O534" s="449" t="str">
        <f>IF($K534=TRUE,'②-1出来高報告書'!$H$42-1%,"")</f>
        <v/>
      </c>
      <c r="P534" s="449" t="str">
        <f>IF($K534=TRUE,'②-1出来高報告書'!$H$42+1%,"")</f>
        <v/>
      </c>
      <c r="Q534" s="460" t="str">
        <f>IF($G534="","",IF($K534=TRUE,
MAX(
MIN(
_xlfn.CEILING.MATH($G534*('②-1出来高報告書'!$H$42-1%),1)-ROUND($G534*'値引・法定福利費自動計算（非表示予定）'!$D$7,0),
_xlfn.CEILING.MATH($G534*('②-1出来高報告書'!$H$42+1%+0.1%),1)-1-ROUND($G534*'値引・法定福利費自動計算（非表示予定）'!$D$7,0)
),
MIN(0,$G534)-ROUND($G534*'値引・法定福利費自動計算（非表示予定）'!$D$7,0),
-99999
),
MAX(
MIN(0,$G534)-ROUND($G534*$L534,0),
-99999
)
))</f>
        <v/>
      </c>
      <c r="R534" s="460" t="str">
        <f>IF($G534="","",IF($K534=TRUE,
MIN(
MAX(
_xlfn.CEILING.MATH($G534*('②-1出来高報告書'!$H$42-1%),1)-ROUND($G534*'値引・法定福利費自動計算（非表示予定）'!$D$7,0),
_xlfn.CEILING.MATH($G534*('②-1出来高報告書'!$H$42+1%+0.1%),1)-1-ROUND($G534*'値引・法定福利費自動計算（非表示予定）'!$D$7,0)
),
MAX(0,$G534)-ROUND($G534*'値引・法定福利費自動計算（非表示予定）'!$D$7,0),
99999
),
MIN(
MAX(0,$G534)-ROUND($G534*$L534,0),
99999
)
))</f>
        <v/>
      </c>
      <c r="S534" s="462" t="str">
        <f t="shared" si="95"/>
        <v>OK</v>
      </c>
      <c r="T534" s="435" t="str">
        <f t="shared" si="96"/>
        <v>OK</v>
      </c>
      <c r="U534" s="435" t="str">
        <f>IF($K534=TRUE,IF(ROUND(ABS($H534-'②-1出来高報告書'!$H$42),4)&lt;=1%,"OK","NG"),"OK")</f>
        <v>OK</v>
      </c>
      <c r="V534" s="435" t="str">
        <f t="shared" si="97"/>
        <v>OK</v>
      </c>
      <c r="W534" s="435" t="str">
        <f t="shared" si="98"/>
        <v>OK</v>
      </c>
      <c r="X534" s="435" t="str">
        <f t="shared" si="99"/>
        <v>OK</v>
      </c>
      <c r="Y534" s="435" t="str">
        <f t="shared" si="100"/>
        <v>OK</v>
      </c>
      <c r="Z534" s="435">
        <f t="shared" si="101"/>
        <v>0</v>
      </c>
      <c r="AA534" s="83">
        <f>'①見積→契約(出来高報告初回のみ）'!I556</f>
        <v>0</v>
      </c>
    </row>
    <row r="535" spans="1:27" ht="18" customHeight="1">
      <c r="A535" s="370">
        <f t="shared" si="93"/>
        <v>15</v>
      </c>
      <c r="B535" s="308" t="str">
        <f>IF('①見積→契約(出来高報告初回のみ）'!B570="〇","☑","")</f>
        <v/>
      </c>
      <c r="C535" s="408" t="str">
        <f t="shared" si="103"/>
        <v/>
      </c>
      <c r="D535" s="305" t="str">
        <f>IFERROR(IF('①見積→契約(出来高報告初回のみ）'!C557="","",'①見積→契約(出来高報告初回のみ）'!C557),"")</f>
        <v/>
      </c>
      <c r="E535" s="115" t="str">
        <f>IFERROR(IF('①見積→契約(出来高報告初回のみ）'!D557="","",FIXED('①見積→契約(出来高報告初回のみ）'!D557,'①見積→契約(出来高報告初回のみ）'!AG571)),"")</f>
        <v/>
      </c>
      <c r="F535" s="111" t="str">
        <f>IFERROR(IF('①見積→契約(出来高報告初回のみ）'!E557="","",'①見積→契約(出来高報告初回のみ）'!E557),"")</f>
        <v/>
      </c>
      <c r="G535" s="112" t="str">
        <f>IF('①見積→契約(出来高報告初回のみ）'!H557="","",'①見積→契約(出来高報告初回のみ）'!H557)</f>
        <v/>
      </c>
      <c r="H535" s="110" t="str">
        <f t="shared" si="102"/>
        <v/>
      </c>
      <c r="I535" s="114" t="str">
        <f>IFERROR(IF(K535=TRUE,ROUND(G535*'値引・法定福利費自動計算（非表示予定）'!$D$7+M535,0),IF(G535="","",ROUND(G535*L535+M535,0))),"")</f>
        <v/>
      </c>
      <c r="J535" s="125"/>
      <c r="K535" s="458"/>
      <c r="L535" s="157"/>
      <c r="M535" s="156"/>
      <c r="N535" s="449" t="str">
        <f t="shared" si="94"/>
        <v/>
      </c>
      <c r="O535" s="449" t="str">
        <f>IF($K535=TRUE,'②-1出来高報告書'!$H$42-1%,"")</f>
        <v/>
      </c>
      <c r="P535" s="449" t="str">
        <f>IF($K535=TRUE,'②-1出来高報告書'!$H$42+1%,"")</f>
        <v/>
      </c>
      <c r="Q535" s="460" t="str">
        <f>IF($G535="","",IF($K535=TRUE,
MAX(
MIN(
_xlfn.CEILING.MATH($G535*('②-1出来高報告書'!$H$42-1%),1)-ROUND($G535*'値引・法定福利費自動計算（非表示予定）'!$D$7,0),
_xlfn.CEILING.MATH($G535*('②-1出来高報告書'!$H$42+1%+0.1%),1)-1-ROUND($G535*'値引・法定福利費自動計算（非表示予定）'!$D$7,0)
),
MIN(0,$G535)-ROUND($G535*'値引・法定福利費自動計算（非表示予定）'!$D$7,0),
-99999
),
MAX(
MIN(0,$G535)-ROUND($G535*$L535,0),
-99999
)
))</f>
        <v/>
      </c>
      <c r="R535" s="460" t="str">
        <f>IF($G535="","",IF($K535=TRUE,
MIN(
MAX(
_xlfn.CEILING.MATH($G535*('②-1出来高報告書'!$H$42-1%),1)-ROUND($G535*'値引・法定福利費自動計算（非表示予定）'!$D$7,0),
_xlfn.CEILING.MATH($G535*('②-1出来高報告書'!$H$42+1%+0.1%),1)-1-ROUND($G535*'値引・法定福利費自動計算（非表示予定）'!$D$7,0)
),
MAX(0,$G535)-ROUND($G535*'値引・法定福利費自動計算（非表示予定）'!$D$7,0),
99999
),
MIN(
MAX(0,$G535)-ROUND($G535*$L535,0),
99999
)
))</f>
        <v/>
      </c>
      <c r="S535" s="462" t="str">
        <f t="shared" si="95"/>
        <v>OK</v>
      </c>
      <c r="T535" s="435" t="str">
        <f t="shared" si="96"/>
        <v>OK</v>
      </c>
      <c r="U535" s="435" t="str">
        <f>IF($K535=TRUE,IF(ROUND(ABS($H535-'②-1出来高報告書'!$H$42),4)&lt;=1%,"OK","NG"),"OK")</f>
        <v>OK</v>
      </c>
      <c r="V535" s="435" t="str">
        <f t="shared" si="97"/>
        <v>OK</v>
      </c>
      <c r="W535" s="435" t="str">
        <f t="shared" si="98"/>
        <v>OK</v>
      </c>
      <c r="X535" s="435" t="str">
        <f t="shared" si="99"/>
        <v>OK</v>
      </c>
      <c r="Y535" s="435" t="str">
        <f t="shared" si="100"/>
        <v>OK</v>
      </c>
      <c r="Z535" s="435">
        <f t="shared" si="101"/>
        <v>0</v>
      </c>
      <c r="AA535" s="83">
        <f>'①見積→契約(出来高報告初回のみ）'!I557</f>
        <v>0</v>
      </c>
    </row>
    <row r="536" spans="1:27" ht="18" customHeight="1">
      <c r="A536" s="370">
        <f t="shared" si="93"/>
        <v>15</v>
      </c>
      <c r="B536" s="308" t="str">
        <f>IF('①見積→契約(出来高報告初回のみ）'!B571="〇","☑","")</f>
        <v/>
      </c>
      <c r="C536" s="408" t="str">
        <f t="shared" si="103"/>
        <v/>
      </c>
      <c r="D536" s="305" t="str">
        <f>IFERROR(IF('①見積→契約(出来高報告初回のみ）'!C558="","",'①見積→契約(出来高報告初回のみ）'!C558),"")</f>
        <v/>
      </c>
      <c r="E536" s="115" t="str">
        <f>IFERROR(IF('①見積→契約(出来高報告初回のみ）'!D558="","",FIXED('①見積→契約(出来高報告初回のみ）'!D558,'①見積→契約(出来高報告初回のみ）'!AG572)),"")</f>
        <v/>
      </c>
      <c r="F536" s="111" t="str">
        <f>IFERROR(IF('①見積→契約(出来高報告初回のみ）'!E558="","",'①見積→契約(出来高報告初回のみ）'!E558),"")</f>
        <v/>
      </c>
      <c r="G536" s="112" t="str">
        <f>IF('①見積→契約(出来高報告初回のみ）'!H558="","",'①見積→契約(出来高報告初回のみ）'!H558)</f>
        <v/>
      </c>
      <c r="H536" s="110" t="str">
        <f t="shared" si="102"/>
        <v/>
      </c>
      <c r="I536" s="114" t="str">
        <f>IFERROR(IF(K536=TRUE,ROUND(G536*'値引・法定福利費自動計算（非表示予定）'!$D$7+M536,0),IF(G536="","",ROUND(G536*L536+M536,0))),"")</f>
        <v/>
      </c>
      <c r="J536" s="125"/>
      <c r="K536" s="458"/>
      <c r="L536" s="157"/>
      <c r="M536" s="156"/>
      <c r="N536" s="449" t="str">
        <f t="shared" si="94"/>
        <v/>
      </c>
      <c r="O536" s="449" t="str">
        <f>IF($K536=TRUE,'②-1出来高報告書'!$H$42-1%,"")</f>
        <v/>
      </c>
      <c r="P536" s="449" t="str">
        <f>IF($K536=TRUE,'②-1出来高報告書'!$H$42+1%,"")</f>
        <v/>
      </c>
      <c r="Q536" s="460" t="str">
        <f>IF($G536="","",IF($K536=TRUE,
MAX(
MIN(
_xlfn.CEILING.MATH($G536*('②-1出来高報告書'!$H$42-1%),1)-ROUND($G536*'値引・法定福利費自動計算（非表示予定）'!$D$7,0),
_xlfn.CEILING.MATH($G536*('②-1出来高報告書'!$H$42+1%+0.1%),1)-1-ROUND($G536*'値引・法定福利費自動計算（非表示予定）'!$D$7,0)
),
MIN(0,$G536)-ROUND($G536*'値引・法定福利費自動計算（非表示予定）'!$D$7,0),
-99999
),
MAX(
MIN(0,$G536)-ROUND($G536*$L536,0),
-99999
)
))</f>
        <v/>
      </c>
      <c r="R536" s="460" t="str">
        <f>IF($G536="","",IF($K536=TRUE,
MIN(
MAX(
_xlfn.CEILING.MATH($G536*('②-1出来高報告書'!$H$42-1%),1)-ROUND($G536*'値引・法定福利費自動計算（非表示予定）'!$D$7,0),
_xlfn.CEILING.MATH($G536*('②-1出来高報告書'!$H$42+1%+0.1%),1)-1-ROUND($G536*'値引・法定福利費自動計算（非表示予定）'!$D$7,0)
),
MAX(0,$G536)-ROUND($G536*'値引・法定福利費自動計算（非表示予定）'!$D$7,0),
99999
),
MIN(
MAX(0,$G536)-ROUND($G536*$L536,0),
99999
)
))</f>
        <v/>
      </c>
      <c r="S536" s="462" t="str">
        <f t="shared" si="95"/>
        <v>OK</v>
      </c>
      <c r="T536" s="435" t="str">
        <f t="shared" si="96"/>
        <v>OK</v>
      </c>
      <c r="U536" s="435" t="str">
        <f>IF($K536=TRUE,IF(ROUND(ABS($H536-'②-1出来高報告書'!$H$42),4)&lt;=1%,"OK","NG"),"OK")</f>
        <v>OK</v>
      </c>
      <c r="V536" s="435" t="str">
        <f t="shared" si="97"/>
        <v>OK</v>
      </c>
      <c r="W536" s="435" t="str">
        <f t="shared" si="98"/>
        <v>OK</v>
      </c>
      <c r="X536" s="435" t="str">
        <f t="shared" si="99"/>
        <v>OK</v>
      </c>
      <c r="Y536" s="435" t="str">
        <f t="shared" si="100"/>
        <v>OK</v>
      </c>
      <c r="Z536" s="435">
        <f t="shared" si="101"/>
        <v>0</v>
      </c>
      <c r="AA536" s="83">
        <f>'①見積→契約(出来高報告初回のみ）'!I558</f>
        <v>0</v>
      </c>
    </row>
    <row r="537" spans="1:27" ht="18" customHeight="1">
      <c r="A537" s="370">
        <f t="shared" si="93"/>
        <v>15</v>
      </c>
      <c r="B537" s="308" t="str">
        <f>IF('①見積→契約(出来高報告初回のみ）'!B572="〇","☑","")</f>
        <v/>
      </c>
      <c r="C537" s="408" t="str">
        <f t="shared" si="103"/>
        <v/>
      </c>
      <c r="D537" s="305" t="str">
        <f>IFERROR(IF('①見積→契約(出来高報告初回のみ）'!C559="","",'①見積→契約(出来高報告初回のみ）'!C559),"")</f>
        <v/>
      </c>
      <c r="E537" s="115" t="str">
        <f>IFERROR(IF('①見積→契約(出来高報告初回のみ）'!D559="","",FIXED('①見積→契約(出来高報告初回のみ）'!D559,'①見積→契約(出来高報告初回のみ）'!AG573)),"")</f>
        <v/>
      </c>
      <c r="F537" s="111" t="str">
        <f>IFERROR(IF('①見積→契約(出来高報告初回のみ）'!E559="","",'①見積→契約(出来高報告初回のみ）'!E559),"")</f>
        <v/>
      </c>
      <c r="G537" s="112" t="str">
        <f>IF('①見積→契約(出来高報告初回のみ）'!H559="","",'①見積→契約(出来高報告初回のみ）'!H559)</f>
        <v/>
      </c>
      <c r="H537" s="110" t="str">
        <f t="shared" si="102"/>
        <v/>
      </c>
      <c r="I537" s="114" t="str">
        <f>IFERROR(IF(K537=TRUE,ROUND(G537*'値引・法定福利費自動計算（非表示予定）'!$D$7+M537,0),IF(G537="","",ROUND(G537*L537+M537,0))),"")</f>
        <v/>
      </c>
      <c r="J537" s="125"/>
      <c r="K537" s="458"/>
      <c r="L537" s="157"/>
      <c r="M537" s="156"/>
      <c r="N537" s="449" t="str">
        <f t="shared" si="94"/>
        <v/>
      </c>
      <c r="O537" s="449" t="str">
        <f>IF($K537=TRUE,'②-1出来高報告書'!$H$42-1%,"")</f>
        <v/>
      </c>
      <c r="P537" s="449" t="str">
        <f>IF($K537=TRUE,'②-1出来高報告書'!$H$42+1%,"")</f>
        <v/>
      </c>
      <c r="Q537" s="460" t="str">
        <f>IF($G537="","",IF($K537=TRUE,
MAX(
MIN(
_xlfn.CEILING.MATH($G537*('②-1出来高報告書'!$H$42-1%),1)-ROUND($G537*'値引・法定福利費自動計算（非表示予定）'!$D$7,0),
_xlfn.CEILING.MATH($G537*('②-1出来高報告書'!$H$42+1%+0.1%),1)-1-ROUND($G537*'値引・法定福利費自動計算（非表示予定）'!$D$7,0)
),
MIN(0,$G537)-ROUND($G537*'値引・法定福利費自動計算（非表示予定）'!$D$7,0),
-99999
),
MAX(
MIN(0,$G537)-ROUND($G537*$L537,0),
-99999
)
))</f>
        <v/>
      </c>
      <c r="R537" s="460" t="str">
        <f>IF($G537="","",IF($K537=TRUE,
MIN(
MAX(
_xlfn.CEILING.MATH($G537*('②-1出来高報告書'!$H$42-1%),1)-ROUND($G537*'値引・法定福利費自動計算（非表示予定）'!$D$7,0),
_xlfn.CEILING.MATH($G537*('②-1出来高報告書'!$H$42+1%+0.1%),1)-1-ROUND($G537*'値引・法定福利費自動計算（非表示予定）'!$D$7,0)
),
MAX(0,$G537)-ROUND($G537*'値引・法定福利費自動計算（非表示予定）'!$D$7,0),
99999
),
MIN(
MAX(0,$G537)-ROUND($G537*$L537,0),
99999
)
))</f>
        <v/>
      </c>
      <c r="S537" s="462" t="str">
        <f t="shared" si="95"/>
        <v>OK</v>
      </c>
      <c r="T537" s="435" t="str">
        <f t="shared" si="96"/>
        <v>OK</v>
      </c>
      <c r="U537" s="435" t="str">
        <f>IF($K537=TRUE,IF(ROUND(ABS($H537-'②-1出来高報告書'!$H$42),4)&lt;=1%,"OK","NG"),"OK")</f>
        <v>OK</v>
      </c>
      <c r="V537" s="435" t="str">
        <f t="shared" si="97"/>
        <v>OK</v>
      </c>
      <c r="W537" s="435" t="str">
        <f t="shared" si="98"/>
        <v>OK</v>
      </c>
      <c r="X537" s="435" t="str">
        <f t="shared" si="99"/>
        <v>OK</v>
      </c>
      <c r="Y537" s="435" t="str">
        <f t="shared" si="100"/>
        <v>OK</v>
      </c>
      <c r="Z537" s="435">
        <f t="shared" si="101"/>
        <v>0</v>
      </c>
      <c r="AA537" s="83">
        <f>'①見積→契約(出来高報告初回のみ）'!I559</f>
        <v>0</v>
      </c>
    </row>
    <row r="538" spans="1:27" ht="18" customHeight="1">
      <c r="A538" s="370">
        <f t="shared" si="93"/>
        <v>15</v>
      </c>
      <c r="B538" s="308" t="str">
        <f>IF('①見積→契約(出来高報告初回のみ）'!B573="〇","☑","")</f>
        <v/>
      </c>
      <c r="C538" s="408" t="str">
        <f t="shared" si="103"/>
        <v/>
      </c>
      <c r="D538" s="305" t="str">
        <f>IFERROR(IF('①見積→契約(出来高報告初回のみ）'!C560="","",'①見積→契約(出来高報告初回のみ）'!C560),"")</f>
        <v/>
      </c>
      <c r="E538" s="115" t="str">
        <f>IFERROR(IF('①見積→契約(出来高報告初回のみ）'!D560="","",FIXED('①見積→契約(出来高報告初回のみ）'!D560,'①見積→契約(出来高報告初回のみ）'!AG574)),"")</f>
        <v/>
      </c>
      <c r="F538" s="111" t="str">
        <f>IFERROR(IF('①見積→契約(出来高報告初回のみ）'!E560="","",'①見積→契約(出来高報告初回のみ）'!E560),"")</f>
        <v/>
      </c>
      <c r="G538" s="112" t="str">
        <f>IF('①見積→契約(出来高報告初回のみ）'!H560="","",'①見積→契約(出来高報告初回のみ）'!H560)</f>
        <v/>
      </c>
      <c r="H538" s="110" t="str">
        <f t="shared" si="102"/>
        <v/>
      </c>
      <c r="I538" s="114" t="str">
        <f>IFERROR(IF(K538=TRUE,ROUND(G538*'値引・法定福利費自動計算（非表示予定）'!$D$7+M538,0),IF(G538="","",ROUND(G538*L538+M538,0))),"")</f>
        <v/>
      </c>
      <c r="J538" s="125"/>
      <c r="K538" s="458"/>
      <c r="L538" s="157"/>
      <c r="M538" s="156"/>
      <c r="N538" s="449" t="str">
        <f t="shared" si="94"/>
        <v/>
      </c>
      <c r="O538" s="449" t="str">
        <f>IF($K538=TRUE,'②-1出来高報告書'!$H$42-1%,"")</f>
        <v/>
      </c>
      <c r="P538" s="449" t="str">
        <f>IF($K538=TRUE,'②-1出来高報告書'!$H$42+1%,"")</f>
        <v/>
      </c>
      <c r="Q538" s="460" t="str">
        <f>IF($G538="","",IF($K538=TRUE,
MAX(
MIN(
_xlfn.CEILING.MATH($G538*('②-1出来高報告書'!$H$42-1%),1)-ROUND($G538*'値引・法定福利費自動計算（非表示予定）'!$D$7,0),
_xlfn.CEILING.MATH($G538*('②-1出来高報告書'!$H$42+1%+0.1%),1)-1-ROUND($G538*'値引・法定福利費自動計算（非表示予定）'!$D$7,0)
),
MIN(0,$G538)-ROUND($G538*'値引・法定福利費自動計算（非表示予定）'!$D$7,0),
-99999
),
MAX(
MIN(0,$G538)-ROUND($G538*$L538,0),
-99999
)
))</f>
        <v/>
      </c>
      <c r="R538" s="460" t="str">
        <f>IF($G538="","",IF($K538=TRUE,
MIN(
MAX(
_xlfn.CEILING.MATH($G538*('②-1出来高報告書'!$H$42-1%),1)-ROUND($G538*'値引・法定福利費自動計算（非表示予定）'!$D$7,0),
_xlfn.CEILING.MATH($G538*('②-1出来高報告書'!$H$42+1%+0.1%),1)-1-ROUND($G538*'値引・法定福利費自動計算（非表示予定）'!$D$7,0)
),
MAX(0,$G538)-ROUND($G538*'値引・法定福利費自動計算（非表示予定）'!$D$7,0),
99999
),
MIN(
MAX(0,$G538)-ROUND($G538*$L538,0),
99999
)
))</f>
        <v/>
      </c>
      <c r="S538" s="462" t="str">
        <f t="shared" si="95"/>
        <v>OK</v>
      </c>
      <c r="T538" s="435" t="str">
        <f t="shared" si="96"/>
        <v>OK</v>
      </c>
      <c r="U538" s="435" t="str">
        <f>IF($K538=TRUE,IF(ROUND(ABS($H538-'②-1出来高報告書'!$H$42),4)&lt;=1%,"OK","NG"),"OK")</f>
        <v>OK</v>
      </c>
      <c r="V538" s="435" t="str">
        <f t="shared" si="97"/>
        <v>OK</v>
      </c>
      <c r="W538" s="435" t="str">
        <f t="shared" si="98"/>
        <v>OK</v>
      </c>
      <c r="X538" s="435" t="str">
        <f t="shared" si="99"/>
        <v>OK</v>
      </c>
      <c r="Y538" s="435" t="str">
        <f t="shared" si="100"/>
        <v>OK</v>
      </c>
      <c r="Z538" s="435">
        <f t="shared" si="101"/>
        <v>0</v>
      </c>
      <c r="AA538" s="83">
        <f>'①見積→契約(出来高報告初回のみ）'!I560</f>
        <v>0</v>
      </c>
    </row>
    <row r="539" spans="1:27" ht="18" customHeight="1">
      <c r="A539" s="370">
        <f t="shared" si="93"/>
        <v>15</v>
      </c>
      <c r="B539" s="308" t="str">
        <f>IF('①見積→契約(出来高報告初回のみ）'!B574="〇","☑","")</f>
        <v/>
      </c>
      <c r="C539" s="408" t="str">
        <f t="shared" si="103"/>
        <v/>
      </c>
      <c r="D539" s="305" t="str">
        <f>IFERROR(IF('①見積→契約(出来高報告初回のみ）'!C561="","",'①見積→契約(出来高報告初回のみ）'!C561),"")</f>
        <v/>
      </c>
      <c r="E539" s="115" t="str">
        <f>IFERROR(IF('①見積→契約(出来高報告初回のみ）'!D561="","",FIXED('①見積→契約(出来高報告初回のみ）'!D561,'①見積→契約(出来高報告初回のみ）'!AG575)),"")</f>
        <v/>
      </c>
      <c r="F539" s="111" t="str">
        <f>IFERROR(IF('①見積→契約(出来高報告初回のみ）'!E561="","",'①見積→契約(出来高報告初回のみ）'!E561),"")</f>
        <v/>
      </c>
      <c r="G539" s="112" t="str">
        <f>IF('①見積→契約(出来高報告初回のみ）'!H561="","",'①見積→契約(出来高報告初回のみ）'!H561)</f>
        <v/>
      </c>
      <c r="H539" s="110" t="str">
        <f t="shared" si="102"/>
        <v/>
      </c>
      <c r="I539" s="114" t="str">
        <f>IFERROR(IF(K539=TRUE,ROUND(G539*'値引・法定福利費自動計算（非表示予定）'!$D$7+M539,0),IF(G539="","",ROUND(G539*L539+M539,0))),"")</f>
        <v/>
      </c>
      <c r="J539" s="125"/>
      <c r="K539" s="458"/>
      <c r="L539" s="157"/>
      <c r="M539" s="156"/>
      <c r="N539" s="449" t="str">
        <f t="shared" si="94"/>
        <v/>
      </c>
      <c r="O539" s="449" t="str">
        <f>IF($K539=TRUE,'②-1出来高報告書'!$H$42-1%,"")</f>
        <v/>
      </c>
      <c r="P539" s="449" t="str">
        <f>IF($K539=TRUE,'②-1出来高報告書'!$H$42+1%,"")</f>
        <v/>
      </c>
      <c r="Q539" s="460" t="str">
        <f>IF($G539="","",IF($K539=TRUE,
MAX(
MIN(
_xlfn.CEILING.MATH($G539*('②-1出来高報告書'!$H$42-1%),1)-ROUND($G539*'値引・法定福利費自動計算（非表示予定）'!$D$7,0),
_xlfn.CEILING.MATH($G539*('②-1出来高報告書'!$H$42+1%+0.1%),1)-1-ROUND($G539*'値引・法定福利費自動計算（非表示予定）'!$D$7,0)
),
MIN(0,$G539)-ROUND($G539*'値引・法定福利費自動計算（非表示予定）'!$D$7,0),
-99999
),
MAX(
MIN(0,$G539)-ROUND($G539*$L539,0),
-99999
)
))</f>
        <v/>
      </c>
      <c r="R539" s="460" t="str">
        <f>IF($G539="","",IF($K539=TRUE,
MIN(
MAX(
_xlfn.CEILING.MATH($G539*('②-1出来高報告書'!$H$42-1%),1)-ROUND($G539*'値引・法定福利費自動計算（非表示予定）'!$D$7,0),
_xlfn.CEILING.MATH($G539*('②-1出来高報告書'!$H$42+1%+0.1%),1)-1-ROUND($G539*'値引・法定福利費自動計算（非表示予定）'!$D$7,0)
),
MAX(0,$G539)-ROUND($G539*'値引・法定福利費自動計算（非表示予定）'!$D$7,0),
99999
),
MIN(
MAX(0,$G539)-ROUND($G539*$L539,0),
99999
)
))</f>
        <v/>
      </c>
      <c r="S539" s="462" t="str">
        <f t="shared" si="95"/>
        <v>OK</v>
      </c>
      <c r="T539" s="435" t="str">
        <f t="shared" si="96"/>
        <v>OK</v>
      </c>
      <c r="U539" s="435" t="str">
        <f>IF($K539=TRUE,IF(ROUND(ABS($H539-'②-1出来高報告書'!$H$42),4)&lt;=1%,"OK","NG"),"OK")</f>
        <v>OK</v>
      </c>
      <c r="V539" s="435" t="str">
        <f t="shared" si="97"/>
        <v>OK</v>
      </c>
      <c r="W539" s="435" t="str">
        <f t="shared" si="98"/>
        <v>OK</v>
      </c>
      <c r="X539" s="435" t="str">
        <f t="shared" si="99"/>
        <v>OK</v>
      </c>
      <c r="Y539" s="435" t="str">
        <f t="shared" si="100"/>
        <v>OK</v>
      </c>
      <c r="Z539" s="435">
        <f t="shared" si="101"/>
        <v>0</v>
      </c>
      <c r="AA539" s="83">
        <f>'①見積→契約(出来高報告初回のみ）'!I561</f>
        <v>0</v>
      </c>
    </row>
    <row r="540" spans="1:27" ht="18" customHeight="1">
      <c r="A540" s="370">
        <f t="shared" si="93"/>
        <v>15</v>
      </c>
      <c r="B540" s="308" t="str">
        <f>IF('①見積→契約(出来高報告初回のみ）'!B575="〇","☑","")</f>
        <v/>
      </c>
      <c r="C540" s="408" t="str">
        <f t="shared" si="103"/>
        <v/>
      </c>
      <c r="D540" s="305" t="str">
        <f>IFERROR(IF('①見積→契約(出来高報告初回のみ）'!C562="","",'①見積→契約(出来高報告初回のみ）'!C562),"")</f>
        <v/>
      </c>
      <c r="E540" s="115" t="str">
        <f>IFERROR(IF('①見積→契約(出来高報告初回のみ）'!D562="","",FIXED('①見積→契約(出来高報告初回のみ）'!D562,'①見積→契約(出来高報告初回のみ）'!AG576)),"")</f>
        <v/>
      </c>
      <c r="F540" s="111" t="str">
        <f>IFERROR(IF('①見積→契約(出来高報告初回のみ）'!E562="","",'①見積→契約(出来高報告初回のみ）'!E562),"")</f>
        <v/>
      </c>
      <c r="G540" s="112" t="str">
        <f>IF('①見積→契約(出来高報告初回のみ）'!H562="","",'①見積→契約(出来高報告初回のみ）'!H562)</f>
        <v/>
      </c>
      <c r="H540" s="110" t="str">
        <f t="shared" si="102"/>
        <v/>
      </c>
      <c r="I540" s="114" t="str">
        <f>IFERROR(IF(K540=TRUE,ROUND(G540*'値引・法定福利費自動計算（非表示予定）'!$D$7+M540,0),IF(G540="","",ROUND(G540*L540+M540,0))),"")</f>
        <v/>
      </c>
      <c r="J540" s="125"/>
      <c r="K540" s="458"/>
      <c r="L540" s="157"/>
      <c r="M540" s="156"/>
      <c r="N540" s="449" t="str">
        <f t="shared" si="94"/>
        <v/>
      </c>
      <c r="O540" s="449" t="str">
        <f>IF($K540=TRUE,'②-1出来高報告書'!$H$42-1%,"")</f>
        <v/>
      </c>
      <c r="P540" s="449" t="str">
        <f>IF($K540=TRUE,'②-1出来高報告書'!$H$42+1%,"")</f>
        <v/>
      </c>
      <c r="Q540" s="460" t="str">
        <f>IF($G540="","",IF($K540=TRUE,
MAX(
MIN(
_xlfn.CEILING.MATH($G540*('②-1出来高報告書'!$H$42-1%),1)-ROUND($G540*'値引・法定福利費自動計算（非表示予定）'!$D$7,0),
_xlfn.CEILING.MATH($G540*('②-1出来高報告書'!$H$42+1%+0.1%),1)-1-ROUND($G540*'値引・法定福利費自動計算（非表示予定）'!$D$7,0)
),
MIN(0,$G540)-ROUND($G540*'値引・法定福利費自動計算（非表示予定）'!$D$7,0),
-99999
),
MAX(
MIN(0,$G540)-ROUND($G540*$L540,0),
-99999
)
))</f>
        <v/>
      </c>
      <c r="R540" s="460" t="str">
        <f>IF($G540="","",IF($K540=TRUE,
MIN(
MAX(
_xlfn.CEILING.MATH($G540*('②-1出来高報告書'!$H$42-1%),1)-ROUND($G540*'値引・法定福利費自動計算（非表示予定）'!$D$7,0),
_xlfn.CEILING.MATH($G540*('②-1出来高報告書'!$H$42+1%+0.1%),1)-1-ROUND($G540*'値引・法定福利費自動計算（非表示予定）'!$D$7,0)
),
MAX(0,$G540)-ROUND($G540*'値引・法定福利費自動計算（非表示予定）'!$D$7,0),
99999
),
MIN(
MAX(0,$G540)-ROUND($G540*$L540,0),
99999
)
))</f>
        <v/>
      </c>
      <c r="S540" s="462" t="str">
        <f t="shared" si="95"/>
        <v>OK</v>
      </c>
      <c r="T540" s="435" t="str">
        <f t="shared" si="96"/>
        <v>OK</v>
      </c>
      <c r="U540" s="435" t="str">
        <f>IF($K540=TRUE,IF(ROUND(ABS($H540-'②-1出来高報告書'!$H$42),4)&lt;=1%,"OK","NG"),"OK")</f>
        <v>OK</v>
      </c>
      <c r="V540" s="435" t="str">
        <f t="shared" si="97"/>
        <v>OK</v>
      </c>
      <c r="W540" s="435" t="str">
        <f t="shared" si="98"/>
        <v>OK</v>
      </c>
      <c r="X540" s="435" t="str">
        <f t="shared" si="99"/>
        <v>OK</v>
      </c>
      <c r="Y540" s="435" t="str">
        <f t="shared" si="100"/>
        <v>OK</v>
      </c>
      <c r="Z540" s="435">
        <f t="shared" si="101"/>
        <v>0</v>
      </c>
      <c r="AA540" s="83">
        <f>'①見積→契約(出来高報告初回のみ）'!I562</f>
        <v>0</v>
      </c>
    </row>
    <row r="541" spans="1:27" ht="18" customHeight="1">
      <c r="A541" s="370">
        <f t="shared" si="93"/>
        <v>15</v>
      </c>
      <c r="B541" s="308" t="str">
        <f>IF('①見積→契約(出来高報告初回のみ）'!B576="〇","☑","")</f>
        <v/>
      </c>
      <c r="C541" s="408" t="str">
        <f t="shared" si="103"/>
        <v/>
      </c>
      <c r="D541" s="305" t="str">
        <f>IFERROR(IF('①見積→契約(出来高報告初回のみ）'!C563="","",'①見積→契約(出来高報告初回のみ）'!C563),"")</f>
        <v/>
      </c>
      <c r="E541" s="115" t="str">
        <f>IFERROR(IF('①見積→契約(出来高報告初回のみ）'!D563="","",FIXED('①見積→契約(出来高報告初回のみ）'!D563,'①見積→契約(出来高報告初回のみ）'!AG577)),"")</f>
        <v/>
      </c>
      <c r="F541" s="111" t="str">
        <f>IFERROR(IF('①見積→契約(出来高報告初回のみ）'!E563="","",'①見積→契約(出来高報告初回のみ）'!E563),"")</f>
        <v/>
      </c>
      <c r="G541" s="112" t="str">
        <f>IF('①見積→契約(出来高報告初回のみ）'!H563="","",'①見積→契約(出来高報告初回のみ）'!H563)</f>
        <v/>
      </c>
      <c r="H541" s="110" t="str">
        <f t="shared" si="102"/>
        <v/>
      </c>
      <c r="I541" s="114" t="str">
        <f>IFERROR(IF(K541=TRUE,ROUND(G541*'値引・法定福利費自動計算（非表示予定）'!$D$7+M541,0),IF(G541="","",ROUND(G541*L541+M541,0))),"")</f>
        <v/>
      </c>
      <c r="J541" s="125"/>
      <c r="K541" s="458"/>
      <c r="L541" s="157"/>
      <c r="M541" s="156"/>
      <c r="N541" s="449" t="str">
        <f t="shared" si="94"/>
        <v/>
      </c>
      <c r="O541" s="449" t="str">
        <f>IF($K541=TRUE,'②-1出来高報告書'!$H$42-1%,"")</f>
        <v/>
      </c>
      <c r="P541" s="449" t="str">
        <f>IF($K541=TRUE,'②-1出来高報告書'!$H$42+1%,"")</f>
        <v/>
      </c>
      <c r="Q541" s="460" t="str">
        <f>IF($G541="","",IF($K541=TRUE,
MAX(
MIN(
_xlfn.CEILING.MATH($G541*('②-1出来高報告書'!$H$42-1%),1)-ROUND($G541*'値引・法定福利費自動計算（非表示予定）'!$D$7,0),
_xlfn.CEILING.MATH($G541*('②-1出来高報告書'!$H$42+1%+0.1%),1)-1-ROUND($G541*'値引・法定福利費自動計算（非表示予定）'!$D$7,0)
),
MIN(0,$G541)-ROUND($G541*'値引・法定福利費自動計算（非表示予定）'!$D$7,0),
-99999
),
MAX(
MIN(0,$G541)-ROUND($G541*$L541,0),
-99999
)
))</f>
        <v/>
      </c>
      <c r="R541" s="460" t="str">
        <f>IF($G541="","",IF($K541=TRUE,
MIN(
MAX(
_xlfn.CEILING.MATH($G541*('②-1出来高報告書'!$H$42-1%),1)-ROUND($G541*'値引・法定福利費自動計算（非表示予定）'!$D$7,0),
_xlfn.CEILING.MATH($G541*('②-1出来高報告書'!$H$42+1%+0.1%),1)-1-ROUND($G541*'値引・法定福利費自動計算（非表示予定）'!$D$7,0)
),
MAX(0,$G541)-ROUND($G541*'値引・法定福利費自動計算（非表示予定）'!$D$7,0),
99999
),
MIN(
MAX(0,$G541)-ROUND($G541*$L541,0),
99999
)
))</f>
        <v/>
      </c>
      <c r="S541" s="462" t="str">
        <f t="shared" si="95"/>
        <v>OK</v>
      </c>
      <c r="T541" s="435" t="str">
        <f t="shared" si="96"/>
        <v>OK</v>
      </c>
      <c r="U541" s="435" t="str">
        <f>IF($K541=TRUE,IF(ROUND(ABS($H541-'②-1出来高報告書'!$H$42),4)&lt;=1%,"OK","NG"),"OK")</f>
        <v>OK</v>
      </c>
      <c r="V541" s="435" t="str">
        <f t="shared" si="97"/>
        <v>OK</v>
      </c>
      <c r="W541" s="435" t="str">
        <f t="shared" si="98"/>
        <v>OK</v>
      </c>
      <c r="X541" s="435" t="str">
        <f t="shared" si="99"/>
        <v>OK</v>
      </c>
      <c r="Y541" s="435" t="str">
        <f t="shared" si="100"/>
        <v>OK</v>
      </c>
      <c r="Z541" s="435">
        <f t="shared" si="101"/>
        <v>0</v>
      </c>
      <c r="AA541" s="83">
        <f>'①見積→契約(出来高報告初回のみ）'!I563</f>
        <v>0</v>
      </c>
    </row>
    <row r="542" spans="1:27" ht="18" customHeight="1">
      <c r="A542" s="370">
        <f t="shared" si="93"/>
        <v>15</v>
      </c>
      <c r="B542" s="308" t="str">
        <f>IF('①見積→契約(出来高報告初回のみ）'!B577="〇","☑","")</f>
        <v/>
      </c>
      <c r="C542" s="408" t="str">
        <f t="shared" si="103"/>
        <v/>
      </c>
      <c r="D542" s="305" t="str">
        <f>IFERROR(IF('①見積→契約(出来高報告初回のみ）'!C564="","",'①見積→契約(出来高報告初回のみ）'!C564),"")</f>
        <v/>
      </c>
      <c r="E542" s="115" t="str">
        <f>IFERROR(IF('①見積→契約(出来高報告初回のみ）'!D564="","",FIXED('①見積→契約(出来高報告初回のみ）'!D564,'①見積→契約(出来高報告初回のみ）'!AG578)),"")</f>
        <v/>
      </c>
      <c r="F542" s="111" t="str">
        <f>IFERROR(IF('①見積→契約(出来高報告初回のみ）'!E564="","",'①見積→契約(出来高報告初回のみ）'!E564),"")</f>
        <v/>
      </c>
      <c r="G542" s="112" t="str">
        <f>IF('①見積→契約(出来高報告初回のみ）'!H564="","",'①見積→契約(出来高報告初回のみ）'!H564)</f>
        <v/>
      </c>
      <c r="H542" s="110" t="str">
        <f t="shared" si="102"/>
        <v/>
      </c>
      <c r="I542" s="114" t="str">
        <f>IFERROR(IF(K542=TRUE,ROUND(G542*'値引・法定福利費自動計算（非表示予定）'!$D$7+M542,0),IF(G542="","",ROUND(G542*L542+M542,0))),"")</f>
        <v/>
      </c>
      <c r="J542" s="125"/>
      <c r="K542" s="458"/>
      <c r="L542" s="157"/>
      <c r="M542" s="156"/>
      <c r="N542" s="449" t="str">
        <f t="shared" si="94"/>
        <v/>
      </c>
      <c r="O542" s="449" t="str">
        <f>IF($K542=TRUE,'②-1出来高報告書'!$H$42-1%,"")</f>
        <v/>
      </c>
      <c r="P542" s="449" t="str">
        <f>IF($K542=TRUE,'②-1出来高報告書'!$H$42+1%,"")</f>
        <v/>
      </c>
      <c r="Q542" s="460" t="str">
        <f>IF($G542="","",IF($K542=TRUE,
MAX(
MIN(
_xlfn.CEILING.MATH($G542*('②-1出来高報告書'!$H$42-1%),1)-ROUND($G542*'値引・法定福利費自動計算（非表示予定）'!$D$7,0),
_xlfn.CEILING.MATH($G542*('②-1出来高報告書'!$H$42+1%+0.1%),1)-1-ROUND($G542*'値引・法定福利費自動計算（非表示予定）'!$D$7,0)
),
MIN(0,$G542)-ROUND($G542*'値引・法定福利費自動計算（非表示予定）'!$D$7,0),
-99999
),
MAX(
MIN(0,$G542)-ROUND($G542*$L542,0),
-99999
)
))</f>
        <v/>
      </c>
      <c r="R542" s="460" t="str">
        <f>IF($G542="","",IF($K542=TRUE,
MIN(
MAX(
_xlfn.CEILING.MATH($G542*('②-1出来高報告書'!$H$42-1%),1)-ROUND($G542*'値引・法定福利費自動計算（非表示予定）'!$D$7,0),
_xlfn.CEILING.MATH($G542*('②-1出来高報告書'!$H$42+1%+0.1%),1)-1-ROUND($G542*'値引・法定福利費自動計算（非表示予定）'!$D$7,0)
),
MAX(0,$G542)-ROUND($G542*'値引・法定福利費自動計算（非表示予定）'!$D$7,0),
99999
),
MIN(
MAX(0,$G542)-ROUND($G542*$L542,0),
99999
)
))</f>
        <v/>
      </c>
      <c r="S542" s="462" t="str">
        <f t="shared" si="95"/>
        <v>OK</v>
      </c>
      <c r="T542" s="435" t="str">
        <f t="shared" si="96"/>
        <v>OK</v>
      </c>
      <c r="U542" s="435" t="str">
        <f>IF($K542=TRUE,IF(ROUND(ABS($H542-'②-1出来高報告書'!$H$42),4)&lt;=1%,"OK","NG"),"OK")</f>
        <v>OK</v>
      </c>
      <c r="V542" s="435" t="str">
        <f t="shared" si="97"/>
        <v>OK</v>
      </c>
      <c r="W542" s="435" t="str">
        <f t="shared" si="98"/>
        <v>OK</v>
      </c>
      <c r="X542" s="435" t="str">
        <f t="shared" si="99"/>
        <v>OK</v>
      </c>
      <c r="Y542" s="435" t="str">
        <f t="shared" si="100"/>
        <v>OK</v>
      </c>
      <c r="Z542" s="435">
        <f t="shared" si="101"/>
        <v>0</v>
      </c>
      <c r="AA542" s="83">
        <f>'①見積→契約(出来高報告初回のみ）'!I564</f>
        <v>0</v>
      </c>
    </row>
    <row r="543" spans="1:27" ht="18" customHeight="1">
      <c r="A543" s="370">
        <f t="shared" si="93"/>
        <v>15</v>
      </c>
      <c r="B543" s="308" t="str">
        <f>IF('①見積→契約(出来高報告初回のみ）'!B578="〇","☑","")</f>
        <v/>
      </c>
      <c r="C543" s="408" t="str">
        <f t="shared" si="103"/>
        <v/>
      </c>
      <c r="D543" s="305" t="str">
        <f>IFERROR(IF('①見積→契約(出来高報告初回のみ）'!C565="","",'①見積→契約(出来高報告初回のみ）'!C565),"")</f>
        <v/>
      </c>
      <c r="E543" s="115" t="str">
        <f>IFERROR(IF('①見積→契約(出来高報告初回のみ）'!D565="","",FIXED('①見積→契約(出来高報告初回のみ）'!D565,'①見積→契約(出来高報告初回のみ）'!AG579)),"")</f>
        <v/>
      </c>
      <c r="F543" s="111" t="str">
        <f>IFERROR(IF('①見積→契約(出来高報告初回のみ）'!E565="","",'①見積→契約(出来高報告初回のみ）'!E565),"")</f>
        <v/>
      </c>
      <c r="G543" s="112" t="str">
        <f>IF('①見積→契約(出来高報告初回のみ）'!H565="","",'①見積→契約(出来高報告初回のみ）'!H565)</f>
        <v/>
      </c>
      <c r="H543" s="110" t="str">
        <f t="shared" si="102"/>
        <v/>
      </c>
      <c r="I543" s="114" t="str">
        <f>IFERROR(IF(K543=TRUE,ROUND(G543*'値引・法定福利費自動計算（非表示予定）'!$D$7+M543,0),IF(G543="","",ROUND(G543*L543+M543,0))),"")</f>
        <v/>
      </c>
      <c r="J543" s="125"/>
      <c r="K543" s="458"/>
      <c r="L543" s="157"/>
      <c r="M543" s="156"/>
      <c r="N543" s="449" t="str">
        <f t="shared" si="94"/>
        <v/>
      </c>
      <c r="O543" s="449" t="str">
        <f>IF($K543=TRUE,'②-1出来高報告書'!$H$42-1%,"")</f>
        <v/>
      </c>
      <c r="P543" s="449" t="str">
        <f>IF($K543=TRUE,'②-1出来高報告書'!$H$42+1%,"")</f>
        <v/>
      </c>
      <c r="Q543" s="460" t="str">
        <f>IF($G543="","",IF($K543=TRUE,
MAX(
MIN(
_xlfn.CEILING.MATH($G543*('②-1出来高報告書'!$H$42-1%),1)-ROUND($G543*'値引・法定福利費自動計算（非表示予定）'!$D$7,0),
_xlfn.CEILING.MATH($G543*('②-1出来高報告書'!$H$42+1%+0.1%),1)-1-ROUND($G543*'値引・法定福利費自動計算（非表示予定）'!$D$7,0)
),
MIN(0,$G543)-ROUND($G543*'値引・法定福利費自動計算（非表示予定）'!$D$7,0),
-99999
),
MAX(
MIN(0,$G543)-ROUND($G543*$L543,0),
-99999
)
))</f>
        <v/>
      </c>
      <c r="R543" s="460" t="str">
        <f>IF($G543="","",IF($K543=TRUE,
MIN(
MAX(
_xlfn.CEILING.MATH($G543*('②-1出来高報告書'!$H$42-1%),1)-ROUND($G543*'値引・法定福利費自動計算（非表示予定）'!$D$7,0),
_xlfn.CEILING.MATH($G543*('②-1出来高報告書'!$H$42+1%+0.1%),1)-1-ROUND($G543*'値引・法定福利費自動計算（非表示予定）'!$D$7,0)
),
MAX(0,$G543)-ROUND($G543*'値引・法定福利費自動計算（非表示予定）'!$D$7,0),
99999
),
MIN(
MAX(0,$G543)-ROUND($G543*$L543,0),
99999
)
))</f>
        <v/>
      </c>
      <c r="S543" s="462" t="str">
        <f t="shared" si="95"/>
        <v>OK</v>
      </c>
      <c r="T543" s="435" t="str">
        <f t="shared" si="96"/>
        <v>OK</v>
      </c>
      <c r="U543" s="435" t="str">
        <f>IF($K543=TRUE,IF(ROUND(ABS($H543-'②-1出来高報告書'!$H$42),4)&lt;=1%,"OK","NG"),"OK")</f>
        <v>OK</v>
      </c>
      <c r="V543" s="435" t="str">
        <f t="shared" si="97"/>
        <v>OK</v>
      </c>
      <c r="W543" s="435" t="str">
        <f t="shared" si="98"/>
        <v>OK</v>
      </c>
      <c r="X543" s="435" t="str">
        <f t="shared" si="99"/>
        <v>OK</v>
      </c>
      <c r="Y543" s="435" t="str">
        <f t="shared" si="100"/>
        <v>OK</v>
      </c>
      <c r="Z543" s="435">
        <f t="shared" si="101"/>
        <v>0</v>
      </c>
      <c r="AA543" s="83">
        <f>'①見積→契約(出来高報告初回のみ）'!I565</f>
        <v>0</v>
      </c>
    </row>
    <row r="544" spans="1:27" ht="18" customHeight="1">
      <c r="A544" s="370">
        <f t="shared" si="93"/>
        <v>15</v>
      </c>
      <c r="B544" s="308" t="str">
        <f>IF('①見積→契約(出来高報告初回のみ）'!B579="〇","☑","")</f>
        <v/>
      </c>
      <c r="C544" s="408" t="str">
        <f t="shared" si="103"/>
        <v/>
      </c>
      <c r="D544" s="305" t="str">
        <f>IFERROR(IF('①見積→契約(出来高報告初回のみ）'!C566="","",'①見積→契約(出来高報告初回のみ）'!C566),"")</f>
        <v/>
      </c>
      <c r="E544" s="115" t="str">
        <f>IFERROR(IF('①見積→契約(出来高報告初回のみ）'!D566="","",FIXED('①見積→契約(出来高報告初回のみ）'!D566,'①見積→契約(出来高報告初回のみ）'!AG580)),"")</f>
        <v/>
      </c>
      <c r="F544" s="111" t="str">
        <f>IFERROR(IF('①見積→契約(出来高報告初回のみ）'!E566="","",'①見積→契約(出来高報告初回のみ）'!E566),"")</f>
        <v/>
      </c>
      <c r="G544" s="112" t="str">
        <f>IF('①見積→契約(出来高報告初回のみ）'!H566="","",'①見積→契約(出来高報告初回のみ）'!H566)</f>
        <v/>
      </c>
      <c r="H544" s="110" t="str">
        <f t="shared" si="102"/>
        <v/>
      </c>
      <c r="I544" s="114" t="str">
        <f>IFERROR(IF(K544=TRUE,ROUND(G544*'値引・法定福利費自動計算（非表示予定）'!$D$7+M544,0),IF(G544="","",ROUND(G544*L544+M544,0))),"")</f>
        <v/>
      </c>
      <c r="J544" s="125"/>
      <c r="K544" s="458"/>
      <c r="L544" s="157"/>
      <c r="M544" s="156"/>
      <c r="N544" s="449" t="str">
        <f t="shared" si="94"/>
        <v/>
      </c>
      <c r="O544" s="449" t="str">
        <f>IF($K544=TRUE,'②-1出来高報告書'!$H$42-1%,"")</f>
        <v/>
      </c>
      <c r="P544" s="449" t="str">
        <f>IF($K544=TRUE,'②-1出来高報告書'!$H$42+1%,"")</f>
        <v/>
      </c>
      <c r="Q544" s="460" t="str">
        <f>IF($G544="","",IF($K544=TRUE,
MAX(
MIN(
_xlfn.CEILING.MATH($G544*('②-1出来高報告書'!$H$42-1%),1)-ROUND($G544*'値引・法定福利費自動計算（非表示予定）'!$D$7,0),
_xlfn.CEILING.MATH($G544*('②-1出来高報告書'!$H$42+1%+0.1%),1)-1-ROUND($G544*'値引・法定福利費自動計算（非表示予定）'!$D$7,0)
),
MIN(0,$G544)-ROUND($G544*'値引・法定福利費自動計算（非表示予定）'!$D$7,0),
-99999
),
MAX(
MIN(0,$G544)-ROUND($G544*$L544,0),
-99999
)
))</f>
        <v/>
      </c>
      <c r="R544" s="460" t="str">
        <f>IF($G544="","",IF($K544=TRUE,
MIN(
MAX(
_xlfn.CEILING.MATH($G544*('②-1出来高報告書'!$H$42-1%),1)-ROUND($G544*'値引・法定福利費自動計算（非表示予定）'!$D$7,0),
_xlfn.CEILING.MATH($G544*('②-1出来高報告書'!$H$42+1%+0.1%),1)-1-ROUND($G544*'値引・法定福利費自動計算（非表示予定）'!$D$7,0)
),
MAX(0,$G544)-ROUND($G544*'値引・法定福利費自動計算（非表示予定）'!$D$7,0),
99999
),
MIN(
MAX(0,$G544)-ROUND($G544*$L544,0),
99999
)
))</f>
        <v/>
      </c>
      <c r="S544" s="462" t="str">
        <f t="shared" si="95"/>
        <v>OK</v>
      </c>
      <c r="T544" s="435" t="str">
        <f t="shared" si="96"/>
        <v>OK</v>
      </c>
      <c r="U544" s="435" t="str">
        <f>IF($K544=TRUE,IF(ROUND(ABS($H544-'②-1出来高報告書'!$H$42),4)&lt;=1%,"OK","NG"),"OK")</f>
        <v>OK</v>
      </c>
      <c r="V544" s="435" t="str">
        <f t="shared" si="97"/>
        <v>OK</v>
      </c>
      <c r="W544" s="435" t="str">
        <f t="shared" si="98"/>
        <v>OK</v>
      </c>
      <c r="X544" s="435" t="str">
        <f t="shared" si="99"/>
        <v>OK</v>
      </c>
      <c r="Y544" s="435" t="str">
        <f t="shared" si="100"/>
        <v>OK</v>
      </c>
      <c r="Z544" s="435">
        <f t="shared" si="101"/>
        <v>0</v>
      </c>
      <c r="AA544" s="83">
        <f>'①見積→契約(出来高報告初回のみ）'!I566</f>
        <v>0</v>
      </c>
    </row>
    <row r="545" spans="1:27" ht="18" customHeight="1">
      <c r="A545" s="370">
        <f t="shared" si="93"/>
        <v>15</v>
      </c>
      <c r="B545" s="308" t="str">
        <f>IF('①見積→契約(出来高報告初回のみ）'!B580="〇","☑","")</f>
        <v/>
      </c>
      <c r="C545" s="408" t="str">
        <f t="shared" si="103"/>
        <v/>
      </c>
      <c r="D545" s="305" t="str">
        <f>IFERROR(IF('①見積→契約(出来高報告初回のみ）'!C567="","",'①見積→契約(出来高報告初回のみ）'!C567),"")</f>
        <v/>
      </c>
      <c r="E545" s="115" t="str">
        <f>IFERROR(IF('①見積→契約(出来高報告初回のみ）'!D567="","",FIXED('①見積→契約(出来高報告初回のみ）'!D567,'①見積→契約(出来高報告初回のみ）'!AG581)),"")</f>
        <v/>
      </c>
      <c r="F545" s="111" t="str">
        <f>IFERROR(IF('①見積→契約(出来高報告初回のみ）'!E567="","",'①見積→契約(出来高報告初回のみ）'!E567),"")</f>
        <v/>
      </c>
      <c r="G545" s="112" t="str">
        <f>IF('①見積→契約(出来高報告初回のみ）'!H567="","",'①見積→契約(出来高報告初回のみ）'!H567)</f>
        <v/>
      </c>
      <c r="H545" s="110" t="str">
        <f t="shared" si="102"/>
        <v/>
      </c>
      <c r="I545" s="114" t="str">
        <f>IFERROR(IF(K545=TRUE,ROUND(G545*'値引・法定福利費自動計算（非表示予定）'!$D$7+M545,0),IF(G545="","",ROUND(G545*L545+M545,0))),"")</f>
        <v/>
      </c>
      <c r="J545" s="125"/>
      <c r="K545" s="458"/>
      <c r="L545" s="157"/>
      <c r="M545" s="156"/>
      <c r="N545" s="449" t="str">
        <f t="shared" si="94"/>
        <v/>
      </c>
      <c r="O545" s="449" t="str">
        <f>IF($K545=TRUE,'②-1出来高報告書'!$H$42-1%,"")</f>
        <v/>
      </c>
      <c r="P545" s="449" t="str">
        <f>IF($K545=TRUE,'②-1出来高報告書'!$H$42+1%,"")</f>
        <v/>
      </c>
      <c r="Q545" s="460" t="str">
        <f>IF($G545="","",IF($K545=TRUE,
MAX(
MIN(
_xlfn.CEILING.MATH($G545*('②-1出来高報告書'!$H$42-1%),1)-ROUND($G545*'値引・法定福利費自動計算（非表示予定）'!$D$7,0),
_xlfn.CEILING.MATH($G545*('②-1出来高報告書'!$H$42+1%+0.1%),1)-1-ROUND($G545*'値引・法定福利費自動計算（非表示予定）'!$D$7,0)
),
MIN(0,$G545)-ROUND($G545*'値引・法定福利費自動計算（非表示予定）'!$D$7,0),
-99999
),
MAX(
MIN(0,$G545)-ROUND($G545*$L545,0),
-99999
)
))</f>
        <v/>
      </c>
      <c r="R545" s="460" t="str">
        <f>IF($G545="","",IF($K545=TRUE,
MIN(
MAX(
_xlfn.CEILING.MATH($G545*('②-1出来高報告書'!$H$42-1%),1)-ROUND($G545*'値引・法定福利費自動計算（非表示予定）'!$D$7,0),
_xlfn.CEILING.MATH($G545*('②-1出来高報告書'!$H$42+1%+0.1%),1)-1-ROUND($G545*'値引・法定福利費自動計算（非表示予定）'!$D$7,0)
),
MAX(0,$G545)-ROUND($G545*'値引・法定福利費自動計算（非表示予定）'!$D$7,0),
99999
),
MIN(
MAX(0,$G545)-ROUND($G545*$L545,0),
99999
)
))</f>
        <v/>
      </c>
      <c r="S545" s="462" t="str">
        <f t="shared" si="95"/>
        <v>OK</v>
      </c>
      <c r="T545" s="435" t="str">
        <f t="shared" si="96"/>
        <v>OK</v>
      </c>
      <c r="U545" s="435" t="str">
        <f>IF($K545=TRUE,IF(ROUND(ABS($H545-'②-1出来高報告書'!$H$42),4)&lt;=1%,"OK","NG"),"OK")</f>
        <v>OK</v>
      </c>
      <c r="V545" s="435" t="str">
        <f t="shared" si="97"/>
        <v>OK</v>
      </c>
      <c r="W545" s="435" t="str">
        <f t="shared" si="98"/>
        <v>OK</v>
      </c>
      <c r="X545" s="435" t="str">
        <f t="shared" si="99"/>
        <v>OK</v>
      </c>
      <c r="Y545" s="435" t="str">
        <f t="shared" si="100"/>
        <v>OK</v>
      </c>
      <c r="Z545" s="435">
        <f t="shared" si="101"/>
        <v>0</v>
      </c>
      <c r="AA545" s="83">
        <f>'①見積→契約(出来高報告初回のみ）'!I567</f>
        <v>0</v>
      </c>
    </row>
    <row r="546" spans="1:27" ht="18" customHeight="1">
      <c r="A546" s="370">
        <f t="shared" si="93"/>
        <v>15</v>
      </c>
      <c r="B546" s="308" t="str">
        <f>IF('①見積→契約(出来高報告初回のみ）'!B581="〇","☑","")</f>
        <v/>
      </c>
      <c r="C546" s="408" t="str">
        <f t="shared" si="103"/>
        <v/>
      </c>
      <c r="D546" s="305" t="str">
        <f>IFERROR(IF('①見積→契約(出来高報告初回のみ）'!C568="","",'①見積→契約(出来高報告初回のみ）'!C568),"")</f>
        <v/>
      </c>
      <c r="E546" s="115" t="str">
        <f>IFERROR(IF('①見積→契約(出来高報告初回のみ）'!D568="","",FIXED('①見積→契約(出来高報告初回のみ）'!D568,'①見積→契約(出来高報告初回のみ）'!AG582)),"")</f>
        <v/>
      </c>
      <c r="F546" s="111" t="str">
        <f>IFERROR(IF('①見積→契約(出来高報告初回のみ）'!E568="","",'①見積→契約(出来高報告初回のみ）'!E568),"")</f>
        <v/>
      </c>
      <c r="G546" s="112" t="str">
        <f>IF('①見積→契約(出来高報告初回のみ）'!H568="","",'①見積→契約(出来高報告初回のみ）'!H568)</f>
        <v/>
      </c>
      <c r="H546" s="110" t="str">
        <f t="shared" si="102"/>
        <v/>
      </c>
      <c r="I546" s="114" t="str">
        <f>IFERROR(IF(K546=TRUE,ROUND(G546*'値引・法定福利費自動計算（非表示予定）'!$D$7+M546,0),IF(G546="","",ROUND(G546*L546+M546,0))),"")</f>
        <v/>
      </c>
      <c r="J546" s="125"/>
      <c r="K546" s="458"/>
      <c r="L546" s="157"/>
      <c r="M546" s="156"/>
      <c r="N546" s="449" t="str">
        <f t="shared" si="94"/>
        <v/>
      </c>
      <c r="O546" s="449" t="str">
        <f>IF($K546=TRUE,'②-1出来高報告書'!$H$42-1%,"")</f>
        <v/>
      </c>
      <c r="P546" s="449" t="str">
        <f>IF($K546=TRUE,'②-1出来高報告書'!$H$42+1%,"")</f>
        <v/>
      </c>
      <c r="Q546" s="460" t="str">
        <f>IF($G546="","",IF($K546=TRUE,
MAX(
MIN(
_xlfn.CEILING.MATH($G546*('②-1出来高報告書'!$H$42-1%),1)-ROUND($G546*'値引・法定福利費自動計算（非表示予定）'!$D$7,0),
_xlfn.CEILING.MATH($G546*('②-1出来高報告書'!$H$42+1%+0.1%),1)-1-ROUND($G546*'値引・法定福利費自動計算（非表示予定）'!$D$7,0)
),
MIN(0,$G546)-ROUND($G546*'値引・法定福利費自動計算（非表示予定）'!$D$7,0),
-99999
),
MAX(
MIN(0,$G546)-ROUND($G546*$L546,0),
-99999
)
))</f>
        <v/>
      </c>
      <c r="R546" s="460" t="str">
        <f>IF($G546="","",IF($K546=TRUE,
MIN(
MAX(
_xlfn.CEILING.MATH($G546*('②-1出来高報告書'!$H$42-1%),1)-ROUND($G546*'値引・法定福利費自動計算（非表示予定）'!$D$7,0),
_xlfn.CEILING.MATH($G546*('②-1出来高報告書'!$H$42+1%+0.1%),1)-1-ROUND($G546*'値引・法定福利費自動計算（非表示予定）'!$D$7,0)
),
MAX(0,$G546)-ROUND($G546*'値引・法定福利費自動計算（非表示予定）'!$D$7,0),
99999
),
MIN(
MAX(0,$G546)-ROUND($G546*$L546,0),
99999
)
))</f>
        <v/>
      </c>
      <c r="S546" s="462" t="str">
        <f t="shared" si="95"/>
        <v>OK</v>
      </c>
      <c r="T546" s="435" t="str">
        <f t="shared" si="96"/>
        <v>OK</v>
      </c>
      <c r="U546" s="435" t="str">
        <f>IF($K546=TRUE,IF(ROUND(ABS($H546-'②-1出来高報告書'!$H$42),4)&lt;=1%,"OK","NG"),"OK")</f>
        <v>OK</v>
      </c>
      <c r="V546" s="435" t="str">
        <f t="shared" si="97"/>
        <v>OK</v>
      </c>
      <c r="W546" s="435" t="str">
        <f t="shared" si="98"/>
        <v>OK</v>
      </c>
      <c r="X546" s="435" t="str">
        <f t="shared" si="99"/>
        <v>OK</v>
      </c>
      <c r="Y546" s="435" t="str">
        <f t="shared" si="100"/>
        <v>OK</v>
      </c>
      <c r="Z546" s="435">
        <f t="shared" si="101"/>
        <v>0</v>
      </c>
      <c r="AA546" s="83">
        <f>'①見積→契約(出来高報告初回のみ）'!I568</f>
        <v>0</v>
      </c>
    </row>
    <row r="547" spans="1:27" ht="18" customHeight="1">
      <c r="A547" s="370">
        <f t="shared" si="93"/>
        <v>15</v>
      </c>
      <c r="B547" s="308" t="str">
        <f>IF('①見積→契約(出来高報告初回のみ）'!B582="〇","☑","")</f>
        <v/>
      </c>
      <c r="C547" s="408" t="str">
        <f t="shared" si="103"/>
        <v/>
      </c>
      <c r="D547" s="305" t="str">
        <f>IFERROR(IF('①見積→契約(出来高報告初回のみ）'!C569="","",'①見積→契約(出来高報告初回のみ）'!C569),"")</f>
        <v/>
      </c>
      <c r="E547" s="115" t="str">
        <f>IFERROR(IF('①見積→契約(出来高報告初回のみ）'!D569="","",FIXED('①見積→契約(出来高報告初回のみ）'!D569,'①見積→契約(出来高報告初回のみ）'!AG583)),"")</f>
        <v/>
      </c>
      <c r="F547" s="111" t="str">
        <f>IFERROR(IF('①見積→契約(出来高報告初回のみ）'!E569="","",'①見積→契約(出来高報告初回のみ）'!E569),"")</f>
        <v/>
      </c>
      <c r="G547" s="112" t="str">
        <f>IF('①見積→契約(出来高報告初回のみ）'!H569="","",'①見積→契約(出来高報告初回のみ）'!H569)</f>
        <v/>
      </c>
      <c r="H547" s="110" t="str">
        <f t="shared" si="102"/>
        <v/>
      </c>
      <c r="I547" s="114" t="str">
        <f>IFERROR(IF(K547=TRUE,ROUND(G547*'値引・法定福利費自動計算（非表示予定）'!$D$7+M547,0),IF(G547="","",ROUND(G547*L547+M547,0))),"")</f>
        <v/>
      </c>
      <c r="J547" s="125"/>
      <c r="K547" s="458"/>
      <c r="L547" s="157"/>
      <c r="M547" s="156"/>
      <c r="N547" s="449" t="str">
        <f t="shared" si="94"/>
        <v/>
      </c>
      <c r="O547" s="449" t="str">
        <f>IF($K547=TRUE,'②-1出来高報告書'!$H$42-1%,"")</f>
        <v/>
      </c>
      <c r="P547" s="449" t="str">
        <f>IF($K547=TRUE,'②-1出来高報告書'!$H$42+1%,"")</f>
        <v/>
      </c>
      <c r="Q547" s="460" t="str">
        <f>IF($G547="","",IF($K547=TRUE,
MAX(
MIN(
_xlfn.CEILING.MATH($G547*('②-1出来高報告書'!$H$42-1%),1)-ROUND($G547*'値引・法定福利費自動計算（非表示予定）'!$D$7,0),
_xlfn.CEILING.MATH($G547*('②-1出来高報告書'!$H$42+1%+0.1%),1)-1-ROUND($G547*'値引・法定福利費自動計算（非表示予定）'!$D$7,0)
),
MIN(0,$G547)-ROUND($G547*'値引・法定福利費自動計算（非表示予定）'!$D$7,0),
-99999
),
MAX(
MIN(0,$G547)-ROUND($G547*$L547,0),
-99999
)
))</f>
        <v/>
      </c>
      <c r="R547" s="460" t="str">
        <f>IF($G547="","",IF($K547=TRUE,
MIN(
MAX(
_xlfn.CEILING.MATH($G547*('②-1出来高報告書'!$H$42-1%),1)-ROUND($G547*'値引・法定福利費自動計算（非表示予定）'!$D$7,0),
_xlfn.CEILING.MATH($G547*('②-1出来高報告書'!$H$42+1%+0.1%),1)-1-ROUND($G547*'値引・法定福利費自動計算（非表示予定）'!$D$7,0)
),
MAX(0,$G547)-ROUND($G547*'値引・法定福利費自動計算（非表示予定）'!$D$7,0),
99999
),
MIN(
MAX(0,$G547)-ROUND($G547*$L547,0),
99999
)
))</f>
        <v/>
      </c>
      <c r="S547" s="462" t="str">
        <f t="shared" si="95"/>
        <v>OK</v>
      </c>
      <c r="T547" s="435" t="str">
        <f t="shared" si="96"/>
        <v>OK</v>
      </c>
      <c r="U547" s="435" t="str">
        <f>IF($K547=TRUE,IF(ROUND(ABS($H547-'②-1出来高報告書'!$H$42),4)&lt;=1%,"OK","NG"),"OK")</f>
        <v>OK</v>
      </c>
      <c r="V547" s="435" t="str">
        <f t="shared" si="97"/>
        <v>OK</v>
      </c>
      <c r="W547" s="435" t="str">
        <f t="shared" si="98"/>
        <v>OK</v>
      </c>
      <c r="X547" s="435" t="str">
        <f t="shared" si="99"/>
        <v>OK</v>
      </c>
      <c r="Y547" s="435" t="str">
        <f t="shared" si="100"/>
        <v>OK</v>
      </c>
      <c r="Z547" s="435">
        <f t="shared" si="101"/>
        <v>0</v>
      </c>
      <c r="AA547" s="83">
        <f>'①見積→契約(出来高報告初回のみ）'!I569</f>
        <v>0</v>
      </c>
    </row>
    <row r="548" spans="1:27" ht="18" customHeight="1">
      <c r="A548" s="370">
        <f t="shared" si="93"/>
        <v>15</v>
      </c>
      <c r="B548" s="308" t="str">
        <f>IF('①見積→契約(出来高報告初回のみ）'!B583="〇","☑","")</f>
        <v/>
      </c>
      <c r="C548" s="408" t="str">
        <f t="shared" si="103"/>
        <v/>
      </c>
      <c r="D548" s="305" t="str">
        <f>IFERROR(IF('①見積→契約(出来高報告初回のみ）'!C570="","",'①見積→契約(出来高報告初回のみ）'!C570),"")</f>
        <v/>
      </c>
      <c r="E548" s="115" t="str">
        <f>IFERROR(IF('①見積→契約(出来高報告初回のみ）'!D570="","",FIXED('①見積→契約(出来高報告初回のみ）'!D570,'①見積→契約(出来高報告初回のみ）'!AG584)),"")</f>
        <v/>
      </c>
      <c r="F548" s="111" t="str">
        <f>IFERROR(IF('①見積→契約(出来高報告初回のみ）'!E570="","",'①見積→契約(出来高報告初回のみ）'!E570),"")</f>
        <v/>
      </c>
      <c r="G548" s="112" t="str">
        <f>IF('①見積→契約(出来高報告初回のみ）'!H570="","",'①見積→契約(出来高報告初回のみ）'!H570)</f>
        <v/>
      </c>
      <c r="H548" s="110" t="str">
        <f t="shared" si="102"/>
        <v/>
      </c>
      <c r="I548" s="114" t="str">
        <f>IFERROR(IF(K548=TRUE,ROUND(G548*'値引・法定福利費自動計算（非表示予定）'!$D$7+M548,0),IF(G548="","",ROUND(G548*L548+M548,0))),"")</f>
        <v/>
      </c>
      <c r="J548" s="125"/>
      <c r="K548" s="458"/>
      <c r="L548" s="157"/>
      <c r="M548" s="156"/>
      <c r="N548" s="449" t="str">
        <f t="shared" si="94"/>
        <v/>
      </c>
      <c r="O548" s="449" t="str">
        <f>IF($K548=TRUE,'②-1出来高報告書'!$H$42-1%,"")</f>
        <v/>
      </c>
      <c r="P548" s="449" t="str">
        <f>IF($K548=TRUE,'②-1出来高報告書'!$H$42+1%,"")</f>
        <v/>
      </c>
      <c r="Q548" s="460" t="str">
        <f>IF($G548="","",IF($K548=TRUE,
MAX(
MIN(
_xlfn.CEILING.MATH($G548*('②-1出来高報告書'!$H$42-1%),1)-ROUND($G548*'値引・法定福利費自動計算（非表示予定）'!$D$7,0),
_xlfn.CEILING.MATH($G548*('②-1出来高報告書'!$H$42+1%+0.1%),1)-1-ROUND($G548*'値引・法定福利費自動計算（非表示予定）'!$D$7,0)
),
MIN(0,$G548)-ROUND($G548*'値引・法定福利費自動計算（非表示予定）'!$D$7,0),
-99999
),
MAX(
MIN(0,$G548)-ROUND($G548*$L548,0),
-99999
)
))</f>
        <v/>
      </c>
      <c r="R548" s="460" t="str">
        <f>IF($G548="","",IF($K548=TRUE,
MIN(
MAX(
_xlfn.CEILING.MATH($G548*('②-1出来高報告書'!$H$42-1%),1)-ROUND($G548*'値引・法定福利費自動計算（非表示予定）'!$D$7,0),
_xlfn.CEILING.MATH($G548*('②-1出来高報告書'!$H$42+1%+0.1%),1)-1-ROUND($G548*'値引・法定福利費自動計算（非表示予定）'!$D$7,0)
),
MAX(0,$G548)-ROUND($G548*'値引・法定福利費自動計算（非表示予定）'!$D$7,0),
99999
),
MIN(
MAX(0,$G548)-ROUND($G548*$L548,0),
99999
)
))</f>
        <v/>
      </c>
      <c r="S548" s="462" t="str">
        <f t="shared" si="95"/>
        <v>OK</v>
      </c>
      <c r="T548" s="435" t="str">
        <f t="shared" si="96"/>
        <v>OK</v>
      </c>
      <c r="U548" s="435" t="str">
        <f>IF($K548=TRUE,IF(ROUND(ABS($H548-'②-1出来高報告書'!$H$42),4)&lt;=1%,"OK","NG"),"OK")</f>
        <v>OK</v>
      </c>
      <c r="V548" s="435" t="str">
        <f t="shared" si="97"/>
        <v>OK</v>
      </c>
      <c r="W548" s="435" t="str">
        <f t="shared" si="98"/>
        <v>OK</v>
      </c>
      <c r="X548" s="435" t="str">
        <f t="shared" si="99"/>
        <v>OK</v>
      </c>
      <c r="Y548" s="435" t="str">
        <f t="shared" si="100"/>
        <v>OK</v>
      </c>
      <c r="Z548" s="435">
        <f t="shared" si="101"/>
        <v>0</v>
      </c>
      <c r="AA548" s="83">
        <f>'①見積→契約(出来高報告初回のみ）'!I570</f>
        <v>0</v>
      </c>
    </row>
    <row r="549" spans="1:27" ht="18" customHeight="1">
      <c r="A549" s="370">
        <f t="shared" si="93"/>
        <v>15</v>
      </c>
      <c r="B549" s="308" t="str">
        <f>IF('①見積→契約(出来高報告初回のみ）'!B584="〇","☑","")</f>
        <v/>
      </c>
      <c r="C549" s="408" t="str">
        <f t="shared" si="103"/>
        <v/>
      </c>
      <c r="D549" s="305" t="str">
        <f>IFERROR(IF('①見積→契約(出来高報告初回のみ）'!C571="","",'①見積→契約(出来高報告初回のみ）'!C571),"")</f>
        <v/>
      </c>
      <c r="E549" s="115" t="str">
        <f>IFERROR(IF('①見積→契約(出来高報告初回のみ）'!D571="","",FIXED('①見積→契約(出来高報告初回のみ）'!D571,'①見積→契約(出来高報告初回のみ）'!AG585)),"")</f>
        <v/>
      </c>
      <c r="F549" s="111" t="str">
        <f>IFERROR(IF('①見積→契約(出来高報告初回のみ）'!E571="","",'①見積→契約(出来高報告初回のみ）'!E571),"")</f>
        <v/>
      </c>
      <c r="G549" s="112" t="str">
        <f>IF('①見積→契約(出来高報告初回のみ）'!H571="","",'①見積→契約(出来高報告初回のみ）'!H571)</f>
        <v/>
      </c>
      <c r="H549" s="110" t="str">
        <f t="shared" si="102"/>
        <v/>
      </c>
      <c r="I549" s="114" t="str">
        <f>IFERROR(IF(K549=TRUE,ROUND(G549*'値引・法定福利費自動計算（非表示予定）'!$D$7+M549,0),IF(G549="","",ROUND(G549*L549+M549,0))),"")</f>
        <v/>
      </c>
      <c r="J549" s="125"/>
      <c r="K549" s="458" t="b">
        <v>0</v>
      </c>
      <c r="L549" s="157"/>
      <c r="M549" s="156"/>
      <c r="N549" s="449" t="str">
        <f t="shared" si="94"/>
        <v/>
      </c>
      <c r="O549" s="449" t="str">
        <f>IF($K549=TRUE,'②-1出来高報告書'!$H$42-1%,"")</f>
        <v/>
      </c>
      <c r="P549" s="449" t="str">
        <f>IF($K549=TRUE,'②-1出来高報告書'!$H$42+1%,"")</f>
        <v/>
      </c>
      <c r="Q549" s="460" t="str">
        <f>IF($G549="","",IF($K549=TRUE,
MAX(
MIN(
_xlfn.CEILING.MATH($G549*('②-1出来高報告書'!$H$42-1%),1)-ROUND($G549*'値引・法定福利費自動計算（非表示予定）'!$D$7,0),
_xlfn.CEILING.MATH($G549*('②-1出来高報告書'!$H$42+1%+0.1%),1)-1-ROUND($G549*'値引・法定福利費自動計算（非表示予定）'!$D$7,0)
),
MIN(0,$G549)-ROUND($G549*'値引・法定福利費自動計算（非表示予定）'!$D$7,0),
-99999
),
MAX(
MIN(0,$G549)-ROUND($G549*$L549,0),
-99999
)
))</f>
        <v/>
      </c>
      <c r="R549" s="460" t="str">
        <f>IF($G549="","",IF($K549=TRUE,
MIN(
MAX(
_xlfn.CEILING.MATH($G549*('②-1出来高報告書'!$H$42-1%),1)-ROUND($G549*'値引・法定福利費自動計算（非表示予定）'!$D$7,0),
_xlfn.CEILING.MATH($G549*('②-1出来高報告書'!$H$42+1%+0.1%),1)-1-ROUND($G549*'値引・法定福利費自動計算（非表示予定）'!$D$7,0)
),
MAX(0,$G549)-ROUND($G549*'値引・法定福利費自動計算（非表示予定）'!$D$7,0),
99999
),
MIN(
MAX(0,$G549)-ROUND($G549*$L549,0),
99999
)
))</f>
        <v/>
      </c>
      <c r="S549" s="462" t="str">
        <f t="shared" si="95"/>
        <v>OK</v>
      </c>
      <c r="T549" s="435" t="str">
        <f t="shared" si="96"/>
        <v>OK</v>
      </c>
      <c r="U549" s="435" t="str">
        <f>IF($K549=TRUE,IF(ROUND(ABS($H549-'②-1出来高報告書'!$H$42),4)&lt;=1%,"OK","NG"),"OK")</f>
        <v>OK</v>
      </c>
      <c r="V549" s="435" t="str">
        <f t="shared" si="97"/>
        <v>OK</v>
      </c>
      <c r="W549" s="435" t="str">
        <f t="shared" si="98"/>
        <v>OK</v>
      </c>
      <c r="X549" s="435" t="str">
        <f t="shared" si="99"/>
        <v>OK</v>
      </c>
      <c r="Y549" s="435" t="str">
        <f t="shared" si="100"/>
        <v>OK</v>
      </c>
      <c r="Z549" s="435">
        <f t="shared" si="101"/>
        <v>0</v>
      </c>
      <c r="AA549" s="83">
        <f>'①見積→契約(出来高報告初回のみ）'!I571</f>
        <v>0</v>
      </c>
    </row>
    <row r="550" spans="1:27" ht="18" customHeight="1">
      <c r="A550" s="370">
        <f t="shared" si="93"/>
        <v>15</v>
      </c>
      <c r="B550" s="308" t="str">
        <f>IF('①見積→契約(出来高報告初回のみ）'!B585="〇","☑","")</f>
        <v/>
      </c>
      <c r="C550" s="408" t="str">
        <f t="shared" si="103"/>
        <v/>
      </c>
      <c r="D550" s="305" t="str">
        <f>IFERROR(IF('①見積→契約(出来高報告初回のみ）'!C572="","",'①見積→契約(出来高報告初回のみ）'!C572),"")</f>
        <v/>
      </c>
      <c r="E550" s="115" t="str">
        <f>IFERROR(IF('①見積→契約(出来高報告初回のみ）'!D572="","",FIXED('①見積→契約(出来高報告初回のみ）'!D572,'①見積→契約(出来高報告初回のみ）'!AG586)),"")</f>
        <v/>
      </c>
      <c r="F550" s="111" t="str">
        <f>IFERROR(IF('①見積→契約(出来高報告初回のみ）'!E572="","",'①見積→契約(出来高報告初回のみ）'!E572),"")</f>
        <v/>
      </c>
      <c r="G550" s="112" t="str">
        <f>IF('①見積→契約(出来高報告初回のみ）'!H572="","",'①見積→契約(出来高報告初回のみ）'!H572)</f>
        <v/>
      </c>
      <c r="H550" s="110" t="str">
        <f t="shared" si="102"/>
        <v/>
      </c>
      <c r="I550" s="114" t="str">
        <f>IFERROR(IF(K550=TRUE,ROUND(G550*'値引・法定福利費自動計算（非表示予定）'!$D$7+M550,0),IF(G550="","",ROUND(G550*L550+M550,0))),"")</f>
        <v/>
      </c>
      <c r="J550" s="125"/>
      <c r="K550" s="458" t="b">
        <v>0</v>
      </c>
      <c r="L550" s="157"/>
      <c r="M550" s="156"/>
      <c r="N550" s="449" t="str">
        <f t="shared" si="94"/>
        <v/>
      </c>
      <c r="O550" s="449" t="str">
        <f>IF($K550=TRUE,'②-1出来高報告書'!$H$42-1%,"")</f>
        <v/>
      </c>
      <c r="P550" s="449" t="str">
        <f>IF($K550=TRUE,'②-1出来高報告書'!$H$42+1%,"")</f>
        <v/>
      </c>
      <c r="Q550" s="460" t="str">
        <f>IF($G550="","",IF($K550=TRUE,
MAX(
MIN(
_xlfn.CEILING.MATH($G550*('②-1出来高報告書'!$H$42-1%),1)-ROUND($G550*'値引・法定福利費自動計算（非表示予定）'!$D$7,0),
_xlfn.CEILING.MATH($G550*('②-1出来高報告書'!$H$42+1%+0.1%),1)-1-ROUND($G550*'値引・法定福利費自動計算（非表示予定）'!$D$7,0)
),
MIN(0,$G550)-ROUND($G550*'値引・法定福利費自動計算（非表示予定）'!$D$7,0),
-99999
),
MAX(
MIN(0,$G550)-ROUND($G550*$L550,0),
-99999
)
))</f>
        <v/>
      </c>
      <c r="R550" s="460" t="str">
        <f>IF($G550="","",IF($K550=TRUE,
MIN(
MAX(
_xlfn.CEILING.MATH($G550*('②-1出来高報告書'!$H$42-1%),1)-ROUND($G550*'値引・法定福利費自動計算（非表示予定）'!$D$7,0),
_xlfn.CEILING.MATH($G550*('②-1出来高報告書'!$H$42+1%+0.1%),1)-1-ROUND($G550*'値引・法定福利費自動計算（非表示予定）'!$D$7,0)
),
MAX(0,$G550)-ROUND($G550*'値引・法定福利費自動計算（非表示予定）'!$D$7,0),
99999
),
MIN(
MAX(0,$G550)-ROUND($G550*$L550,0),
99999
)
))</f>
        <v/>
      </c>
      <c r="S550" s="462" t="str">
        <f t="shared" si="95"/>
        <v>OK</v>
      </c>
      <c r="T550" s="435" t="str">
        <f t="shared" si="96"/>
        <v>OK</v>
      </c>
      <c r="U550" s="435" t="str">
        <f>IF($K550=TRUE,IF(ROUND(ABS($H550-'②-1出来高報告書'!$H$42),4)&lt;=1%,"OK","NG"),"OK")</f>
        <v>OK</v>
      </c>
      <c r="V550" s="435" t="str">
        <f t="shared" si="97"/>
        <v>OK</v>
      </c>
      <c r="W550" s="435" t="str">
        <f t="shared" si="98"/>
        <v>OK</v>
      </c>
      <c r="X550" s="435" t="str">
        <f t="shared" si="99"/>
        <v>OK</v>
      </c>
      <c r="Y550" s="435" t="str">
        <f t="shared" si="100"/>
        <v>OK</v>
      </c>
      <c r="Z550" s="435">
        <f t="shared" si="101"/>
        <v>0</v>
      </c>
      <c r="AA550" s="83">
        <f>'①見積→契約(出来高報告初回のみ）'!I572</f>
        <v>0</v>
      </c>
    </row>
    <row r="551" spans="1:27" ht="18" customHeight="1">
      <c r="A551" s="370">
        <f t="shared" si="93"/>
        <v>15</v>
      </c>
      <c r="B551" s="308" t="str">
        <f>IF('①見積→契約(出来高報告初回のみ）'!B586="〇","☑","")</f>
        <v/>
      </c>
      <c r="C551" s="408" t="str">
        <f t="shared" si="103"/>
        <v/>
      </c>
      <c r="D551" s="305" t="str">
        <f>IFERROR(IF('①見積→契約(出来高報告初回のみ）'!C573="","",'①見積→契約(出来高報告初回のみ）'!C573),"")</f>
        <v/>
      </c>
      <c r="E551" s="115" t="str">
        <f>IFERROR(IF('①見積→契約(出来高報告初回のみ）'!D573="","",FIXED('①見積→契約(出来高報告初回のみ）'!D573,'①見積→契約(出来高報告初回のみ）'!AG587)),"")</f>
        <v/>
      </c>
      <c r="F551" s="111" t="str">
        <f>IFERROR(IF('①見積→契約(出来高報告初回のみ）'!E573="","",'①見積→契約(出来高報告初回のみ）'!E573),"")</f>
        <v/>
      </c>
      <c r="G551" s="112" t="str">
        <f>IF('①見積→契約(出来高報告初回のみ）'!H573="","",'①見積→契約(出来高報告初回のみ）'!H573)</f>
        <v/>
      </c>
      <c r="H551" s="110" t="str">
        <f t="shared" si="102"/>
        <v/>
      </c>
      <c r="I551" s="114" t="str">
        <f>IFERROR(IF(K551=TRUE,ROUND(G551*'値引・法定福利費自動計算（非表示予定）'!$D$7+M551,0),IF(G551="","",ROUND(G551*L551+M551,0))),"")</f>
        <v/>
      </c>
      <c r="J551" s="125"/>
      <c r="K551" s="458" t="b">
        <v>0</v>
      </c>
      <c r="L551" s="157"/>
      <c r="M551" s="156"/>
      <c r="N551" s="449" t="str">
        <f t="shared" si="94"/>
        <v/>
      </c>
      <c r="O551" s="449" t="str">
        <f>IF($K551=TRUE,'②-1出来高報告書'!$H$42-1%,"")</f>
        <v/>
      </c>
      <c r="P551" s="449" t="str">
        <f>IF($K551=TRUE,'②-1出来高報告書'!$H$42+1%,"")</f>
        <v/>
      </c>
      <c r="Q551" s="460" t="str">
        <f>IF($G551="","",IF($K551=TRUE,
MAX(
MIN(
_xlfn.CEILING.MATH($G551*('②-1出来高報告書'!$H$42-1%),1)-ROUND($G551*'値引・法定福利費自動計算（非表示予定）'!$D$7,0),
_xlfn.CEILING.MATH($G551*('②-1出来高報告書'!$H$42+1%+0.1%),1)-1-ROUND($G551*'値引・法定福利費自動計算（非表示予定）'!$D$7,0)
),
MIN(0,$G551)-ROUND($G551*'値引・法定福利費自動計算（非表示予定）'!$D$7,0),
-99999
),
MAX(
MIN(0,$G551)-ROUND($G551*$L551,0),
-99999
)
))</f>
        <v/>
      </c>
      <c r="R551" s="460" t="str">
        <f>IF($G551="","",IF($K551=TRUE,
MIN(
MAX(
_xlfn.CEILING.MATH($G551*('②-1出来高報告書'!$H$42-1%),1)-ROUND($G551*'値引・法定福利費自動計算（非表示予定）'!$D$7,0),
_xlfn.CEILING.MATH($G551*('②-1出来高報告書'!$H$42+1%+0.1%),1)-1-ROUND($G551*'値引・法定福利費自動計算（非表示予定）'!$D$7,0)
),
MAX(0,$G551)-ROUND($G551*'値引・法定福利費自動計算（非表示予定）'!$D$7,0),
99999
),
MIN(
MAX(0,$G551)-ROUND($G551*$L551,0),
99999
)
))</f>
        <v/>
      </c>
      <c r="S551" s="462" t="str">
        <f t="shared" si="95"/>
        <v>OK</v>
      </c>
      <c r="T551" s="435" t="str">
        <f t="shared" si="96"/>
        <v>OK</v>
      </c>
      <c r="U551" s="435" t="str">
        <f>IF($K551=TRUE,IF(ROUND(ABS($H551-'②-1出来高報告書'!$H$42),4)&lt;=1%,"OK","NG"),"OK")</f>
        <v>OK</v>
      </c>
      <c r="V551" s="435" t="str">
        <f t="shared" si="97"/>
        <v>OK</v>
      </c>
      <c r="W551" s="435" t="str">
        <f t="shared" si="98"/>
        <v>OK</v>
      </c>
      <c r="X551" s="435" t="str">
        <f t="shared" si="99"/>
        <v>OK</v>
      </c>
      <c r="Y551" s="435" t="str">
        <f t="shared" si="100"/>
        <v>OK</v>
      </c>
      <c r="Z551" s="435">
        <f t="shared" si="101"/>
        <v>0</v>
      </c>
      <c r="AA551" s="83">
        <f>'①見積→契約(出来高報告初回のみ）'!I573</f>
        <v>0</v>
      </c>
    </row>
    <row r="552" spans="1:27" ht="18" customHeight="1">
      <c r="A552" s="370">
        <f t="shared" si="93"/>
        <v>15</v>
      </c>
      <c r="B552" s="308" t="str">
        <f>IF('①見積→契約(出来高報告初回のみ）'!B587="〇","☑","")</f>
        <v/>
      </c>
      <c r="C552" s="408" t="str">
        <f t="shared" si="103"/>
        <v/>
      </c>
      <c r="D552" s="305" t="str">
        <f>IFERROR(IF('①見積→契約(出来高報告初回のみ）'!C574="","",'①見積→契約(出来高報告初回のみ）'!C574),"")</f>
        <v/>
      </c>
      <c r="E552" s="115" t="str">
        <f>IFERROR(IF('①見積→契約(出来高報告初回のみ）'!D574="","",FIXED('①見積→契約(出来高報告初回のみ）'!D574,'①見積→契約(出来高報告初回のみ）'!AG588)),"")</f>
        <v/>
      </c>
      <c r="F552" s="111" t="str">
        <f>IFERROR(IF('①見積→契約(出来高報告初回のみ）'!E574="","",'①見積→契約(出来高報告初回のみ）'!E574),"")</f>
        <v/>
      </c>
      <c r="G552" s="112" t="str">
        <f>IF('①見積→契約(出来高報告初回のみ）'!H574="","",'①見積→契約(出来高報告初回のみ）'!H574)</f>
        <v/>
      </c>
      <c r="H552" s="110" t="str">
        <f t="shared" si="102"/>
        <v/>
      </c>
      <c r="I552" s="114" t="str">
        <f>IFERROR(IF(K552=TRUE,ROUND(G552*'値引・法定福利費自動計算（非表示予定）'!$D$7+M552,0),IF(G552="","",ROUND(G552*L552+M552,0))),"")</f>
        <v/>
      </c>
      <c r="J552" s="125"/>
      <c r="K552" s="458" t="b">
        <v>0</v>
      </c>
      <c r="L552" s="157"/>
      <c r="M552" s="156"/>
      <c r="N552" s="449" t="str">
        <f t="shared" si="94"/>
        <v/>
      </c>
      <c r="O552" s="449" t="str">
        <f>IF($K552=TRUE,'②-1出来高報告書'!$H$42-1%,"")</f>
        <v/>
      </c>
      <c r="P552" s="449" t="str">
        <f>IF($K552=TRUE,'②-1出来高報告書'!$H$42+1%,"")</f>
        <v/>
      </c>
      <c r="Q552" s="460" t="str">
        <f>IF($G552="","",IF($K552=TRUE,
MAX(
MIN(
_xlfn.CEILING.MATH($G552*('②-1出来高報告書'!$H$42-1%),1)-ROUND($G552*'値引・法定福利費自動計算（非表示予定）'!$D$7,0),
_xlfn.CEILING.MATH($G552*('②-1出来高報告書'!$H$42+1%+0.1%),1)-1-ROUND($G552*'値引・法定福利費自動計算（非表示予定）'!$D$7,0)
),
MIN(0,$G552)-ROUND($G552*'値引・法定福利費自動計算（非表示予定）'!$D$7,0),
-99999
),
MAX(
MIN(0,$G552)-ROUND($G552*$L552,0),
-99999
)
))</f>
        <v/>
      </c>
      <c r="R552" s="460" t="str">
        <f>IF($G552="","",IF($K552=TRUE,
MIN(
MAX(
_xlfn.CEILING.MATH($G552*('②-1出来高報告書'!$H$42-1%),1)-ROUND($G552*'値引・法定福利費自動計算（非表示予定）'!$D$7,0),
_xlfn.CEILING.MATH($G552*('②-1出来高報告書'!$H$42+1%+0.1%),1)-1-ROUND($G552*'値引・法定福利費自動計算（非表示予定）'!$D$7,0)
),
MAX(0,$G552)-ROUND($G552*'値引・法定福利費自動計算（非表示予定）'!$D$7,0),
99999
),
MIN(
MAX(0,$G552)-ROUND($G552*$L552,0),
99999
)
))</f>
        <v/>
      </c>
      <c r="S552" s="462" t="str">
        <f t="shared" si="95"/>
        <v>OK</v>
      </c>
      <c r="T552" s="435" t="str">
        <f t="shared" si="96"/>
        <v>OK</v>
      </c>
      <c r="U552" s="435" t="str">
        <f>IF($K552=TRUE,IF(ROUND(ABS($H552-'②-1出来高報告書'!$H$42),4)&lt;=1%,"OK","NG"),"OK")</f>
        <v>OK</v>
      </c>
      <c r="V552" s="435" t="str">
        <f t="shared" si="97"/>
        <v>OK</v>
      </c>
      <c r="W552" s="435" t="str">
        <f t="shared" si="98"/>
        <v>OK</v>
      </c>
      <c r="X552" s="435" t="str">
        <f t="shared" si="99"/>
        <v>OK</v>
      </c>
      <c r="Y552" s="435" t="str">
        <f t="shared" si="100"/>
        <v>OK</v>
      </c>
      <c r="Z552" s="435">
        <f t="shared" si="101"/>
        <v>0</v>
      </c>
      <c r="AA552" s="83">
        <f>'①見積→契約(出来高報告初回のみ）'!I574</f>
        <v>0</v>
      </c>
    </row>
    <row r="553" spans="1:27" ht="18" customHeight="1">
      <c r="A553" s="370">
        <f t="shared" si="93"/>
        <v>15</v>
      </c>
      <c r="B553" s="308" t="str">
        <f>IF('①見積→契約(出来高報告初回のみ）'!B588="〇","☑","")</f>
        <v/>
      </c>
      <c r="C553" s="408" t="str">
        <f t="shared" si="103"/>
        <v/>
      </c>
      <c r="D553" s="305" t="str">
        <f>IFERROR(IF('①見積→契約(出来高報告初回のみ）'!C575="","",'①見積→契約(出来高報告初回のみ）'!C575),"")</f>
        <v/>
      </c>
      <c r="E553" s="115" t="str">
        <f>IFERROR(IF('①見積→契約(出来高報告初回のみ）'!D575="","",FIXED('①見積→契約(出来高報告初回のみ）'!D575,'①見積→契約(出来高報告初回のみ）'!AG589)),"")</f>
        <v/>
      </c>
      <c r="F553" s="111" t="str">
        <f>IFERROR(IF('①見積→契約(出来高報告初回のみ）'!E575="","",'①見積→契約(出来高報告初回のみ）'!E575),"")</f>
        <v/>
      </c>
      <c r="G553" s="112" t="str">
        <f>IF('①見積→契約(出来高報告初回のみ）'!H575="","",'①見積→契約(出来高報告初回のみ）'!H575)</f>
        <v/>
      </c>
      <c r="H553" s="110" t="str">
        <f t="shared" si="102"/>
        <v/>
      </c>
      <c r="I553" s="114" t="str">
        <f>IFERROR(IF(K553=TRUE,ROUND(G553*'値引・法定福利費自動計算（非表示予定）'!$D$7+M553,0),IF(G553="","",ROUND(G553*L553+M553,0))),"")</f>
        <v/>
      </c>
      <c r="J553" s="125"/>
      <c r="K553" s="458" t="b">
        <v>0</v>
      </c>
      <c r="L553" s="157"/>
      <c r="M553" s="156"/>
      <c r="N553" s="449" t="str">
        <f t="shared" si="94"/>
        <v/>
      </c>
      <c r="O553" s="449" t="str">
        <f>IF($K553=TRUE,'②-1出来高報告書'!$H$42-1%,"")</f>
        <v/>
      </c>
      <c r="P553" s="449" t="str">
        <f>IF($K553=TRUE,'②-1出来高報告書'!$H$42+1%,"")</f>
        <v/>
      </c>
      <c r="Q553" s="460" t="str">
        <f>IF($G553="","",IF($K553=TRUE,
MAX(
MIN(
_xlfn.CEILING.MATH($G553*('②-1出来高報告書'!$H$42-1%),1)-ROUND($G553*'値引・法定福利費自動計算（非表示予定）'!$D$7,0),
_xlfn.CEILING.MATH($G553*('②-1出来高報告書'!$H$42+1%+0.1%),1)-1-ROUND($G553*'値引・法定福利費自動計算（非表示予定）'!$D$7,0)
),
MIN(0,$G553)-ROUND($G553*'値引・法定福利費自動計算（非表示予定）'!$D$7,0),
-99999
),
MAX(
MIN(0,$G553)-ROUND($G553*$L553,0),
-99999
)
))</f>
        <v/>
      </c>
      <c r="R553" s="460" t="str">
        <f>IF($G553="","",IF($K553=TRUE,
MIN(
MAX(
_xlfn.CEILING.MATH($G553*('②-1出来高報告書'!$H$42-1%),1)-ROUND($G553*'値引・法定福利費自動計算（非表示予定）'!$D$7,0),
_xlfn.CEILING.MATH($G553*('②-1出来高報告書'!$H$42+1%+0.1%),1)-1-ROUND($G553*'値引・法定福利費自動計算（非表示予定）'!$D$7,0)
),
MAX(0,$G553)-ROUND($G553*'値引・法定福利費自動計算（非表示予定）'!$D$7,0),
99999
),
MIN(
MAX(0,$G553)-ROUND($G553*$L553,0),
99999
)
))</f>
        <v/>
      </c>
      <c r="S553" s="462" t="str">
        <f t="shared" si="95"/>
        <v>OK</v>
      </c>
      <c r="T553" s="435" t="str">
        <f t="shared" si="96"/>
        <v>OK</v>
      </c>
      <c r="U553" s="435" t="str">
        <f>IF($K553=TRUE,IF(ROUND(ABS($H553-'②-1出来高報告書'!$H$42),4)&lt;=1%,"OK","NG"),"OK")</f>
        <v>OK</v>
      </c>
      <c r="V553" s="435" t="str">
        <f t="shared" si="97"/>
        <v>OK</v>
      </c>
      <c r="W553" s="435" t="str">
        <f t="shared" si="98"/>
        <v>OK</v>
      </c>
      <c r="X553" s="435" t="str">
        <f t="shared" si="99"/>
        <v>OK</v>
      </c>
      <c r="Y553" s="435" t="str">
        <f t="shared" si="100"/>
        <v>OK</v>
      </c>
      <c r="Z553" s="435">
        <f t="shared" si="101"/>
        <v>0</v>
      </c>
      <c r="AA553" s="83">
        <f>'①見積→契約(出来高報告初回のみ）'!I575</f>
        <v>0</v>
      </c>
    </row>
    <row r="554" spans="1:27" ht="18" customHeight="1">
      <c r="A554" s="370">
        <f t="shared" si="93"/>
        <v>15</v>
      </c>
      <c r="B554" s="308" t="str">
        <f>IF('①見積→契約(出来高報告初回のみ）'!B589="〇","☑","")</f>
        <v/>
      </c>
      <c r="C554" s="408" t="str">
        <f t="shared" si="103"/>
        <v/>
      </c>
      <c r="D554" s="305" t="str">
        <f>IFERROR(IF('①見積→契約(出来高報告初回のみ）'!C576="","",'①見積→契約(出来高報告初回のみ）'!C576),"")</f>
        <v/>
      </c>
      <c r="E554" s="115" t="str">
        <f>IFERROR(IF('①見積→契約(出来高報告初回のみ）'!D576="","",FIXED('①見積→契約(出来高報告初回のみ）'!D576,'①見積→契約(出来高報告初回のみ）'!AG590)),"")</f>
        <v/>
      </c>
      <c r="F554" s="111" t="str">
        <f>IFERROR(IF('①見積→契約(出来高報告初回のみ）'!E576="","",'①見積→契約(出来高報告初回のみ）'!E576),"")</f>
        <v/>
      </c>
      <c r="G554" s="112" t="str">
        <f>IF('①見積→契約(出来高報告初回のみ）'!H576="","",'①見積→契約(出来高報告初回のみ）'!H576)</f>
        <v/>
      </c>
      <c r="H554" s="110" t="str">
        <f t="shared" si="102"/>
        <v/>
      </c>
      <c r="I554" s="114" t="str">
        <f>IFERROR(IF(K554=TRUE,ROUND(G554*'値引・法定福利費自動計算（非表示予定）'!$D$7+M554,0),IF(G554="","",ROUND(G554*L554+M554,0))),"")</f>
        <v/>
      </c>
      <c r="J554" s="125"/>
      <c r="K554" s="458" t="b">
        <v>0</v>
      </c>
      <c r="L554" s="157"/>
      <c r="M554" s="156"/>
      <c r="N554" s="449" t="str">
        <f t="shared" si="94"/>
        <v/>
      </c>
      <c r="O554" s="449" t="str">
        <f>IF($K554=TRUE,'②-1出来高報告書'!$H$42-1%,"")</f>
        <v/>
      </c>
      <c r="P554" s="449" t="str">
        <f>IF($K554=TRUE,'②-1出来高報告書'!$H$42+1%,"")</f>
        <v/>
      </c>
      <c r="Q554" s="460" t="str">
        <f>IF($G554="","",IF($K554=TRUE,
MAX(
MIN(
_xlfn.CEILING.MATH($G554*('②-1出来高報告書'!$H$42-1%),1)-ROUND($G554*'値引・法定福利費自動計算（非表示予定）'!$D$7,0),
_xlfn.CEILING.MATH($G554*('②-1出来高報告書'!$H$42+1%+0.1%),1)-1-ROUND($G554*'値引・法定福利費自動計算（非表示予定）'!$D$7,0)
),
MIN(0,$G554)-ROUND($G554*'値引・法定福利費自動計算（非表示予定）'!$D$7,0),
-99999
),
MAX(
MIN(0,$G554)-ROUND($G554*$L554,0),
-99999
)
))</f>
        <v/>
      </c>
      <c r="R554" s="460" t="str">
        <f>IF($G554="","",IF($K554=TRUE,
MIN(
MAX(
_xlfn.CEILING.MATH($G554*('②-1出来高報告書'!$H$42-1%),1)-ROUND($G554*'値引・法定福利費自動計算（非表示予定）'!$D$7,0),
_xlfn.CEILING.MATH($G554*('②-1出来高報告書'!$H$42+1%+0.1%),1)-1-ROUND($G554*'値引・法定福利費自動計算（非表示予定）'!$D$7,0)
),
MAX(0,$G554)-ROUND($G554*'値引・法定福利費自動計算（非表示予定）'!$D$7,0),
99999
),
MIN(
MAX(0,$G554)-ROUND($G554*$L554,0),
99999
)
))</f>
        <v/>
      </c>
      <c r="S554" s="462" t="str">
        <f t="shared" si="95"/>
        <v>OK</v>
      </c>
      <c r="T554" s="435" t="str">
        <f t="shared" si="96"/>
        <v>OK</v>
      </c>
      <c r="U554" s="435" t="str">
        <f>IF($K554=TRUE,IF(ROUND(ABS($H554-'②-1出来高報告書'!$H$42),4)&lt;=1%,"OK","NG"),"OK")</f>
        <v>OK</v>
      </c>
      <c r="V554" s="435" t="str">
        <f t="shared" si="97"/>
        <v>OK</v>
      </c>
      <c r="W554" s="435" t="str">
        <f t="shared" si="98"/>
        <v>OK</v>
      </c>
      <c r="X554" s="435" t="str">
        <f t="shared" si="99"/>
        <v>OK</v>
      </c>
      <c r="Y554" s="435" t="str">
        <f t="shared" si="100"/>
        <v>OK</v>
      </c>
      <c r="Z554" s="435">
        <f t="shared" si="101"/>
        <v>0</v>
      </c>
      <c r="AA554" s="83">
        <f>'①見積→契約(出来高報告初回のみ）'!I576</f>
        <v>0</v>
      </c>
    </row>
    <row r="555" spans="1:27" ht="18" customHeight="1">
      <c r="A555" s="370">
        <f t="shared" si="93"/>
        <v>15</v>
      </c>
      <c r="B555" s="308" t="str">
        <f>IF('①見積→契約(出来高報告初回のみ）'!B590="〇","☑","")</f>
        <v/>
      </c>
      <c r="C555" s="408" t="str">
        <f t="shared" si="103"/>
        <v/>
      </c>
      <c r="D555" s="305" t="str">
        <f>IFERROR(IF('①見積→契約(出来高報告初回のみ）'!C577="","",'①見積→契約(出来高報告初回のみ）'!C577),"")</f>
        <v/>
      </c>
      <c r="E555" s="115" t="str">
        <f>IFERROR(IF('①見積→契約(出来高報告初回のみ）'!D577="","",FIXED('①見積→契約(出来高報告初回のみ）'!D577,'①見積→契約(出来高報告初回のみ）'!AG591)),"")</f>
        <v/>
      </c>
      <c r="F555" s="111" t="str">
        <f>IFERROR(IF('①見積→契約(出来高報告初回のみ）'!E577="","",'①見積→契約(出来高報告初回のみ）'!E577),"")</f>
        <v/>
      </c>
      <c r="G555" s="112" t="str">
        <f>IF('①見積→契約(出来高報告初回のみ）'!H577="","",'①見積→契約(出来高報告初回のみ）'!H577)</f>
        <v/>
      </c>
      <c r="H555" s="110" t="str">
        <f t="shared" si="102"/>
        <v/>
      </c>
      <c r="I555" s="114" t="str">
        <f>IFERROR(IF(K555=TRUE,ROUND(G555*'値引・法定福利費自動計算（非表示予定）'!$D$7+M555,0),IF(G555="","",ROUND(G555*L555+M555,0))),"")</f>
        <v/>
      </c>
      <c r="J555" s="125"/>
      <c r="K555" s="458" t="b">
        <v>0</v>
      </c>
      <c r="L555" s="157"/>
      <c r="M555" s="156"/>
      <c r="N555" s="449" t="str">
        <f t="shared" si="94"/>
        <v/>
      </c>
      <c r="O555" s="449" t="str">
        <f>IF($K555=TRUE,'②-1出来高報告書'!$H$42-1%,"")</f>
        <v/>
      </c>
      <c r="P555" s="449" t="str">
        <f>IF($K555=TRUE,'②-1出来高報告書'!$H$42+1%,"")</f>
        <v/>
      </c>
      <c r="Q555" s="460" t="str">
        <f>IF($G555="","",IF($K555=TRUE,
MAX(
MIN(
_xlfn.CEILING.MATH($G555*('②-1出来高報告書'!$H$42-1%),1)-ROUND($G555*'値引・法定福利費自動計算（非表示予定）'!$D$7,0),
_xlfn.CEILING.MATH($G555*('②-1出来高報告書'!$H$42+1%+0.1%),1)-1-ROUND($G555*'値引・法定福利費自動計算（非表示予定）'!$D$7,0)
),
MIN(0,$G555)-ROUND($G555*'値引・法定福利費自動計算（非表示予定）'!$D$7,0),
-99999
),
MAX(
MIN(0,$G555)-ROUND($G555*$L555,0),
-99999
)
))</f>
        <v/>
      </c>
      <c r="R555" s="460" t="str">
        <f>IF($G555="","",IF($K555=TRUE,
MIN(
MAX(
_xlfn.CEILING.MATH($G555*('②-1出来高報告書'!$H$42-1%),1)-ROUND($G555*'値引・法定福利費自動計算（非表示予定）'!$D$7,0),
_xlfn.CEILING.MATH($G555*('②-1出来高報告書'!$H$42+1%+0.1%),1)-1-ROUND($G555*'値引・法定福利費自動計算（非表示予定）'!$D$7,0)
),
MAX(0,$G555)-ROUND($G555*'値引・法定福利費自動計算（非表示予定）'!$D$7,0),
99999
),
MIN(
MAX(0,$G555)-ROUND($G555*$L555,0),
99999
)
))</f>
        <v/>
      </c>
      <c r="S555" s="462" t="str">
        <f t="shared" si="95"/>
        <v>OK</v>
      </c>
      <c r="T555" s="435" t="str">
        <f t="shared" si="96"/>
        <v>OK</v>
      </c>
      <c r="U555" s="435" t="str">
        <f>IF($K555=TRUE,IF(ROUND(ABS($H555-'②-1出来高報告書'!$H$42),4)&lt;=1%,"OK","NG"),"OK")</f>
        <v>OK</v>
      </c>
      <c r="V555" s="435" t="str">
        <f t="shared" si="97"/>
        <v>OK</v>
      </c>
      <c r="W555" s="435" t="str">
        <f t="shared" si="98"/>
        <v>OK</v>
      </c>
      <c r="X555" s="435" t="str">
        <f t="shared" si="99"/>
        <v>OK</v>
      </c>
      <c r="Y555" s="435" t="str">
        <f t="shared" si="100"/>
        <v>OK</v>
      </c>
      <c r="Z555" s="435">
        <f t="shared" si="101"/>
        <v>0</v>
      </c>
      <c r="AA555" s="83">
        <f>'①見積→契約(出来高報告初回のみ）'!I577</f>
        <v>0</v>
      </c>
    </row>
    <row r="556" spans="1:27" ht="18" customHeight="1">
      <c r="A556" s="370">
        <f t="shared" si="93"/>
        <v>15</v>
      </c>
      <c r="B556" s="308" t="str">
        <f>IF('①見積→契約(出来高報告初回のみ）'!B591="〇","☑","")</f>
        <v/>
      </c>
      <c r="C556" s="408" t="str">
        <f t="shared" si="103"/>
        <v/>
      </c>
      <c r="D556" s="305" t="str">
        <f>IFERROR(IF('①見積→契約(出来高報告初回のみ）'!C578="","",'①見積→契約(出来高報告初回のみ）'!C578),"")</f>
        <v/>
      </c>
      <c r="E556" s="115" t="str">
        <f>IFERROR(IF('①見積→契約(出来高報告初回のみ）'!D578="","",FIXED('①見積→契約(出来高報告初回のみ）'!D578,'①見積→契約(出来高報告初回のみ）'!AG592)),"")</f>
        <v/>
      </c>
      <c r="F556" s="111" t="str">
        <f>IFERROR(IF('①見積→契約(出来高報告初回のみ）'!E578="","",'①見積→契約(出来高報告初回のみ）'!E578),"")</f>
        <v/>
      </c>
      <c r="G556" s="112" t="str">
        <f>IF('①見積→契約(出来高報告初回のみ）'!H578="","",'①見積→契約(出来高報告初回のみ）'!H578)</f>
        <v/>
      </c>
      <c r="H556" s="110" t="str">
        <f t="shared" si="102"/>
        <v/>
      </c>
      <c r="I556" s="114" t="str">
        <f>IFERROR(IF(K556=TRUE,ROUND(G556*'値引・法定福利費自動計算（非表示予定）'!$D$7+M556,0),IF(G556="","",ROUND(G556*L556+M556,0))),"")</f>
        <v/>
      </c>
      <c r="J556" s="125"/>
      <c r="K556" s="458" t="b">
        <v>0</v>
      </c>
      <c r="L556" s="157"/>
      <c r="M556" s="156"/>
      <c r="N556" s="449" t="str">
        <f t="shared" si="94"/>
        <v/>
      </c>
      <c r="O556" s="449" t="str">
        <f>IF($K556=TRUE,'②-1出来高報告書'!$H$42-1%,"")</f>
        <v/>
      </c>
      <c r="P556" s="449" t="str">
        <f>IF($K556=TRUE,'②-1出来高報告書'!$H$42+1%,"")</f>
        <v/>
      </c>
      <c r="Q556" s="460" t="str">
        <f>IF($G556="","",IF($K556=TRUE,
MAX(
MIN(
_xlfn.CEILING.MATH($G556*('②-1出来高報告書'!$H$42-1%),1)-ROUND($G556*'値引・法定福利費自動計算（非表示予定）'!$D$7,0),
_xlfn.CEILING.MATH($G556*('②-1出来高報告書'!$H$42+1%+0.1%),1)-1-ROUND($G556*'値引・法定福利費自動計算（非表示予定）'!$D$7,0)
),
MIN(0,$G556)-ROUND($G556*'値引・法定福利費自動計算（非表示予定）'!$D$7,0),
-99999
),
MAX(
MIN(0,$G556)-ROUND($G556*$L556,0),
-99999
)
))</f>
        <v/>
      </c>
      <c r="R556" s="460" t="str">
        <f>IF($G556="","",IF($K556=TRUE,
MIN(
MAX(
_xlfn.CEILING.MATH($G556*('②-1出来高報告書'!$H$42-1%),1)-ROUND($G556*'値引・法定福利費自動計算（非表示予定）'!$D$7,0),
_xlfn.CEILING.MATH($G556*('②-1出来高報告書'!$H$42+1%+0.1%),1)-1-ROUND($G556*'値引・法定福利費自動計算（非表示予定）'!$D$7,0)
),
MAX(0,$G556)-ROUND($G556*'値引・法定福利費自動計算（非表示予定）'!$D$7,0),
99999
),
MIN(
MAX(0,$G556)-ROUND($G556*$L556,0),
99999
)
))</f>
        <v/>
      </c>
      <c r="S556" s="462" t="str">
        <f t="shared" si="95"/>
        <v>OK</v>
      </c>
      <c r="T556" s="435" t="str">
        <f t="shared" si="96"/>
        <v>OK</v>
      </c>
      <c r="U556" s="435" t="str">
        <f>IF($K556=TRUE,IF(ROUND(ABS($H556-'②-1出来高報告書'!$H$42),4)&lt;=1%,"OK","NG"),"OK")</f>
        <v>OK</v>
      </c>
      <c r="V556" s="435" t="str">
        <f t="shared" si="97"/>
        <v>OK</v>
      </c>
      <c r="W556" s="435" t="str">
        <f t="shared" si="98"/>
        <v>OK</v>
      </c>
      <c r="X556" s="435" t="str">
        <f t="shared" si="99"/>
        <v>OK</v>
      </c>
      <c r="Y556" s="435" t="str">
        <f t="shared" si="100"/>
        <v>OK</v>
      </c>
      <c r="Z556" s="435">
        <f t="shared" si="101"/>
        <v>0</v>
      </c>
      <c r="AA556" s="83">
        <f>'①見積→契約(出来高報告初回のみ）'!I578</f>
        <v>0</v>
      </c>
    </row>
    <row r="557" spans="1:27" ht="18" customHeight="1">
      <c r="A557" s="370">
        <f t="shared" si="93"/>
        <v>15</v>
      </c>
      <c r="B557" s="308" t="str">
        <f>IF('①見積→契約(出来高報告初回のみ）'!B592="〇","☑","")</f>
        <v/>
      </c>
      <c r="C557" s="408" t="str">
        <f t="shared" si="103"/>
        <v/>
      </c>
      <c r="D557" s="305" t="str">
        <f>IFERROR(IF('①見積→契約(出来高報告初回のみ）'!C579="","",'①見積→契約(出来高報告初回のみ）'!C579),"")</f>
        <v/>
      </c>
      <c r="E557" s="115" t="str">
        <f>IFERROR(IF('①見積→契約(出来高報告初回のみ）'!D579="","",FIXED('①見積→契約(出来高報告初回のみ）'!D579,'①見積→契約(出来高報告初回のみ）'!AG593)),"")</f>
        <v/>
      </c>
      <c r="F557" s="111" t="str">
        <f>IFERROR(IF('①見積→契約(出来高報告初回のみ）'!E579="","",'①見積→契約(出来高報告初回のみ）'!E579),"")</f>
        <v/>
      </c>
      <c r="G557" s="112" t="str">
        <f>IF('①見積→契約(出来高報告初回のみ）'!H579="","",'①見積→契約(出来高報告初回のみ）'!H579)</f>
        <v/>
      </c>
      <c r="H557" s="110" t="str">
        <f t="shared" si="102"/>
        <v/>
      </c>
      <c r="I557" s="114" t="str">
        <f>IFERROR(IF(K557=TRUE,ROUND(G557*'値引・法定福利費自動計算（非表示予定）'!$D$7+M557,0),IF(G557="","",ROUND(G557*L557+M557,0))),"")</f>
        <v/>
      </c>
      <c r="J557" s="125"/>
      <c r="K557" s="458"/>
      <c r="L557" s="157"/>
      <c r="M557" s="156"/>
      <c r="N557" s="449" t="str">
        <f t="shared" si="94"/>
        <v/>
      </c>
      <c r="O557" s="449" t="str">
        <f>IF($K557=TRUE,'②-1出来高報告書'!$H$42-1%,"")</f>
        <v/>
      </c>
      <c r="P557" s="449" t="str">
        <f>IF($K557=TRUE,'②-1出来高報告書'!$H$42+1%,"")</f>
        <v/>
      </c>
      <c r="Q557" s="460" t="str">
        <f>IF($G557="","",IF($K557=TRUE,
MAX(
MIN(
_xlfn.CEILING.MATH($G557*('②-1出来高報告書'!$H$42-1%),1)-ROUND($G557*'値引・法定福利費自動計算（非表示予定）'!$D$7,0),
_xlfn.CEILING.MATH($G557*('②-1出来高報告書'!$H$42+1%+0.1%),1)-1-ROUND($G557*'値引・法定福利費自動計算（非表示予定）'!$D$7,0)
),
MIN(0,$G557)-ROUND($G557*'値引・法定福利費自動計算（非表示予定）'!$D$7,0),
-99999
),
MAX(
MIN(0,$G557)-ROUND($G557*$L557,0),
-99999
)
))</f>
        <v/>
      </c>
      <c r="R557" s="460" t="str">
        <f>IF($G557="","",IF($K557=TRUE,
MIN(
MAX(
_xlfn.CEILING.MATH($G557*('②-1出来高報告書'!$H$42-1%),1)-ROUND($G557*'値引・法定福利費自動計算（非表示予定）'!$D$7,0),
_xlfn.CEILING.MATH($G557*('②-1出来高報告書'!$H$42+1%+0.1%),1)-1-ROUND($G557*'値引・法定福利費自動計算（非表示予定）'!$D$7,0)
),
MAX(0,$G557)-ROUND($G557*'値引・法定福利費自動計算（非表示予定）'!$D$7,0),
99999
),
MIN(
MAX(0,$G557)-ROUND($G557*$L557,0),
99999
)
))</f>
        <v/>
      </c>
      <c r="S557" s="462" t="str">
        <f t="shared" si="95"/>
        <v>OK</v>
      </c>
      <c r="T557" s="435" t="str">
        <f t="shared" si="96"/>
        <v>OK</v>
      </c>
      <c r="U557" s="435" t="str">
        <f>IF($K557=TRUE,IF(ROUND(ABS($H557-'②-1出来高報告書'!$H$42),4)&lt;=1%,"OK","NG"),"OK")</f>
        <v>OK</v>
      </c>
      <c r="V557" s="435" t="str">
        <f t="shared" si="97"/>
        <v>OK</v>
      </c>
      <c r="W557" s="435" t="str">
        <f t="shared" si="98"/>
        <v>OK</v>
      </c>
      <c r="X557" s="435" t="str">
        <f t="shared" si="99"/>
        <v>OK</v>
      </c>
      <c r="Y557" s="435" t="str">
        <f t="shared" si="100"/>
        <v>OK</v>
      </c>
      <c r="Z557" s="435">
        <f t="shared" si="101"/>
        <v>0</v>
      </c>
      <c r="AA557" s="83">
        <f>'①見積→契約(出来高報告初回のみ）'!I579</f>
        <v>0</v>
      </c>
    </row>
    <row r="558" spans="1:27" ht="18" customHeight="1">
      <c r="A558" s="370">
        <f t="shared" ref="A558:A563" si="104">A518+1</f>
        <v>15</v>
      </c>
      <c r="B558" s="308" t="str">
        <f>IF('①見積→契約(出来高報告初回のみ）'!B593="〇","☑","")</f>
        <v/>
      </c>
      <c r="C558" s="408" t="str">
        <f t="shared" si="103"/>
        <v/>
      </c>
      <c r="D558" s="305" t="str">
        <f>IFERROR(IF('①見積→契約(出来高報告初回のみ）'!C580="","",'①見積→契約(出来高報告初回のみ）'!C580),"")</f>
        <v/>
      </c>
      <c r="E558" s="115" t="str">
        <f>IFERROR(IF('①見積→契約(出来高報告初回のみ）'!D580="","",FIXED('①見積→契約(出来高報告初回のみ）'!D580,'①見積→契約(出来高報告初回のみ）'!AG594)),"")</f>
        <v/>
      </c>
      <c r="F558" s="111" t="str">
        <f>IFERROR(IF('①見積→契約(出来高報告初回のみ）'!E580="","",'①見積→契約(出来高報告初回のみ）'!E580),"")</f>
        <v/>
      </c>
      <c r="G558" s="112" t="str">
        <f>IF('①見積→契約(出来高報告初回のみ）'!H580="","",'①見積→契約(出来高報告初回のみ）'!H580)</f>
        <v/>
      </c>
      <c r="H558" s="110" t="str">
        <f t="shared" si="102"/>
        <v/>
      </c>
      <c r="I558" s="114" t="str">
        <f>IFERROR(IF(K558=TRUE,ROUND(G558*'値引・法定福利費自動計算（非表示予定）'!$D$7+M558,0),IF(G558="","",ROUND(G558*L558+M558,0))),"")</f>
        <v/>
      </c>
      <c r="J558" s="125"/>
      <c r="K558" s="458" t="b">
        <v>0</v>
      </c>
      <c r="L558" s="157"/>
      <c r="M558" s="156"/>
      <c r="N558" s="449" t="str">
        <f t="shared" si="94"/>
        <v/>
      </c>
      <c r="O558" s="449" t="str">
        <f>IF($K558=TRUE,'②-1出来高報告書'!$H$42-1%,"")</f>
        <v/>
      </c>
      <c r="P558" s="449" t="str">
        <f>IF($K558=TRUE,'②-1出来高報告書'!$H$42+1%,"")</f>
        <v/>
      </c>
      <c r="Q558" s="460" t="str">
        <f>IF($G558="","",IF($K558=TRUE,
MAX(
MIN(
_xlfn.CEILING.MATH($G558*('②-1出来高報告書'!$H$42-1%),1)-ROUND($G558*'値引・法定福利費自動計算（非表示予定）'!$D$7,0),
_xlfn.CEILING.MATH($G558*('②-1出来高報告書'!$H$42+1%+0.1%),1)-1-ROUND($G558*'値引・法定福利費自動計算（非表示予定）'!$D$7,0)
),
MIN(0,$G558)-ROUND($G558*'値引・法定福利費自動計算（非表示予定）'!$D$7,0),
-99999
),
MAX(
MIN(0,$G558)-ROUND($G558*$L558,0),
-99999
)
))</f>
        <v/>
      </c>
      <c r="R558" s="460" t="str">
        <f>IF($G558="","",IF($K558=TRUE,
MIN(
MAX(
_xlfn.CEILING.MATH($G558*('②-1出来高報告書'!$H$42-1%),1)-ROUND($G558*'値引・法定福利費自動計算（非表示予定）'!$D$7,0),
_xlfn.CEILING.MATH($G558*('②-1出来高報告書'!$H$42+1%+0.1%),1)-1-ROUND($G558*'値引・法定福利費自動計算（非表示予定）'!$D$7,0)
),
MAX(0,$G558)-ROUND($G558*'値引・法定福利費自動計算（非表示予定）'!$D$7,0),
99999
),
MIN(
MAX(0,$G558)-ROUND($G558*$L558,0),
99999
)
))</f>
        <v/>
      </c>
      <c r="S558" s="462" t="str">
        <f t="shared" si="95"/>
        <v>OK</v>
      </c>
      <c r="T558" s="435" t="str">
        <f t="shared" si="96"/>
        <v>OK</v>
      </c>
      <c r="U558" s="435" t="str">
        <f>IF($K558=TRUE,IF(ROUND(ABS($H558-'②-1出来高報告書'!$H$42),4)&lt;=1%,"OK","NG"),"OK")</f>
        <v>OK</v>
      </c>
      <c r="V558" s="435" t="str">
        <f t="shared" si="97"/>
        <v>OK</v>
      </c>
      <c r="W558" s="435" t="str">
        <f t="shared" si="98"/>
        <v>OK</v>
      </c>
      <c r="X558" s="435" t="str">
        <f t="shared" si="99"/>
        <v>OK</v>
      </c>
      <c r="Y558" s="435" t="str">
        <f t="shared" si="100"/>
        <v>OK</v>
      </c>
      <c r="Z558" s="435">
        <f t="shared" si="101"/>
        <v>0</v>
      </c>
      <c r="AA558" s="83">
        <f>'①見積→契約(出来高報告初回のみ）'!I580</f>
        <v>0</v>
      </c>
    </row>
    <row r="559" spans="1:27" ht="18" customHeight="1">
      <c r="A559" s="370">
        <f t="shared" si="104"/>
        <v>15</v>
      </c>
      <c r="B559" s="308" t="str">
        <f>IF('①見積→契約(出来高報告初回のみ）'!B594="〇","☑","")</f>
        <v/>
      </c>
      <c r="C559" s="408" t="str">
        <f t="shared" si="103"/>
        <v/>
      </c>
      <c r="D559" s="305" t="str">
        <f>IFERROR(IF('①見積→契約(出来高報告初回のみ）'!C581="","",'①見積→契約(出来高報告初回のみ）'!C581),"")</f>
        <v/>
      </c>
      <c r="E559" s="115" t="str">
        <f>IFERROR(IF('①見積→契約(出来高報告初回のみ）'!D581="","",FIXED('①見積→契約(出来高報告初回のみ）'!D581,'①見積→契約(出来高報告初回のみ）'!AG595)),"")</f>
        <v/>
      </c>
      <c r="F559" s="111" t="str">
        <f>IFERROR(IF('①見積→契約(出来高報告初回のみ）'!E581="","",'①見積→契約(出来高報告初回のみ）'!E581),"")</f>
        <v/>
      </c>
      <c r="G559" s="112" t="str">
        <f>IF('①見積→契約(出来高報告初回のみ）'!H581="","",'①見積→契約(出来高報告初回のみ）'!H581)</f>
        <v/>
      </c>
      <c r="H559" s="110" t="str">
        <f t="shared" si="102"/>
        <v/>
      </c>
      <c r="I559" s="114" t="str">
        <f>IFERROR(IF(K559=TRUE,ROUND(G559*'値引・法定福利費自動計算（非表示予定）'!$D$7+M559,0),IF(G559="","",ROUND(G559*L559+M559,0))),"")</f>
        <v/>
      </c>
      <c r="J559" s="125"/>
      <c r="K559" s="458" t="b">
        <v>0</v>
      </c>
      <c r="L559" s="157"/>
      <c r="M559" s="156"/>
      <c r="N559" s="449" t="str">
        <f t="shared" si="94"/>
        <v/>
      </c>
      <c r="O559" s="449" t="str">
        <f>IF($K559=TRUE,'②-1出来高報告書'!$H$42-1%,"")</f>
        <v/>
      </c>
      <c r="P559" s="449" t="str">
        <f>IF($K559=TRUE,'②-1出来高報告書'!$H$42+1%,"")</f>
        <v/>
      </c>
      <c r="Q559" s="460" t="str">
        <f>IF($G559="","",IF($K559=TRUE,
MAX(
MIN(
_xlfn.CEILING.MATH($G559*('②-1出来高報告書'!$H$42-1%),1)-ROUND($G559*'値引・法定福利費自動計算（非表示予定）'!$D$7,0),
_xlfn.CEILING.MATH($G559*('②-1出来高報告書'!$H$42+1%+0.1%),1)-1-ROUND($G559*'値引・法定福利費自動計算（非表示予定）'!$D$7,0)
),
MIN(0,$G559)-ROUND($G559*'値引・法定福利費自動計算（非表示予定）'!$D$7,0),
-99999
),
MAX(
MIN(0,$G559)-ROUND($G559*$L559,0),
-99999
)
))</f>
        <v/>
      </c>
      <c r="R559" s="460" t="str">
        <f>IF($G559="","",IF($K559=TRUE,
MIN(
MAX(
_xlfn.CEILING.MATH($G559*('②-1出来高報告書'!$H$42-1%),1)-ROUND($G559*'値引・法定福利費自動計算（非表示予定）'!$D$7,0),
_xlfn.CEILING.MATH($G559*('②-1出来高報告書'!$H$42+1%+0.1%),1)-1-ROUND($G559*'値引・法定福利費自動計算（非表示予定）'!$D$7,0)
),
MAX(0,$G559)-ROUND($G559*'値引・法定福利費自動計算（非表示予定）'!$D$7,0),
99999
),
MIN(
MAX(0,$G559)-ROUND($G559*$L559,0),
99999
)
))</f>
        <v/>
      </c>
      <c r="S559" s="462" t="str">
        <f t="shared" si="95"/>
        <v>OK</v>
      </c>
      <c r="T559" s="435" t="str">
        <f t="shared" si="96"/>
        <v>OK</v>
      </c>
      <c r="U559" s="435" t="str">
        <f>IF($K559=TRUE,IF(ROUND(ABS($H559-'②-1出来高報告書'!$H$42),4)&lt;=1%,"OK","NG"),"OK")</f>
        <v>OK</v>
      </c>
      <c r="V559" s="435" t="str">
        <f t="shared" si="97"/>
        <v>OK</v>
      </c>
      <c r="W559" s="435" t="str">
        <f t="shared" si="98"/>
        <v>OK</v>
      </c>
      <c r="X559" s="435" t="str">
        <f t="shared" si="99"/>
        <v>OK</v>
      </c>
      <c r="Y559" s="435" t="str">
        <f t="shared" si="100"/>
        <v>OK</v>
      </c>
      <c r="Z559" s="435">
        <f t="shared" si="101"/>
        <v>0</v>
      </c>
      <c r="AA559" s="83">
        <f>'①見積→契約(出来高報告初回のみ）'!I581</f>
        <v>0</v>
      </c>
    </row>
    <row r="560" spans="1:27" ht="18" customHeight="1">
      <c r="A560" s="370">
        <f t="shared" si="104"/>
        <v>15</v>
      </c>
      <c r="B560" s="308" t="str">
        <f>IF('①見積→契約(出来高報告初回のみ）'!B595="〇","☑","")</f>
        <v/>
      </c>
      <c r="C560" s="408" t="str">
        <f t="shared" si="103"/>
        <v/>
      </c>
      <c r="D560" s="305" t="str">
        <f>IFERROR(IF('①見積→契約(出来高報告初回のみ）'!C582="","",'①見積→契約(出来高報告初回のみ）'!C582),"")</f>
        <v/>
      </c>
      <c r="E560" s="115" t="str">
        <f>IFERROR(IF('①見積→契約(出来高報告初回のみ）'!D582="","",FIXED('①見積→契約(出来高報告初回のみ）'!D582,'①見積→契約(出来高報告初回のみ）'!AG596)),"")</f>
        <v/>
      </c>
      <c r="F560" s="111" t="str">
        <f>IFERROR(IF('①見積→契約(出来高報告初回のみ）'!E582="","",'①見積→契約(出来高報告初回のみ）'!E582),"")</f>
        <v/>
      </c>
      <c r="G560" s="112" t="str">
        <f>IF('①見積→契約(出来高報告初回のみ）'!H582="","",'①見積→契約(出来高報告初回のみ）'!H582)</f>
        <v/>
      </c>
      <c r="H560" s="110" t="str">
        <f t="shared" si="102"/>
        <v/>
      </c>
      <c r="I560" s="114" t="str">
        <f>IFERROR(IF(K560=TRUE,ROUND(G560*'値引・法定福利費自動計算（非表示予定）'!$D$7+M560,0),IF(G560="","",ROUND(G560*L560+M560,0))),"")</f>
        <v/>
      </c>
      <c r="J560" s="125"/>
      <c r="K560" s="458"/>
      <c r="L560" s="157"/>
      <c r="M560" s="156"/>
      <c r="N560" s="449" t="str">
        <f t="shared" si="94"/>
        <v/>
      </c>
      <c r="O560" s="449" t="str">
        <f>IF($K560=TRUE,'②-1出来高報告書'!$H$42-1%,"")</f>
        <v/>
      </c>
      <c r="P560" s="449" t="str">
        <f>IF($K560=TRUE,'②-1出来高報告書'!$H$42+1%,"")</f>
        <v/>
      </c>
      <c r="Q560" s="460" t="str">
        <f>IF($G560="","",IF($K560=TRUE,
MAX(
MIN(
_xlfn.CEILING.MATH($G560*('②-1出来高報告書'!$H$42-1%),1)-ROUND($G560*'値引・法定福利費自動計算（非表示予定）'!$D$7,0),
_xlfn.CEILING.MATH($G560*('②-1出来高報告書'!$H$42+1%+0.1%),1)-1-ROUND($G560*'値引・法定福利費自動計算（非表示予定）'!$D$7,0)
),
MIN(0,$G560)-ROUND($G560*'値引・法定福利費自動計算（非表示予定）'!$D$7,0),
-99999
),
MAX(
MIN(0,$G560)-ROUND($G560*$L560,0),
-99999
)
))</f>
        <v/>
      </c>
      <c r="R560" s="460" t="str">
        <f>IF($G560="","",IF($K560=TRUE,
MIN(
MAX(
_xlfn.CEILING.MATH($G560*('②-1出来高報告書'!$H$42-1%),1)-ROUND($G560*'値引・法定福利費自動計算（非表示予定）'!$D$7,0),
_xlfn.CEILING.MATH($G560*('②-1出来高報告書'!$H$42+1%+0.1%),1)-1-ROUND($G560*'値引・法定福利費自動計算（非表示予定）'!$D$7,0)
),
MAX(0,$G560)-ROUND($G560*'値引・法定福利費自動計算（非表示予定）'!$D$7,0),
99999
),
MIN(
MAX(0,$G560)-ROUND($G560*$L560,0),
99999
)
))</f>
        <v/>
      </c>
      <c r="S560" s="462" t="str">
        <f t="shared" si="95"/>
        <v>OK</v>
      </c>
      <c r="T560" s="435" t="str">
        <f t="shared" si="96"/>
        <v>OK</v>
      </c>
      <c r="U560" s="435" t="str">
        <f>IF($K560=TRUE,IF(ROUND(ABS($H560-'②-1出来高報告書'!$H$42),4)&lt;=1%,"OK","NG"),"OK")</f>
        <v>OK</v>
      </c>
      <c r="V560" s="435" t="str">
        <f t="shared" si="97"/>
        <v>OK</v>
      </c>
      <c r="W560" s="435" t="str">
        <f t="shared" si="98"/>
        <v>OK</v>
      </c>
      <c r="X560" s="435" t="str">
        <f t="shared" si="99"/>
        <v>OK</v>
      </c>
      <c r="Y560" s="435" t="str">
        <f t="shared" si="100"/>
        <v>OK</v>
      </c>
      <c r="Z560" s="435">
        <f t="shared" si="101"/>
        <v>0</v>
      </c>
      <c r="AA560" s="83">
        <f>'①見積→契約(出来高報告初回のみ）'!I582</f>
        <v>0</v>
      </c>
    </row>
    <row r="561" spans="1:27" ht="18" customHeight="1">
      <c r="A561" s="370">
        <f t="shared" si="104"/>
        <v>15</v>
      </c>
      <c r="B561" s="308" t="str">
        <f>IF('①見積→契約(出来高報告初回のみ）'!B596="〇","☑","")</f>
        <v/>
      </c>
      <c r="C561" s="408" t="str">
        <f t="shared" si="103"/>
        <v/>
      </c>
      <c r="D561" s="305" t="str">
        <f>IFERROR(IF('①見積→契約(出来高報告初回のみ）'!C583="","",'①見積→契約(出来高報告初回のみ）'!C583),"")</f>
        <v/>
      </c>
      <c r="E561" s="115" t="str">
        <f>IFERROR(IF('①見積→契約(出来高報告初回のみ）'!D583="","",FIXED('①見積→契約(出来高報告初回のみ）'!D583,'①見積→契約(出来高報告初回のみ）'!AG597)),"")</f>
        <v/>
      </c>
      <c r="F561" s="111" t="str">
        <f>IFERROR(IF('①見積→契約(出来高報告初回のみ）'!E583="","",'①見積→契約(出来高報告初回のみ）'!E583),"")</f>
        <v/>
      </c>
      <c r="G561" s="112" t="str">
        <f>IF('①見積→契約(出来高報告初回のみ）'!H583="","",'①見積→契約(出来高報告初回のみ）'!H583)</f>
        <v/>
      </c>
      <c r="H561" s="110" t="str">
        <f t="shared" si="102"/>
        <v/>
      </c>
      <c r="I561" s="114" t="str">
        <f>IFERROR(IF(K561=TRUE,ROUND(G561*'値引・法定福利費自動計算（非表示予定）'!$D$7+M561,0),IF(G561="","",ROUND(G561*L561+M561,0))),"")</f>
        <v/>
      </c>
      <c r="J561" s="125"/>
      <c r="K561" s="458"/>
      <c r="L561" s="157"/>
      <c r="M561" s="156"/>
      <c r="N561" s="449" t="str">
        <f t="shared" si="94"/>
        <v/>
      </c>
      <c r="O561" s="449" t="str">
        <f>IF($K561=TRUE,'②-1出来高報告書'!$H$42-1%,"")</f>
        <v/>
      </c>
      <c r="P561" s="449" t="str">
        <f>IF($K561=TRUE,'②-1出来高報告書'!$H$42+1%,"")</f>
        <v/>
      </c>
      <c r="Q561" s="460" t="str">
        <f>IF($G561="","",IF($K561=TRUE,
MAX(
MIN(
_xlfn.CEILING.MATH($G561*('②-1出来高報告書'!$H$42-1%),1)-ROUND($G561*'値引・法定福利費自動計算（非表示予定）'!$D$7,0),
_xlfn.CEILING.MATH($G561*('②-1出来高報告書'!$H$42+1%+0.1%),1)-1-ROUND($G561*'値引・法定福利費自動計算（非表示予定）'!$D$7,0)
),
MIN(0,$G561)-ROUND($G561*'値引・法定福利費自動計算（非表示予定）'!$D$7,0),
-99999
),
MAX(
MIN(0,$G561)-ROUND($G561*$L561,0),
-99999
)
))</f>
        <v/>
      </c>
      <c r="R561" s="460" t="str">
        <f>IF($G561="","",IF($K561=TRUE,
MIN(
MAX(
_xlfn.CEILING.MATH($G561*('②-1出来高報告書'!$H$42-1%),1)-ROUND($G561*'値引・法定福利費自動計算（非表示予定）'!$D$7,0),
_xlfn.CEILING.MATH($G561*('②-1出来高報告書'!$H$42+1%+0.1%),1)-1-ROUND($G561*'値引・法定福利費自動計算（非表示予定）'!$D$7,0)
),
MAX(0,$G561)-ROUND($G561*'値引・法定福利費自動計算（非表示予定）'!$D$7,0),
99999
),
MIN(
MAX(0,$G561)-ROUND($G561*$L561,0),
99999
)
))</f>
        <v/>
      </c>
      <c r="S561" s="462" t="str">
        <f t="shared" si="95"/>
        <v>OK</v>
      </c>
      <c r="T561" s="435" t="str">
        <f t="shared" si="96"/>
        <v>OK</v>
      </c>
      <c r="U561" s="435" t="str">
        <f>IF($K561=TRUE,IF(ROUND(ABS($H561-'②-1出来高報告書'!$H$42),4)&lt;=1%,"OK","NG"),"OK")</f>
        <v>OK</v>
      </c>
      <c r="V561" s="435" t="str">
        <f t="shared" si="97"/>
        <v>OK</v>
      </c>
      <c r="W561" s="435" t="str">
        <f t="shared" si="98"/>
        <v>OK</v>
      </c>
      <c r="X561" s="435" t="str">
        <f t="shared" si="99"/>
        <v>OK</v>
      </c>
      <c r="Y561" s="435" t="str">
        <f t="shared" si="100"/>
        <v>OK</v>
      </c>
      <c r="Z561" s="435">
        <f t="shared" si="101"/>
        <v>0</v>
      </c>
      <c r="AA561" s="83">
        <f>'①見積→契約(出来高報告初回のみ）'!I583</f>
        <v>0</v>
      </c>
    </row>
    <row r="562" spans="1:27" ht="18" customHeight="1">
      <c r="A562" s="370">
        <f t="shared" si="104"/>
        <v>15</v>
      </c>
      <c r="B562" s="308" t="str">
        <f>IF('①見積→契約(出来高報告初回のみ）'!B597="〇","☑","")</f>
        <v/>
      </c>
      <c r="C562" s="408" t="str">
        <f t="shared" si="103"/>
        <v/>
      </c>
      <c r="D562" s="305" t="str">
        <f>IFERROR(IF('①見積→契約(出来高報告初回のみ）'!C584="","",'①見積→契約(出来高報告初回のみ）'!C584),"")</f>
        <v/>
      </c>
      <c r="E562" s="115" t="str">
        <f>IFERROR(IF('①見積→契約(出来高報告初回のみ）'!D584="","",FIXED('①見積→契約(出来高報告初回のみ）'!D584,'①見積→契約(出来高報告初回のみ）'!AG598)),"")</f>
        <v/>
      </c>
      <c r="F562" s="111" t="str">
        <f>IFERROR(IF('①見積→契約(出来高報告初回のみ）'!E584="","",'①見積→契約(出来高報告初回のみ）'!E584),"")</f>
        <v/>
      </c>
      <c r="G562" s="112" t="str">
        <f>IF('①見積→契約(出来高報告初回のみ）'!H584="","",'①見積→契約(出来高報告初回のみ）'!H584)</f>
        <v/>
      </c>
      <c r="H562" s="110" t="str">
        <f t="shared" si="102"/>
        <v/>
      </c>
      <c r="I562" s="114" t="str">
        <f>IFERROR(IF(K562=TRUE,ROUND(G562*'値引・法定福利費自動計算（非表示予定）'!$D$7+M562,0),IF(G562="","",ROUND(G562*L562+M562,0))),"")</f>
        <v/>
      </c>
      <c r="J562" s="125"/>
      <c r="K562" s="458" t="b">
        <v>0</v>
      </c>
      <c r="L562" s="157"/>
      <c r="M562" s="156"/>
      <c r="N562" s="449" t="str">
        <f t="shared" si="94"/>
        <v/>
      </c>
      <c r="O562" s="449" t="str">
        <f>IF($K562=TRUE,'②-1出来高報告書'!$H$42-1%,"")</f>
        <v/>
      </c>
      <c r="P562" s="449" t="str">
        <f>IF($K562=TRUE,'②-1出来高報告書'!$H$42+1%,"")</f>
        <v/>
      </c>
      <c r="Q562" s="460" t="str">
        <f>IF($G562="","",IF($K562=TRUE,
MAX(
MIN(
_xlfn.CEILING.MATH($G562*('②-1出来高報告書'!$H$42-1%),1)-ROUND($G562*'値引・法定福利費自動計算（非表示予定）'!$D$7,0),
_xlfn.CEILING.MATH($G562*('②-1出来高報告書'!$H$42+1%+0.1%),1)-1-ROUND($G562*'値引・法定福利費自動計算（非表示予定）'!$D$7,0)
),
MIN(0,$G562)-ROUND($G562*'値引・法定福利費自動計算（非表示予定）'!$D$7,0),
-99999
),
MAX(
MIN(0,$G562)-ROUND($G562*$L562,0),
-99999
)
))</f>
        <v/>
      </c>
      <c r="R562" s="460" t="str">
        <f>IF($G562="","",IF($K562=TRUE,
MIN(
MAX(
_xlfn.CEILING.MATH($G562*('②-1出来高報告書'!$H$42-1%),1)-ROUND($G562*'値引・法定福利費自動計算（非表示予定）'!$D$7,0),
_xlfn.CEILING.MATH($G562*('②-1出来高報告書'!$H$42+1%+0.1%),1)-1-ROUND($G562*'値引・法定福利費自動計算（非表示予定）'!$D$7,0)
),
MAX(0,$G562)-ROUND($G562*'値引・法定福利費自動計算（非表示予定）'!$D$7,0),
99999
),
MIN(
MAX(0,$G562)-ROUND($G562*$L562,0),
99999
)
))</f>
        <v/>
      </c>
      <c r="S562" s="462" t="str">
        <f t="shared" si="95"/>
        <v>OK</v>
      </c>
      <c r="T562" s="435" t="str">
        <f t="shared" si="96"/>
        <v>OK</v>
      </c>
      <c r="U562" s="435" t="str">
        <f>IF($K562=TRUE,IF(ROUND(ABS($H562-'②-1出来高報告書'!$H$42),4)&lt;=1%,"OK","NG"),"OK")</f>
        <v>OK</v>
      </c>
      <c r="V562" s="435" t="str">
        <f t="shared" si="97"/>
        <v>OK</v>
      </c>
      <c r="W562" s="435" t="str">
        <f t="shared" si="98"/>
        <v>OK</v>
      </c>
      <c r="X562" s="435" t="str">
        <f t="shared" si="99"/>
        <v>OK</v>
      </c>
      <c r="Y562" s="435" t="str">
        <f t="shared" si="100"/>
        <v>OK</v>
      </c>
      <c r="Z562" s="435">
        <f t="shared" si="101"/>
        <v>0</v>
      </c>
      <c r="AA562" s="83">
        <f>'①見積→契約(出来高報告初回のみ）'!I584</f>
        <v>0</v>
      </c>
    </row>
    <row r="563" spans="1:27" ht="18" customHeight="1">
      <c r="A563" s="370">
        <f t="shared" si="104"/>
        <v>15</v>
      </c>
      <c r="B563" s="308" t="str">
        <f>IF('①見積→契約(出来高報告初回のみ）'!B598="〇","☑","")</f>
        <v/>
      </c>
      <c r="C563" s="408" t="str">
        <f t="shared" si="103"/>
        <v/>
      </c>
      <c r="D563" s="305" t="str">
        <f>IFERROR(IF('①見積→契約(出来高報告初回のみ）'!C585="","",'①見積→契約(出来高報告初回のみ）'!C585),"")</f>
        <v/>
      </c>
      <c r="E563" s="115" t="str">
        <f>IFERROR(IF('①見積→契約(出来高報告初回のみ）'!D585="","",FIXED('①見積→契約(出来高報告初回のみ）'!D585,'①見積→契約(出来高報告初回のみ）'!AG599)),"")</f>
        <v/>
      </c>
      <c r="F563" s="111" t="str">
        <f>IFERROR(IF('①見積→契約(出来高報告初回のみ）'!E585="","",'①見積→契約(出来高報告初回のみ）'!E585),"")</f>
        <v/>
      </c>
      <c r="G563" s="112" t="str">
        <f>IF('①見積→契約(出来高報告初回のみ）'!H585="","",'①見積→契約(出来高報告初回のみ）'!H585)</f>
        <v/>
      </c>
      <c r="H563" s="110" t="str">
        <f t="shared" si="102"/>
        <v/>
      </c>
      <c r="I563" s="114" t="str">
        <f>IFERROR(IF(K563=TRUE,ROUND(G563*'値引・法定福利費自動計算（非表示予定）'!$D$7+M563,0),IF(G563="","",ROUND(G563*L563+M563,0))),"")</f>
        <v/>
      </c>
      <c r="J563" s="125"/>
      <c r="K563" s="458" t="b">
        <v>0</v>
      </c>
      <c r="L563" s="157"/>
      <c r="M563" s="156"/>
      <c r="N563" s="449" t="str">
        <f t="shared" si="94"/>
        <v/>
      </c>
      <c r="O563" s="449" t="str">
        <f>IF($K563=TRUE,'②-1出来高報告書'!$H$42-1%,"")</f>
        <v/>
      </c>
      <c r="P563" s="449" t="str">
        <f>IF($K563=TRUE,'②-1出来高報告書'!$H$42+1%,"")</f>
        <v/>
      </c>
      <c r="Q563" s="460" t="str">
        <f>IF($G563="","",IF($K563=TRUE,
MAX(
MIN(
_xlfn.CEILING.MATH($G563*('②-1出来高報告書'!$H$42-1%),1)-ROUND($G563*'値引・法定福利費自動計算（非表示予定）'!$D$7,0),
_xlfn.CEILING.MATH($G563*('②-1出来高報告書'!$H$42+1%+0.1%),1)-1-ROUND($G563*'値引・法定福利費自動計算（非表示予定）'!$D$7,0)
),
MIN(0,$G563)-ROUND($G563*'値引・法定福利費自動計算（非表示予定）'!$D$7,0),
-99999
),
MAX(
MIN(0,$G563)-ROUND($G563*$L563,0),
-99999
)
))</f>
        <v/>
      </c>
      <c r="R563" s="460" t="str">
        <f>IF($G563="","",IF($K563=TRUE,
MIN(
MAX(
_xlfn.CEILING.MATH($G563*('②-1出来高報告書'!$H$42-1%),1)-ROUND($G563*'値引・法定福利費自動計算（非表示予定）'!$D$7,0),
_xlfn.CEILING.MATH($G563*('②-1出来高報告書'!$H$42+1%+0.1%),1)-1-ROUND($G563*'値引・法定福利費自動計算（非表示予定）'!$D$7,0)
),
MAX(0,$G563)-ROUND($G563*'値引・法定福利費自動計算（非表示予定）'!$D$7,0),
99999
),
MIN(
MAX(0,$G563)-ROUND($G563*$L563,0),
99999
)
))</f>
        <v/>
      </c>
      <c r="S563" s="462" t="str">
        <f t="shared" si="95"/>
        <v>OK</v>
      </c>
      <c r="T563" s="435" t="str">
        <f t="shared" si="96"/>
        <v>OK</v>
      </c>
      <c r="U563" s="435" t="str">
        <f>IF($K563=TRUE,IF(ROUND(ABS($H563-'②-1出来高報告書'!$H$42),4)&lt;=1%,"OK","NG"),"OK")</f>
        <v>OK</v>
      </c>
      <c r="V563" s="435" t="str">
        <f t="shared" si="97"/>
        <v>OK</v>
      </c>
      <c r="W563" s="435" t="str">
        <f t="shared" si="98"/>
        <v>OK</v>
      </c>
      <c r="X563" s="435" t="str">
        <f t="shared" si="99"/>
        <v>OK</v>
      </c>
      <c r="Y563" s="435" t="str">
        <f t="shared" si="100"/>
        <v>OK</v>
      </c>
      <c r="Z563" s="435">
        <f t="shared" si="101"/>
        <v>0</v>
      </c>
      <c r="AA563" s="83">
        <f>'①見積→契約(出来高報告初回のみ）'!I585</f>
        <v>0</v>
      </c>
    </row>
    <row r="564" spans="1:27" ht="18" customHeight="1" thickBot="1">
      <c r="A564" s="370" t="s">
        <v>198</v>
      </c>
      <c r="B564" s="794" t="str">
        <f>IF(G564=0,"","小計（"&amp;Sheet3!D17&amp;"ページ/"&amp;Sheet3!E17&amp;"ページ）")</f>
        <v/>
      </c>
      <c r="C564" s="795"/>
      <c r="D564" s="795"/>
      <c r="E564" s="795"/>
      <c r="F564" s="795"/>
      <c r="G564" s="415">
        <f>SUM(G525:G563)</f>
        <v>0</v>
      </c>
      <c r="H564" s="416"/>
      <c r="I564" s="417">
        <f>SUM(I525:I563)</f>
        <v>0</v>
      </c>
      <c r="J564" s="443"/>
      <c r="K564" s="125"/>
    </row>
  </sheetData>
  <sheetProtection algorithmName="SHA-512" hashValue="ReVslfjw90xwCfUcGSvj0NB16xEh9amvPjCLk845S5LNVJUtPh9VoCpr9YestqkTYUn8MswmUO1T+J0A6x4Qbw==" saltValue="OCNR8gm2N789EvCNiuAMVg==" spinCount="100000" sheet="1" objects="1" scenarios="1"/>
  <mergeCells count="22">
    <mergeCell ref="L3:L4"/>
    <mergeCell ref="M3:M4"/>
    <mergeCell ref="G3:I3"/>
    <mergeCell ref="B44:F44"/>
    <mergeCell ref="B1:I1"/>
    <mergeCell ref="K1:K2"/>
    <mergeCell ref="K3:K4"/>
    <mergeCell ref="L1:L2"/>
    <mergeCell ref="M1:M2"/>
    <mergeCell ref="B84:F84"/>
    <mergeCell ref="B124:F124"/>
    <mergeCell ref="B164:F164"/>
    <mergeCell ref="B204:F204"/>
    <mergeCell ref="B444:F444"/>
    <mergeCell ref="B484:F484"/>
    <mergeCell ref="B524:F524"/>
    <mergeCell ref="B564:F564"/>
    <mergeCell ref="B244:F244"/>
    <mergeCell ref="B284:F284"/>
    <mergeCell ref="B324:F324"/>
    <mergeCell ref="B364:F364"/>
    <mergeCell ref="B404:F404"/>
  </mergeCells>
  <phoneticPr fontId="1"/>
  <conditionalFormatting sqref="B5:I563">
    <cfRule type="expression" dxfId="55" priority="1">
      <formula>$Z5&gt;0</formula>
    </cfRule>
  </conditionalFormatting>
  <conditionalFormatting sqref="K5:K563">
    <cfRule type="expression" dxfId="53" priority="5">
      <formula>IF(A5&lt;&gt;"小計",$I5&lt;&gt;"")</formula>
    </cfRule>
  </conditionalFormatting>
  <conditionalFormatting sqref="L5:L563">
    <cfRule type="expression" dxfId="52" priority="124">
      <formula>IF($K5=FALSE,$I5&lt;&gt;"")</formula>
    </cfRule>
  </conditionalFormatting>
  <conditionalFormatting sqref="L5:S563">
    <cfRule type="expression" dxfId="51" priority="4">
      <formula>IF($G5&lt;&gt;"",$H5&gt;1)</formula>
    </cfRule>
    <cfRule type="expression" dxfId="50" priority="46">
      <formula>$A5="小計"</formula>
    </cfRule>
  </conditionalFormatting>
  <conditionalFormatting sqref="M5:M563">
    <cfRule type="expression" dxfId="49" priority="47">
      <formula>$I5&lt;&gt;""</formula>
    </cfRule>
  </conditionalFormatting>
  <conditionalFormatting sqref="T5:Z563">
    <cfRule type="expression" dxfId="48" priority="2">
      <formula>IF($F5&lt;0,$H5&lt;$F5)</formula>
    </cfRule>
    <cfRule type="expression" dxfId="47" priority="3">
      <formula>IF($F5&gt;0,$H5&gt;$F5)</formula>
    </cfRule>
  </conditionalFormatting>
  <dataValidations count="2">
    <dataValidation type="custom" allowBlank="1" showInputMessage="1" showErrorMessage="1" errorTitle="入力内容を確認してください。" error="出来高％（K列）は 0～100 の範囲で入力してください。_x000a_また、出来高金額（I列）は、契約金額（G列）の範囲内である必要があります。" sqref="L5:L563" xr:uid="{9DA526F2-7C3A-46C5-A505-809B4DF2D6AD}">
      <formula1>$Y5="OK"</formula1>
    </dataValidation>
    <dataValidation type="custom" allowBlank="1" showInputMessage="1" showErrorMessage="1" errorTitle="入力内容を確認してください。" error="金額調整（L列）は -100,000未満～100,000未満の範囲で入力してください。_x000a_また、出来高金額（I列）は 契約金額（G列）の範囲内であり、法定福利費・値引判定列（J列）に☑がある場合は、出来高％（H列）と契約合計の出来高％（出来高報告書G38）の差が1％以内である必要があります。" sqref="M5:M563" xr:uid="{C12DCDDE-73FB-4A2B-85F1-732471066BCB}">
      <formula1>W5="OK"</formula1>
    </dataValidation>
  </dataValidations>
  <printOptions horizontalCentered="1"/>
  <pageMargins left="0.35433070866141736" right="0.19685039370078741" top="0.39370078740157483" bottom="0.31496062992125984" header="0.19685039370078741" footer="0.19685039370078741"/>
  <pageSetup paperSize="9" fitToWidth="0" fitToHeight="0" orientation="portrait" r:id="rId1"/>
  <headerFooter>
    <oddFooter>&amp;R株式会社藤井工務店［版数：3版］　　2026年4月20日</oddFooter>
  </headerFooter>
  <rowBreaks count="13" manualBreakCount="13">
    <brk id="44" min="1" max="7" man="1"/>
    <brk id="84" min="1" max="7" man="1"/>
    <brk id="124" min="1" max="7" man="1"/>
    <brk id="164" min="1" max="7" man="1"/>
    <brk id="204" min="1" max="7" man="1"/>
    <brk id="244" min="1" max="7" man="1"/>
    <brk id="284" min="1" max="7" man="1"/>
    <brk id="324" min="1" max="7" man="1"/>
    <brk id="364" min="1" max="7" man="1"/>
    <brk id="404" min="1" max="7" man="1"/>
    <brk id="444" min="1" max="7" man="1"/>
    <brk id="484" min="1" max="7" man="1"/>
    <brk id="524" min="1" max="7" man="1"/>
  </rowBreaks>
  <ignoredErrors>
    <ignoredError sqref="I404"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51202" r:id="rId4" name="Check Box 2">
              <controlPr defaultSize="0" autoFill="0" autoLine="0" autoPict="0">
                <anchor moveWithCells="1">
                  <from>
                    <xdr:col>10</xdr:col>
                    <xdr:colOff>276225</xdr:colOff>
                    <xdr:row>5</xdr:row>
                    <xdr:rowOff>9525</xdr:rowOff>
                  </from>
                  <to>
                    <xdr:col>10</xdr:col>
                    <xdr:colOff>523875</xdr:colOff>
                    <xdr:row>6</xdr:row>
                    <xdr:rowOff>19050</xdr:rowOff>
                  </to>
                </anchor>
              </controlPr>
            </control>
          </mc:Choice>
        </mc:AlternateContent>
        <mc:AlternateContent xmlns:mc="http://schemas.openxmlformats.org/markup-compatibility/2006">
          <mc:Choice Requires="x14">
            <control shapeId="51203" r:id="rId5" name="Check Box 3">
              <controlPr defaultSize="0" autoFill="0" autoLine="0" autoPict="0">
                <anchor moveWithCells="1">
                  <from>
                    <xdr:col>10</xdr:col>
                    <xdr:colOff>276225</xdr:colOff>
                    <xdr:row>6</xdr:row>
                    <xdr:rowOff>9525</xdr:rowOff>
                  </from>
                  <to>
                    <xdr:col>10</xdr:col>
                    <xdr:colOff>523875</xdr:colOff>
                    <xdr:row>7</xdr:row>
                    <xdr:rowOff>19050</xdr:rowOff>
                  </to>
                </anchor>
              </controlPr>
            </control>
          </mc:Choice>
        </mc:AlternateContent>
        <mc:AlternateContent xmlns:mc="http://schemas.openxmlformats.org/markup-compatibility/2006">
          <mc:Choice Requires="x14">
            <control shapeId="51204" r:id="rId6" name="Check Box 4">
              <controlPr defaultSize="0" autoFill="0" autoLine="0" autoPict="0">
                <anchor moveWithCells="1">
                  <from>
                    <xdr:col>10</xdr:col>
                    <xdr:colOff>276225</xdr:colOff>
                    <xdr:row>7</xdr:row>
                    <xdr:rowOff>9525</xdr:rowOff>
                  </from>
                  <to>
                    <xdr:col>10</xdr:col>
                    <xdr:colOff>523875</xdr:colOff>
                    <xdr:row>8</xdr:row>
                    <xdr:rowOff>19050</xdr:rowOff>
                  </to>
                </anchor>
              </controlPr>
            </control>
          </mc:Choice>
        </mc:AlternateContent>
        <mc:AlternateContent xmlns:mc="http://schemas.openxmlformats.org/markup-compatibility/2006">
          <mc:Choice Requires="x14">
            <control shapeId="51205" r:id="rId7" name="Check Box 5">
              <controlPr defaultSize="0" autoFill="0" autoLine="0" autoPict="0">
                <anchor moveWithCells="1">
                  <from>
                    <xdr:col>10</xdr:col>
                    <xdr:colOff>276225</xdr:colOff>
                    <xdr:row>8</xdr:row>
                    <xdr:rowOff>9525</xdr:rowOff>
                  </from>
                  <to>
                    <xdr:col>10</xdr:col>
                    <xdr:colOff>523875</xdr:colOff>
                    <xdr:row>9</xdr:row>
                    <xdr:rowOff>19050</xdr:rowOff>
                  </to>
                </anchor>
              </controlPr>
            </control>
          </mc:Choice>
        </mc:AlternateContent>
        <mc:AlternateContent xmlns:mc="http://schemas.openxmlformats.org/markup-compatibility/2006">
          <mc:Choice Requires="x14">
            <control shapeId="51206" r:id="rId8" name="Check Box 6">
              <controlPr defaultSize="0" autoFill="0" autoLine="0" autoPict="0">
                <anchor moveWithCells="1">
                  <from>
                    <xdr:col>10</xdr:col>
                    <xdr:colOff>276225</xdr:colOff>
                    <xdr:row>9</xdr:row>
                    <xdr:rowOff>9525</xdr:rowOff>
                  </from>
                  <to>
                    <xdr:col>10</xdr:col>
                    <xdr:colOff>523875</xdr:colOff>
                    <xdr:row>10</xdr:row>
                    <xdr:rowOff>19050</xdr:rowOff>
                  </to>
                </anchor>
              </controlPr>
            </control>
          </mc:Choice>
        </mc:AlternateContent>
        <mc:AlternateContent xmlns:mc="http://schemas.openxmlformats.org/markup-compatibility/2006">
          <mc:Choice Requires="x14">
            <control shapeId="51207" r:id="rId9" name="Check Box 7">
              <controlPr defaultSize="0" autoFill="0" autoLine="0" autoPict="0">
                <anchor moveWithCells="1">
                  <from>
                    <xdr:col>10</xdr:col>
                    <xdr:colOff>276225</xdr:colOff>
                    <xdr:row>10</xdr:row>
                    <xdr:rowOff>9525</xdr:rowOff>
                  </from>
                  <to>
                    <xdr:col>10</xdr:col>
                    <xdr:colOff>523875</xdr:colOff>
                    <xdr:row>11</xdr:row>
                    <xdr:rowOff>19050</xdr:rowOff>
                  </to>
                </anchor>
              </controlPr>
            </control>
          </mc:Choice>
        </mc:AlternateContent>
        <mc:AlternateContent xmlns:mc="http://schemas.openxmlformats.org/markup-compatibility/2006">
          <mc:Choice Requires="x14">
            <control shapeId="51209" r:id="rId10" name="Check Box 9">
              <controlPr defaultSize="0" autoFill="0" autoLine="0" autoPict="0">
                <anchor moveWithCells="1">
                  <from>
                    <xdr:col>10</xdr:col>
                    <xdr:colOff>276225</xdr:colOff>
                    <xdr:row>11</xdr:row>
                    <xdr:rowOff>9525</xdr:rowOff>
                  </from>
                  <to>
                    <xdr:col>10</xdr:col>
                    <xdr:colOff>523875</xdr:colOff>
                    <xdr:row>12</xdr:row>
                    <xdr:rowOff>19050</xdr:rowOff>
                  </to>
                </anchor>
              </controlPr>
            </control>
          </mc:Choice>
        </mc:AlternateContent>
        <mc:AlternateContent xmlns:mc="http://schemas.openxmlformats.org/markup-compatibility/2006">
          <mc:Choice Requires="x14">
            <control shapeId="51210" r:id="rId11" name="Check Box 10">
              <controlPr defaultSize="0" autoFill="0" autoLine="0" autoPict="0">
                <anchor moveWithCells="1">
                  <from>
                    <xdr:col>10</xdr:col>
                    <xdr:colOff>276225</xdr:colOff>
                    <xdr:row>12</xdr:row>
                    <xdr:rowOff>9525</xdr:rowOff>
                  </from>
                  <to>
                    <xdr:col>10</xdr:col>
                    <xdr:colOff>523875</xdr:colOff>
                    <xdr:row>13</xdr:row>
                    <xdr:rowOff>19050</xdr:rowOff>
                  </to>
                </anchor>
              </controlPr>
            </control>
          </mc:Choice>
        </mc:AlternateContent>
        <mc:AlternateContent xmlns:mc="http://schemas.openxmlformats.org/markup-compatibility/2006">
          <mc:Choice Requires="x14">
            <control shapeId="51211" r:id="rId12" name="Check Box 11">
              <controlPr defaultSize="0" autoFill="0" autoLine="0" autoPict="0">
                <anchor moveWithCells="1">
                  <from>
                    <xdr:col>10</xdr:col>
                    <xdr:colOff>276225</xdr:colOff>
                    <xdr:row>13</xdr:row>
                    <xdr:rowOff>9525</xdr:rowOff>
                  </from>
                  <to>
                    <xdr:col>10</xdr:col>
                    <xdr:colOff>523875</xdr:colOff>
                    <xdr:row>14</xdr:row>
                    <xdr:rowOff>19050</xdr:rowOff>
                  </to>
                </anchor>
              </controlPr>
            </control>
          </mc:Choice>
        </mc:AlternateContent>
        <mc:AlternateContent xmlns:mc="http://schemas.openxmlformats.org/markup-compatibility/2006">
          <mc:Choice Requires="x14">
            <control shapeId="51212" r:id="rId13" name="Check Box 12">
              <controlPr defaultSize="0" autoFill="0" autoLine="0" autoPict="0">
                <anchor moveWithCells="1">
                  <from>
                    <xdr:col>10</xdr:col>
                    <xdr:colOff>276225</xdr:colOff>
                    <xdr:row>14</xdr:row>
                    <xdr:rowOff>9525</xdr:rowOff>
                  </from>
                  <to>
                    <xdr:col>10</xdr:col>
                    <xdr:colOff>523875</xdr:colOff>
                    <xdr:row>15</xdr:row>
                    <xdr:rowOff>19050</xdr:rowOff>
                  </to>
                </anchor>
              </controlPr>
            </control>
          </mc:Choice>
        </mc:AlternateContent>
        <mc:AlternateContent xmlns:mc="http://schemas.openxmlformats.org/markup-compatibility/2006">
          <mc:Choice Requires="x14">
            <control shapeId="51213" r:id="rId14" name="Check Box 13">
              <controlPr defaultSize="0" autoFill="0" autoLine="0" autoPict="0">
                <anchor moveWithCells="1">
                  <from>
                    <xdr:col>10</xdr:col>
                    <xdr:colOff>276225</xdr:colOff>
                    <xdr:row>15</xdr:row>
                    <xdr:rowOff>9525</xdr:rowOff>
                  </from>
                  <to>
                    <xdr:col>10</xdr:col>
                    <xdr:colOff>523875</xdr:colOff>
                    <xdr:row>16</xdr:row>
                    <xdr:rowOff>19050</xdr:rowOff>
                  </to>
                </anchor>
              </controlPr>
            </control>
          </mc:Choice>
        </mc:AlternateContent>
        <mc:AlternateContent xmlns:mc="http://schemas.openxmlformats.org/markup-compatibility/2006">
          <mc:Choice Requires="x14">
            <control shapeId="51214" r:id="rId15" name="Check Box 14">
              <controlPr defaultSize="0" autoFill="0" autoLine="0" autoPict="0">
                <anchor moveWithCells="1">
                  <from>
                    <xdr:col>10</xdr:col>
                    <xdr:colOff>276225</xdr:colOff>
                    <xdr:row>16</xdr:row>
                    <xdr:rowOff>9525</xdr:rowOff>
                  </from>
                  <to>
                    <xdr:col>10</xdr:col>
                    <xdr:colOff>523875</xdr:colOff>
                    <xdr:row>17</xdr:row>
                    <xdr:rowOff>19050</xdr:rowOff>
                  </to>
                </anchor>
              </controlPr>
            </control>
          </mc:Choice>
        </mc:AlternateContent>
        <mc:AlternateContent xmlns:mc="http://schemas.openxmlformats.org/markup-compatibility/2006">
          <mc:Choice Requires="x14">
            <control shapeId="51215" r:id="rId16" name="Check Box 15">
              <controlPr defaultSize="0" autoFill="0" autoLine="0" autoPict="0">
                <anchor moveWithCells="1">
                  <from>
                    <xdr:col>10</xdr:col>
                    <xdr:colOff>276225</xdr:colOff>
                    <xdr:row>17</xdr:row>
                    <xdr:rowOff>9525</xdr:rowOff>
                  </from>
                  <to>
                    <xdr:col>10</xdr:col>
                    <xdr:colOff>523875</xdr:colOff>
                    <xdr:row>18</xdr:row>
                    <xdr:rowOff>19050</xdr:rowOff>
                  </to>
                </anchor>
              </controlPr>
            </control>
          </mc:Choice>
        </mc:AlternateContent>
        <mc:AlternateContent xmlns:mc="http://schemas.openxmlformats.org/markup-compatibility/2006">
          <mc:Choice Requires="x14">
            <control shapeId="51216" r:id="rId17" name="Check Box 16">
              <controlPr defaultSize="0" autoFill="0" autoLine="0" autoPict="0">
                <anchor moveWithCells="1">
                  <from>
                    <xdr:col>10</xdr:col>
                    <xdr:colOff>276225</xdr:colOff>
                    <xdr:row>18</xdr:row>
                    <xdr:rowOff>9525</xdr:rowOff>
                  </from>
                  <to>
                    <xdr:col>10</xdr:col>
                    <xdr:colOff>523875</xdr:colOff>
                    <xdr:row>19</xdr:row>
                    <xdr:rowOff>19050</xdr:rowOff>
                  </to>
                </anchor>
              </controlPr>
            </control>
          </mc:Choice>
        </mc:AlternateContent>
        <mc:AlternateContent xmlns:mc="http://schemas.openxmlformats.org/markup-compatibility/2006">
          <mc:Choice Requires="x14">
            <control shapeId="51217" r:id="rId18" name="Check Box 17">
              <controlPr defaultSize="0" autoFill="0" autoLine="0" autoPict="0">
                <anchor moveWithCells="1">
                  <from>
                    <xdr:col>10</xdr:col>
                    <xdr:colOff>276225</xdr:colOff>
                    <xdr:row>19</xdr:row>
                    <xdr:rowOff>9525</xdr:rowOff>
                  </from>
                  <to>
                    <xdr:col>10</xdr:col>
                    <xdr:colOff>523875</xdr:colOff>
                    <xdr:row>20</xdr:row>
                    <xdr:rowOff>19050</xdr:rowOff>
                  </to>
                </anchor>
              </controlPr>
            </control>
          </mc:Choice>
        </mc:AlternateContent>
        <mc:AlternateContent xmlns:mc="http://schemas.openxmlformats.org/markup-compatibility/2006">
          <mc:Choice Requires="x14">
            <control shapeId="51218" r:id="rId19" name="Check Box 18">
              <controlPr defaultSize="0" autoFill="0" autoLine="0" autoPict="0">
                <anchor moveWithCells="1">
                  <from>
                    <xdr:col>10</xdr:col>
                    <xdr:colOff>276225</xdr:colOff>
                    <xdr:row>20</xdr:row>
                    <xdr:rowOff>9525</xdr:rowOff>
                  </from>
                  <to>
                    <xdr:col>10</xdr:col>
                    <xdr:colOff>523875</xdr:colOff>
                    <xdr:row>21</xdr:row>
                    <xdr:rowOff>19050</xdr:rowOff>
                  </to>
                </anchor>
              </controlPr>
            </control>
          </mc:Choice>
        </mc:AlternateContent>
        <mc:AlternateContent xmlns:mc="http://schemas.openxmlformats.org/markup-compatibility/2006">
          <mc:Choice Requires="x14">
            <control shapeId="51219" r:id="rId20" name="Check Box 19">
              <controlPr defaultSize="0" autoFill="0" autoLine="0" autoPict="0">
                <anchor moveWithCells="1">
                  <from>
                    <xdr:col>10</xdr:col>
                    <xdr:colOff>276225</xdr:colOff>
                    <xdr:row>21</xdr:row>
                    <xdr:rowOff>9525</xdr:rowOff>
                  </from>
                  <to>
                    <xdr:col>10</xdr:col>
                    <xdr:colOff>523875</xdr:colOff>
                    <xdr:row>22</xdr:row>
                    <xdr:rowOff>19050</xdr:rowOff>
                  </to>
                </anchor>
              </controlPr>
            </control>
          </mc:Choice>
        </mc:AlternateContent>
        <mc:AlternateContent xmlns:mc="http://schemas.openxmlformats.org/markup-compatibility/2006">
          <mc:Choice Requires="x14">
            <control shapeId="51220" r:id="rId21" name="Check Box 20">
              <controlPr defaultSize="0" autoFill="0" autoLine="0" autoPict="0">
                <anchor moveWithCells="1">
                  <from>
                    <xdr:col>10</xdr:col>
                    <xdr:colOff>276225</xdr:colOff>
                    <xdr:row>22</xdr:row>
                    <xdr:rowOff>9525</xdr:rowOff>
                  </from>
                  <to>
                    <xdr:col>10</xdr:col>
                    <xdr:colOff>523875</xdr:colOff>
                    <xdr:row>23</xdr:row>
                    <xdr:rowOff>19050</xdr:rowOff>
                  </to>
                </anchor>
              </controlPr>
            </control>
          </mc:Choice>
        </mc:AlternateContent>
        <mc:AlternateContent xmlns:mc="http://schemas.openxmlformats.org/markup-compatibility/2006">
          <mc:Choice Requires="x14">
            <control shapeId="51221" r:id="rId22" name="Check Box 21">
              <controlPr defaultSize="0" autoFill="0" autoLine="0" autoPict="0">
                <anchor moveWithCells="1">
                  <from>
                    <xdr:col>10</xdr:col>
                    <xdr:colOff>276225</xdr:colOff>
                    <xdr:row>23</xdr:row>
                    <xdr:rowOff>9525</xdr:rowOff>
                  </from>
                  <to>
                    <xdr:col>10</xdr:col>
                    <xdr:colOff>523875</xdr:colOff>
                    <xdr:row>24</xdr:row>
                    <xdr:rowOff>19050</xdr:rowOff>
                  </to>
                </anchor>
              </controlPr>
            </control>
          </mc:Choice>
        </mc:AlternateContent>
        <mc:AlternateContent xmlns:mc="http://schemas.openxmlformats.org/markup-compatibility/2006">
          <mc:Choice Requires="x14">
            <control shapeId="51222" r:id="rId23" name="Check Box 22">
              <controlPr defaultSize="0" autoFill="0" autoLine="0" autoPict="0">
                <anchor moveWithCells="1">
                  <from>
                    <xdr:col>10</xdr:col>
                    <xdr:colOff>276225</xdr:colOff>
                    <xdr:row>24</xdr:row>
                    <xdr:rowOff>9525</xdr:rowOff>
                  </from>
                  <to>
                    <xdr:col>10</xdr:col>
                    <xdr:colOff>523875</xdr:colOff>
                    <xdr:row>25</xdr:row>
                    <xdr:rowOff>19050</xdr:rowOff>
                  </to>
                </anchor>
              </controlPr>
            </control>
          </mc:Choice>
        </mc:AlternateContent>
        <mc:AlternateContent xmlns:mc="http://schemas.openxmlformats.org/markup-compatibility/2006">
          <mc:Choice Requires="x14">
            <control shapeId="51223" r:id="rId24" name="Check Box 23">
              <controlPr defaultSize="0" autoFill="0" autoLine="0" autoPict="0">
                <anchor moveWithCells="1">
                  <from>
                    <xdr:col>10</xdr:col>
                    <xdr:colOff>276225</xdr:colOff>
                    <xdr:row>25</xdr:row>
                    <xdr:rowOff>9525</xdr:rowOff>
                  </from>
                  <to>
                    <xdr:col>10</xdr:col>
                    <xdr:colOff>523875</xdr:colOff>
                    <xdr:row>26</xdr:row>
                    <xdr:rowOff>19050</xdr:rowOff>
                  </to>
                </anchor>
              </controlPr>
            </control>
          </mc:Choice>
        </mc:AlternateContent>
        <mc:AlternateContent xmlns:mc="http://schemas.openxmlformats.org/markup-compatibility/2006">
          <mc:Choice Requires="x14">
            <control shapeId="51224" r:id="rId25" name="Check Box 24">
              <controlPr defaultSize="0" autoFill="0" autoLine="0" autoPict="0">
                <anchor moveWithCells="1">
                  <from>
                    <xdr:col>10</xdr:col>
                    <xdr:colOff>276225</xdr:colOff>
                    <xdr:row>26</xdr:row>
                    <xdr:rowOff>9525</xdr:rowOff>
                  </from>
                  <to>
                    <xdr:col>10</xdr:col>
                    <xdr:colOff>523875</xdr:colOff>
                    <xdr:row>27</xdr:row>
                    <xdr:rowOff>19050</xdr:rowOff>
                  </to>
                </anchor>
              </controlPr>
            </control>
          </mc:Choice>
        </mc:AlternateContent>
        <mc:AlternateContent xmlns:mc="http://schemas.openxmlformats.org/markup-compatibility/2006">
          <mc:Choice Requires="x14">
            <control shapeId="51225" r:id="rId26" name="Check Box 25">
              <controlPr defaultSize="0" autoFill="0" autoLine="0" autoPict="0">
                <anchor moveWithCells="1">
                  <from>
                    <xdr:col>10</xdr:col>
                    <xdr:colOff>276225</xdr:colOff>
                    <xdr:row>27</xdr:row>
                    <xdr:rowOff>9525</xdr:rowOff>
                  </from>
                  <to>
                    <xdr:col>10</xdr:col>
                    <xdr:colOff>523875</xdr:colOff>
                    <xdr:row>28</xdr:row>
                    <xdr:rowOff>19050</xdr:rowOff>
                  </to>
                </anchor>
              </controlPr>
            </control>
          </mc:Choice>
        </mc:AlternateContent>
        <mc:AlternateContent xmlns:mc="http://schemas.openxmlformats.org/markup-compatibility/2006">
          <mc:Choice Requires="x14">
            <control shapeId="51226" r:id="rId27" name="Check Box 26">
              <controlPr defaultSize="0" autoFill="0" autoLine="0" autoPict="0">
                <anchor moveWithCells="1">
                  <from>
                    <xdr:col>10</xdr:col>
                    <xdr:colOff>276225</xdr:colOff>
                    <xdr:row>28</xdr:row>
                    <xdr:rowOff>9525</xdr:rowOff>
                  </from>
                  <to>
                    <xdr:col>10</xdr:col>
                    <xdr:colOff>523875</xdr:colOff>
                    <xdr:row>29</xdr:row>
                    <xdr:rowOff>19050</xdr:rowOff>
                  </to>
                </anchor>
              </controlPr>
            </control>
          </mc:Choice>
        </mc:AlternateContent>
        <mc:AlternateContent xmlns:mc="http://schemas.openxmlformats.org/markup-compatibility/2006">
          <mc:Choice Requires="x14">
            <control shapeId="51228" r:id="rId28" name="Check Box 28">
              <controlPr defaultSize="0" autoFill="0" autoLine="0" autoPict="0">
                <anchor moveWithCells="1">
                  <from>
                    <xdr:col>10</xdr:col>
                    <xdr:colOff>276225</xdr:colOff>
                    <xdr:row>29</xdr:row>
                    <xdr:rowOff>9525</xdr:rowOff>
                  </from>
                  <to>
                    <xdr:col>10</xdr:col>
                    <xdr:colOff>523875</xdr:colOff>
                    <xdr:row>30</xdr:row>
                    <xdr:rowOff>19050</xdr:rowOff>
                  </to>
                </anchor>
              </controlPr>
            </control>
          </mc:Choice>
        </mc:AlternateContent>
        <mc:AlternateContent xmlns:mc="http://schemas.openxmlformats.org/markup-compatibility/2006">
          <mc:Choice Requires="x14">
            <control shapeId="51229" r:id="rId29" name="Check Box 29">
              <controlPr defaultSize="0" autoFill="0" autoLine="0" autoPict="0">
                <anchor moveWithCells="1">
                  <from>
                    <xdr:col>10</xdr:col>
                    <xdr:colOff>276225</xdr:colOff>
                    <xdr:row>30</xdr:row>
                    <xdr:rowOff>9525</xdr:rowOff>
                  </from>
                  <to>
                    <xdr:col>10</xdr:col>
                    <xdr:colOff>523875</xdr:colOff>
                    <xdr:row>31</xdr:row>
                    <xdr:rowOff>19050</xdr:rowOff>
                  </to>
                </anchor>
              </controlPr>
            </control>
          </mc:Choice>
        </mc:AlternateContent>
        <mc:AlternateContent xmlns:mc="http://schemas.openxmlformats.org/markup-compatibility/2006">
          <mc:Choice Requires="x14">
            <control shapeId="51230" r:id="rId30" name="Check Box 30">
              <controlPr defaultSize="0" autoFill="0" autoLine="0" autoPict="0">
                <anchor moveWithCells="1">
                  <from>
                    <xdr:col>10</xdr:col>
                    <xdr:colOff>276225</xdr:colOff>
                    <xdr:row>31</xdr:row>
                    <xdr:rowOff>9525</xdr:rowOff>
                  </from>
                  <to>
                    <xdr:col>10</xdr:col>
                    <xdr:colOff>523875</xdr:colOff>
                    <xdr:row>32</xdr:row>
                    <xdr:rowOff>19050</xdr:rowOff>
                  </to>
                </anchor>
              </controlPr>
            </control>
          </mc:Choice>
        </mc:AlternateContent>
        <mc:AlternateContent xmlns:mc="http://schemas.openxmlformats.org/markup-compatibility/2006">
          <mc:Choice Requires="x14">
            <control shapeId="51231" r:id="rId31" name="Check Box 31">
              <controlPr defaultSize="0" autoFill="0" autoLine="0" autoPict="0">
                <anchor moveWithCells="1">
                  <from>
                    <xdr:col>10</xdr:col>
                    <xdr:colOff>276225</xdr:colOff>
                    <xdr:row>32</xdr:row>
                    <xdr:rowOff>9525</xdr:rowOff>
                  </from>
                  <to>
                    <xdr:col>10</xdr:col>
                    <xdr:colOff>523875</xdr:colOff>
                    <xdr:row>33</xdr:row>
                    <xdr:rowOff>19050</xdr:rowOff>
                  </to>
                </anchor>
              </controlPr>
            </control>
          </mc:Choice>
        </mc:AlternateContent>
        <mc:AlternateContent xmlns:mc="http://schemas.openxmlformats.org/markup-compatibility/2006">
          <mc:Choice Requires="x14">
            <control shapeId="51232" r:id="rId32" name="Check Box 32">
              <controlPr defaultSize="0" autoFill="0" autoLine="0" autoPict="0">
                <anchor moveWithCells="1">
                  <from>
                    <xdr:col>10</xdr:col>
                    <xdr:colOff>276225</xdr:colOff>
                    <xdr:row>33</xdr:row>
                    <xdr:rowOff>9525</xdr:rowOff>
                  </from>
                  <to>
                    <xdr:col>10</xdr:col>
                    <xdr:colOff>523875</xdr:colOff>
                    <xdr:row>34</xdr:row>
                    <xdr:rowOff>19050</xdr:rowOff>
                  </to>
                </anchor>
              </controlPr>
            </control>
          </mc:Choice>
        </mc:AlternateContent>
        <mc:AlternateContent xmlns:mc="http://schemas.openxmlformats.org/markup-compatibility/2006">
          <mc:Choice Requires="x14">
            <control shapeId="51233" r:id="rId33" name="Check Box 33">
              <controlPr defaultSize="0" autoFill="0" autoLine="0" autoPict="0">
                <anchor moveWithCells="1">
                  <from>
                    <xdr:col>10</xdr:col>
                    <xdr:colOff>276225</xdr:colOff>
                    <xdr:row>34</xdr:row>
                    <xdr:rowOff>9525</xdr:rowOff>
                  </from>
                  <to>
                    <xdr:col>10</xdr:col>
                    <xdr:colOff>523875</xdr:colOff>
                    <xdr:row>35</xdr:row>
                    <xdr:rowOff>19050</xdr:rowOff>
                  </to>
                </anchor>
              </controlPr>
            </control>
          </mc:Choice>
        </mc:AlternateContent>
        <mc:AlternateContent xmlns:mc="http://schemas.openxmlformats.org/markup-compatibility/2006">
          <mc:Choice Requires="x14">
            <control shapeId="51234" r:id="rId34" name="Check Box 34">
              <controlPr defaultSize="0" autoFill="0" autoLine="0" autoPict="0">
                <anchor moveWithCells="1">
                  <from>
                    <xdr:col>10</xdr:col>
                    <xdr:colOff>276225</xdr:colOff>
                    <xdr:row>35</xdr:row>
                    <xdr:rowOff>9525</xdr:rowOff>
                  </from>
                  <to>
                    <xdr:col>10</xdr:col>
                    <xdr:colOff>523875</xdr:colOff>
                    <xdr:row>36</xdr:row>
                    <xdr:rowOff>19050</xdr:rowOff>
                  </to>
                </anchor>
              </controlPr>
            </control>
          </mc:Choice>
        </mc:AlternateContent>
        <mc:AlternateContent xmlns:mc="http://schemas.openxmlformats.org/markup-compatibility/2006">
          <mc:Choice Requires="x14">
            <control shapeId="51235" r:id="rId35" name="Check Box 35">
              <controlPr defaultSize="0" autoFill="0" autoLine="0" autoPict="0">
                <anchor moveWithCells="1">
                  <from>
                    <xdr:col>10</xdr:col>
                    <xdr:colOff>276225</xdr:colOff>
                    <xdr:row>36</xdr:row>
                    <xdr:rowOff>9525</xdr:rowOff>
                  </from>
                  <to>
                    <xdr:col>10</xdr:col>
                    <xdr:colOff>523875</xdr:colOff>
                    <xdr:row>37</xdr:row>
                    <xdr:rowOff>19050</xdr:rowOff>
                  </to>
                </anchor>
              </controlPr>
            </control>
          </mc:Choice>
        </mc:AlternateContent>
        <mc:AlternateContent xmlns:mc="http://schemas.openxmlformats.org/markup-compatibility/2006">
          <mc:Choice Requires="x14">
            <control shapeId="51236" r:id="rId36" name="Check Box 36">
              <controlPr defaultSize="0" autoFill="0" autoLine="0" autoPict="0">
                <anchor moveWithCells="1">
                  <from>
                    <xdr:col>10</xdr:col>
                    <xdr:colOff>276225</xdr:colOff>
                    <xdr:row>37</xdr:row>
                    <xdr:rowOff>9525</xdr:rowOff>
                  </from>
                  <to>
                    <xdr:col>10</xdr:col>
                    <xdr:colOff>523875</xdr:colOff>
                    <xdr:row>38</xdr:row>
                    <xdr:rowOff>19050</xdr:rowOff>
                  </to>
                </anchor>
              </controlPr>
            </control>
          </mc:Choice>
        </mc:AlternateContent>
        <mc:AlternateContent xmlns:mc="http://schemas.openxmlformats.org/markup-compatibility/2006">
          <mc:Choice Requires="x14">
            <control shapeId="51237" r:id="rId37" name="Check Box 37">
              <controlPr defaultSize="0" autoFill="0" autoLine="0" autoPict="0">
                <anchor moveWithCells="1">
                  <from>
                    <xdr:col>10</xdr:col>
                    <xdr:colOff>276225</xdr:colOff>
                    <xdr:row>38</xdr:row>
                    <xdr:rowOff>9525</xdr:rowOff>
                  </from>
                  <to>
                    <xdr:col>10</xdr:col>
                    <xdr:colOff>523875</xdr:colOff>
                    <xdr:row>39</xdr:row>
                    <xdr:rowOff>19050</xdr:rowOff>
                  </to>
                </anchor>
              </controlPr>
            </control>
          </mc:Choice>
        </mc:AlternateContent>
        <mc:AlternateContent xmlns:mc="http://schemas.openxmlformats.org/markup-compatibility/2006">
          <mc:Choice Requires="x14">
            <control shapeId="51238" r:id="rId38" name="Check Box 38">
              <controlPr defaultSize="0" autoFill="0" autoLine="0" autoPict="0">
                <anchor moveWithCells="1">
                  <from>
                    <xdr:col>10</xdr:col>
                    <xdr:colOff>276225</xdr:colOff>
                    <xdr:row>39</xdr:row>
                    <xdr:rowOff>9525</xdr:rowOff>
                  </from>
                  <to>
                    <xdr:col>10</xdr:col>
                    <xdr:colOff>523875</xdr:colOff>
                    <xdr:row>40</xdr:row>
                    <xdr:rowOff>19050</xdr:rowOff>
                  </to>
                </anchor>
              </controlPr>
            </control>
          </mc:Choice>
        </mc:AlternateContent>
        <mc:AlternateContent xmlns:mc="http://schemas.openxmlformats.org/markup-compatibility/2006">
          <mc:Choice Requires="x14">
            <control shapeId="51239" r:id="rId39" name="Check Box 39">
              <controlPr defaultSize="0" autoFill="0" autoLine="0" autoPict="0">
                <anchor moveWithCells="1">
                  <from>
                    <xdr:col>10</xdr:col>
                    <xdr:colOff>276225</xdr:colOff>
                    <xdr:row>40</xdr:row>
                    <xdr:rowOff>9525</xdr:rowOff>
                  </from>
                  <to>
                    <xdr:col>10</xdr:col>
                    <xdr:colOff>523875</xdr:colOff>
                    <xdr:row>41</xdr:row>
                    <xdr:rowOff>19050</xdr:rowOff>
                  </to>
                </anchor>
              </controlPr>
            </control>
          </mc:Choice>
        </mc:AlternateContent>
        <mc:AlternateContent xmlns:mc="http://schemas.openxmlformats.org/markup-compatibility/2006">
          <mc:Choice Requires="x14">
            <control shapeId="51240" r:id="rId40" name="Check Box 40">
              <controlPr defaultSize="0" autoFill="0" autoLine="0" autoPict="0">
                <anchor moveWithCells="1">
                  <from>
                    <xdr:col>10</xdr:col>
                    <xdr:colOff>276225</xdr:colOff>
                    <xdr:row>41</xdr:row>
                    <xdr:rowOff>9525</xdr:rowOff>
                  </from>
                  <to>
                    <xdr:col>10</xdr:col>
                    <xdr:colOff>523875</xdr:colOff>
                    <xdr:row>42</xdr:row>
                    <xdr:rowOff>19050</xdr:rowOff>
                  </to>
                </anchor>
              </controlPr>
            </control>
          </mc:Choice>
        </mc:AlternateContent>
        <mc:AlternateContent xmlns:mc="http://schemas.openxmlformats.org/markup-compatibility/2006">
          <mc:Choice Requires="x14">
            <control shapeId="51241" r:id="rId41" name="Check Box 41">
              <controlPr defaultSize="0" autoFill="0" autoLine="0" autoPict="0">
                <anchor moveWithCells="1">
                  <from>
                    <xdr:col>10</xdr:col>
                    <xdr:colOff>276225</xdr:colOff>
                    <xdr:row>42</xdr:row>
                    <xdr:rowOff>9525</xdr:rowOff>
                  </from>
                  <to>
                    <xdr:col>10</xdr:col>
                    <xdr:colOff>523875</xdr:colOff>
                    <xdr:row>43</xdr:row>
                    <xdr:rowOff>19050</xdr:rowOff>
                  </to>
                </anchor>
              </controlPr>
            </control>
          </mc:Choice>
        </mc:AlternateContent>
        <mc:AlternateContent xmlns:mc="http://schemas.openxmlformats.org/markup-compatibility/2006">
          <mc:Choice Requires="x14">
            <control shapeId="51249" r:id="rId42" name="Check Box 49">
              <controlPr defaultSize="0" autoFill="0" autoLine="0" autoPict="0">
                <anchor moveWithCells="1">
                  <from>
                    <xdr:col>10</xdr:col>
                    <xdr:colOff>276225</xdr:colOff>
                    <xdr:row>44</xdr:row>
                    <xdr:rowOff>9525</xdr:rowOff>
                  </from>
                  <to>
                    <xdr:col>10</xdr:col>
                    <xdr:colOff>523875</xdr:colOff>
                    <xdr:row>45</xdr:row>
                    <xdr:rowOff>19050</xdr:rowOff>
                  </to>
                </anchor>
              </controlPr>
            </control>
          </mc:Choice>
        </mc:AlternateContent>
        <mc:AlternateContent xmlns:mc="http://schemas.openxmlformats.org/markup-compatibility/2006">
          <mc:Choice Requires="x14">
            <control shapeId="51250" r:id="rId43" name="Check Box 50">
              <controlPr defaultSize="0" autoFill="0" autoLine="0" autoPict="0">
                <anchor moveWithCells="1">
                  <from>
                    <xdr:col>10</xdr:col>
                    <xdr:colOff>276225</xdr:colOff>
                    <xdr:row>45</xdr:row>
                    <xdr:rowOff>9525</xdr:rowOff>
                  </from>
                  <to>
                    <xdr:col>10</xdr:col>
                    <xdr:colOff>523875</xdr:colOff>
                    <xdr:row>46</xdr:row>
                    <xdr:rowOff>19050</xdr:rowOff>
                  </to>
                </anchor>
              </controlPr>
            </control>
          </mc:Choice>
        </mc:AlternateContent>
        <mc:AlternateContent xmlns:mc="http://schemas.openxmlformats.org/markup-compatibility/2006">
          <mc:Choice Requires="x14">
            <control shapeId="51251" r:id="rId44" name="Check Box 51">
              <controlPr defaultSize="0" autoFill="0" autoLine="0" autoPict="0">
                <anchor moveWithCells="1">
                  <from>
                    <xdr:col>10</xdr:col>
                    <xdr:colOff>276225</xdr:colOff>
                    <xdr:row>45</xdr:row>
                    <xdr:rowOff>9525</xdr:rowOff>
                  </from>
                  <to>
                    <xdr:col>10</xdr:col>
                    <xdr:colOff>523875</xdr:colOff>
                    <xdr:row>46</xdr:row>
                    <xdr:rowOff>19050</xdr:rowOff>
                  </to>
                </anchor>
              </controlPr>
            </control>
          </mc:Choice>
        </mc:AlternateContent>
        <mc:AlternateContent xmlns:mc="http://schemas.openxmlformats.org/markup-compatibility/2006">
          <mc:Choice Requires="x14">
            <control shapeId="51252" r:id="rId45" name="Check Box 52">
              <controlPr defaultSize="0" autoFill="0" autoLine="0" autoPict="0">
                <anchor moveWithCells="1">
                  <from>
                    <xdr:col>10</xdr:col>
                    <xdr:colOff>276225</xdr:colOff>
                    <xdr:row>46</xdr:row>
                    <xdr:rowOff>9525</xdr:rowOff>
                  </from>
                  <to>
                    <xdr:col>10</xdr:col>
                    <xdr:colOff>523875</xdr:colOff>
                    <xdr:row>47</xdr:row>
                    <xdr:rowOff>19050</xdr:rowOff>
                  </to>
                </anchor>
              </controlPr>
            </control>
          </mc:Choice>
        </mc:AlternateContent>
        <mc:AlternateContent xmlns:mc="http://schemas.openxmlformats.org/markup-compatibility/2006">
          <mc:Choice Requires="x14">
            <control shapeId="51253" r:id="rId46" name="Check Box 53">
              <controlPr defaultSize="0" autoFill="0" autoLine="0" autoPict="0">
                <anchor moveWithCells="1">
                  <from>
                    <xdr:col>10</xdr:col>
                    <xdr:colOff>276225</xdr:colOff>
                    <xdr:row>47</xdr:row>
                    <xdr:rowOff>9525</xdr:rowOff>
                  </from>
                  <to>
                    <xdr:col>10</xdr:col>
                    <xdr:colOff>523875</xdr:colOff>
                    <xdr:row>48</xdr:row>
                    <xdr:rowOff>19050</xdr:rowOff>
                  </to>
                </anchor>
              </controlPr>
            </control>
          </mc:Choice>
        </mc:AlternateContent>
        <mc:AlternateContent xmlns:mc="http://schemas.openxmlformats.org/markup-compatibility/2006">
          <mc:Choice Requires="x14">
            <control shapeId="51254" r:id="rId47" name="Check Box 54">
              <controlPr defaultSize="0" autoFill="0" autoLine="0" autoPict="0">
                <anchor moveWithCells="1">
                  <from>
                    <xdr:col>10</xdr:col>
                    <xdr:colOff>276225</xdr:colOff>
                    <xdr:row>48</xdr:row>
                    <xdr:rowOff>9525</xdr:rowOff>
                  </from>
                  <to>
                    <xdr:col>10</xdr:col>
                    <xdr:colOff>523875</xdr:colOff>
                    <xdr:row>49</xdr:row>
                    <xdr:rowOff>19050</xdr:rowOff>
                  </to>
                </anchor>
              </controlPr>
            </control>
          </mc:Choice>
        </mc:AlternateContent>
        <mc:AlternateContent xmlns:mc="http://schemas.openxmlformats.org/markup-compatibility/2006">
          <mc:Choice Requires="x14">
            <control shapeId="51255" r:id="rId48" name="Check Box 55">
              <controlPr defaultSize="0" autoFill="0" autoLine="0" autoPict="0">
                <anchor moveWithCells="1">
                  <from>
                    <xdr:col>10</xdr:col>
                    <xdr:colOff>276225</xdr:colOff>
                    <xdr:row>49</xdr:row>
                    <xdr:rowOff>9525</xdr:rowOff>
                  </from>
                  <to>
                    <xdr:col>10</xdr:col>
                    <xdr:colOff>523875</xdr:colOff>
                    <xdr:row>50</xdr:row>
                    <xdr:rowOff>19050</xdr:rowOff>
                  </to>
                </anchor>
              </controlPr>
            </control>
          </mc:Choice>
        </mc:AlternateContent>
        <mc:AlternateContent xmlns:mc="http://schemas.openxmlformats.org/markup-compatibility/2006">
          <mc:Choice Requires="x14">
            <control shapeId="51256" r:id="rId49" name="Check Box 56">
              <controlPr defaultSize="0" autoFill="0" autoLine="0" autoPict="0">
                <anchor moveWithCells="1">
                  <from>
                    <xdr:col>10</xdr:col>
                    <xdr:colOff>276225</xdr:colOff>
                    <xdr:row>50</xdr:row>
                    <xdr:rowOff>9525</xdr:rowOff>
                  </from>
                  <to>
                    <xdr:col>10</xdr:col>
                    <xdr:colOff>523875</xdr:colOff>
                    <xdr:row>51</xdr:row>
                    <xdr:rowOff>19050</xdr:rowOff>
                  </to>
                </anchor>
              </controlPr>
            </control>
          </mc:Choice>
        </mc:AlternateContent>
        <mc:AlternateContent xmlns:mc="http://schemas.openxmlformats.org/markup-compatibility/2006">
          <mc:Choice Requires="x14">
            <control shapeId="51257" r:id="rId50" name="Check Box 57">
              <controlPr defaultSize="0" autoFill="0" autoLine="0" autoPict="0">
                <anchor moveWithCells="1">
                  <from>
                    <xdr:col>10</xdr:col>
                    <xdr:colOff>276225</xdr:colOff>
                    <xdr:row>51</xdr:row>
                    <xdr:rowOff>9525</xdr:rowOff>
                  </from>
                  <to>
                    <xdr:col>10</xdr:col>
                    <xdr:colOff>523875</xdr:colOff>
                    <xdr:row>52</xdr:row>
                    <xdr:rowOff>19050</xdr:rowOff>
                  </to>
                </anchor>
              </controlPr>
            </control>
          </mc:Choice>
        </mc:AlternateContent>
        <mc:AlternateContent xmlns:mc="http://schemas.openxmlformats.org/markup-compatibility/2006">
          <mc:Choice Requires="x14">
            <control shapeId="51258" r:id="rId51" name="Check Box 58">
              <controlPr defaultSize="0" autoFill="0" autoLine="0" autoPict="0">
                <anchor moveWithCells="1">
                  <from>
                    <xdr:col>10</xdr:col>
                    <xdr:colOff>276225</xdr:colOff>
                    <xdr:row>52</xdr:row>
                    <xdr:rowOff>9525</xdr:rowOff>
                  </from>
                  <to>
                    <xdr:col>10</xdr:col>
                    <xdr:colOff>523875</xdr:colOff>
                    <xdr:row>53</xdr:row>
                    <xdr:rowOff>19050</xdr:rowOff>
                  </to>
                </anchor>
              </controlPr>
            </control>
          </mc:Choice>
        </mc:AlternateContent>
        <mc:AlternateContent xmlns:mc="http://schemas.openxmlformats.org/markup-compatibility/2006">
          <mc:Choice Requires="x14">
            <control shapeId="51259" r:id="rId52" name="Check Box 59">
              <controlPr defaultSize="0" autoFill="0" autoLine="0" autoPict="0">
                <anchor moveWithCells="1">
                  <from>
                    <xdr:col>10</xdr:col>
                    <xdr:colOff>276225</xdr:colOff>
                    <xdr:row>53</xdr:row>
                    <xdr:rowOff>9525</xdr:rowOff>
                  </from>
                  <to>
                    <xdr:col>10</xdr:col>
                    <xdr:colOff>523875</xdr:colOff>
                    <xdr:row>54</xdr:row>
                    <xdr:rowOff>19050</xdr:rowOff>
                  </to>
                </anchor>
              </controlPr>
            </control>
          </mc:Choice>
        </mc:AlternateContent>
        <mc:AlternateContent xmlns:mc="http://schemas.openxmlformats.org/markup-compatibility/2006">
          <mc:Choice Requires="x14">
            <control shapeId="51260" r:id="rId53" name="Check Box 60">
              <controlPr defaultSize="0" autoFill="0" autoLine="0" autoPict="0">
                <anchor moveWithCells="1">
                  <from>
                    <xdr:col>10</xdr:col>
                    <xdr:colOff>276225</xdr:colOff>
                    <xdr:row>54</xdr:row>
                    <xdr:rowOff>9525</xdr:rowOff>
                  </from>
                  <to>
                    <xdr:col>10</xdr:col>
                    <xdr:colOff>523875</xdr:colOff>
                    <xdr:row>55</xdr:row>
                    <xdr:rowOff>19050</xdr:rowOff>
                  </to>
                </anchor>
              </controlPr>
            </control>
          </mc:Choice>
        </mc:AlternateContent>
        <mc:AlternateContent xmlns:mc="http://schemas.openxmlformats.org/markup-compatibility/2006">
          <mc:Choice Requires="x14">
            <control shapeId="51261" r:id="rId54" name="Check Box 61">
              <controlPr defaultSize="0" autoFill="0" autoLine="0" autoPict="0">
                <anchor moveWithCells="1">
                  <from>
                    <xdr:col>10</xdr:col>
                    <xdr:colOff>276225</xdr:colOff>
                    <xdr:row>54</xdr:row>
                    <xdr:rowOff>9525</xdr:rowOff>
                  </from>
                  <to>
                    <xdr:col>10</xdr:col>
                    <xdr:colOff>523875</xdr:colOff>
                    <xdr:row>55</xdr:row>
                    <xdr:rowOff>19050</xdr:rowOff>
                  </to>
                </anchor>
              </controlPr>
            </control>
          </mc:Choice>
        </mc:AlternateContent>
        <mc:AlternateContent xmlns:mc="http://schemas.openxmlformats.org/markup-compatibility/2006">
          <mc:Choice Requires="x14">
            <control shapeId="51262" r:id="rId55" name="Check Box 62">
              <controlPr defaultSize="0" autoFill="0" autoLine="0" autoPict="0">
                <anchor moveWithCells="1">
                  <from>
                    <xdr:col>10</xdr:col>
                    <xdr:colOff>276225</xdr:colOff>
                    <xdr:row>55</xdr:row>
                    <xdr:rowOff>9525</xdr:rowOff>
                  </from>
                  <to>
                    <xdr:col>10</xdr:col>
                    <xdr:colOff>523875</xdr:colOff>
                    <xdr:row>56</xdr:row>
                    <xdr:rowOff>19050</xdr:rowOff>
                  </to>
                </anchor>
              </controlPr>
            </control>
          </mc:Choice>
        </mc:AlternateContent>
        <mc:AlternateContent xmlns:mc="http://schemas.openxmlformats.org/markup-compatibility/2006">
          <mc:Choice Requires="x14">
            <control shapeId="51263" r:id="rId56" name="Check Box 63">
              <controlPr defaultSize="0" autoFill="0" autoLine="0" autoPict="0">
                <anchor moveWithCells="1">
                  <from>
                    <xdr:col>10</xdr:col>
                    <xdr:colOff>276225</xdr:colOff>
                    <xdr:row>56</xdr:row>
                    <xdr:rowOff>9525</xdr:rowOff>
                  </from>
                  <to>
                    <xdr:col>10</xdr:col>
                    <xdr:colOff>523875</xdr:colOff>
                    <xdr:row>57</xdr:row>
                    <xdr:rowOff>19050</xdr:rowOff>
                  </to>
                </anchor>
              </controlPr>
            </control>
          </mc:Choice>
        </mc:AlternateContent>
        <mc:AlternateContent xmlns:mc="http://schemas.openxmlformats.org/markup-compatibility/2006">
          <mc:Choice Requires="x14">
            <control shapeId="51264" r:id="rId57" name="Check Box 64">
              <controlPr defaultSize="0" autoFill="0" autoLine="0" autoPict="0">
                <anchor moveWithCells="1">
                  <from>
                    <xdr:col>10</xdr:col>
                    <xdr:colOff>276225</xdr:colOff>
                    <xdr:row>57</xdr:row>
                    <xdr:rowOff>9525</xdr:rowOff>
                  </from>
                  <to>
                    <xdr:col>10</xdr:col>
                    <xdr:colOff>523875</xdr:colOff>
                    <xdr:row>58</xdr:row>
                    <xdr:rowOff>19050</xdr:rowOff>
                  </to>
                </anchor>
              </controlPr>
            </control>
          </mc:Choice>
        </mc:AlternateContent>
        <mc:AlternateContent xmlns:mc="http://schemas.openxmlformats.org/markup-compatibility/2006">
          <mc:Choice Requires="x14">
            <control shapeId="51265" r:id="rId58" name="Check Box 65">
              <controlPr defaultSize="0" autoFill="0" autoLine="0" autoPict="0">
                <anchor moveWithCells="1">
                  <from>
                    <xdr:col>10</xdr:col>
                    <xdr:colOff>276225</xdr:colOff>
                    <xdr:row>58</xdr:row>
                    <xdr:rowOff>9525</xdr:rowOff>
                  </from>
                  <to>
                    <xdr:col>10</xdr:col>
                    <xdr:colOff>523875</xdr:colOff>
                    <xdr:row>59</xdr:row>
                    <xdr:rowOff>19050</xdr:rowOff>
                  </to>
                </anchor>
              </controlPr>
            </control>
          </mc:Choice>
        </mc:AlternateContent>
        <mc:AlternateContent xmlns:mc="http://schemas.openxmlformats.org/markup-compatibility/2006">
          <mc:Choice Requires="x14">
            <control shapeId="51266" r:id="rId59" name="Check Box 66">
              <controlPr defaultSize="0" autoFill="0" autoLine="0" autoPict="0">
                <anchor moveWithCells="1">
                  <from>
                    <xdr:col>10</xdr:col>
                    <xdr:colOff>276225</xdr:colOff>
                    <xdr:row>59</xdr:row>
                    <xdr:rowOff>9525</xdr:rowOff>
                  </from>
                  <to>
                    <xdr:col>10</xdr:col>
                    <xdr:colOff>523875</xdr:colOff>
                    <xdr:row>60</xdr:row>
                    <xdr:rowOff>19050</xdr:rowOff>
                  </to>
                </anchor>
              </controlPr>
            </control>
          </mc:Choice>
        </mc:AlternateContent>
        <mc:AlternateContent xmlns:mc="http://schemas.openxmlformats.org/markup-compatibility/2006">
          <mc:Choice Requires="x14">
            <control shapeId="51267" r:id="rId60" name="Check Box 67">
              <controlPr defaultSize="0" autoFill="0" autoLine="0" autoPict="0">
                <anchor moveWithCells="1">
                  <from>
                    <xdr:col>10</xdr:col>
                    <xdr:colOff>276225</xdr:colOff>
                    <xdr:row>60</xdr:row>
                    <xdr:rowOff>9525</xdr:rowOff>
                  </from>
                  <to>
                    <xdr:col>10</xdr:col>
                    <xdr:colOff>523875</xdr:colOff>
                    <xdr:row>61</xdr:row>
                    <xdr:rowOff>19050</xdr:rowOff>
                  </to>
                </anchor>
              </controlPr>
            </control>
          </mc:Choice>
        </mc:AlternateContent>
        <mc:AlternateContent xmlns:mc="http://schemas.openxmlformats.org/markup-compatibility/2006">
          <mc:Choice Requires="x14">
            <control shapeId="51268" r:id="rId61" name="Check Box 68">
              <controlPr defaultSize="0" autoFill="0" autoLine="0" autoPict="0">
                <anchor moveWithCells="1">
                  <from>
                    <xdr:col>10</xdr:col>
                    <xdr:colOff>276225</xdr:colOff>
                    <xdr:row>61</xdr:row>
                    <xdr:rowOff>9525</xdr:rowOff>
                  </from>
                  <to>
                    <xdr:col>10</xdr:col>
                    <xdr:colOff>523875</xdr:colOff>
                    <xdr:row>62</xdr:row>
                    <xdr:rowOff>19050</xdr:rowOff>
                  </to>
                </anchor>
              </controlPr>
            </control>
          </mc:Choice>
        </mc:AlternateContent>
        <mc:AlternateContent xmlns:mc="http://schemas.openxmlformats.org/markup-compatibility/2006">
          <mc:Choice Requires="x14">
            <control shapeId="51269" r:id="rId62" name="Check Box 69">
              <controlPr defaultSize="0" autoFill="0" autoLine="0" autoPict="0">
                <anchor moveWithCells="1">
                  <from>
                    <xdr:col>10</xdr:col>
                    <xdr:colOff>276225</xdr:colOff>
                    <xdr:row>62</xdr:row>
                    <xdr:rowOff>9525</xdr:rowOff>
                  </from>
                  <to>
                    <xdr:col>10</xdr:col>
                    <xdr:colOff>523875</xdr:colOff>
                    <xdr:row>63</xdr:row>
                    <xdr:rowOff>19050</xdr:rowOff>
                  </to>
                </anchor>
              </controlPr>
            </control>
          </mc:Choice>
        </mc:AlternateContent>
        <mc:AlternateContent xmlns:mc="http://schemas.openxmlformats.org/markup-compatibility/2006">
          <mc:Choice Requires="x14">
            <control shapeId="51270" r:id="rId63" name="Check Box 70">
              <controlPr defaultSize="0" autoFill="0" autoLine="0" autoPict="0">
                <anchor moveWithCells="1">
                  <from>
                    <xdr:col>10</xdr:col>
                    <xdr:colOff>276225</xdr:colOff>
                    <xdr:row>63</xdr:row>
                    <xdr:rowOff>9525</xdr:rowOff>
                  </from>
                  <to>
                    <xdr:col>10</xdr:col>
                    <xdr:colOff>523875</xdr:colOff>
                    <xdr:row>64</xdr:row>
                    <xdr:rowOff>19050</xdr:rowOff>
                  </to>
                </anchor>
              </controlPr>
            </control>
          </mc:Choice>
        </mc:AlternateContent>
        <mc:AlternateContent xmlns:mc="http://schemas.openxmlformats.org/markup-compatibility/2006">
          <mc:Choice Requires="x14">
            <control shapeId="51271" r:id="rId64" name="Check Box 71">
              <controlPr defaultSize="0" autoFill="0" autoLine="0" autoPict="0">
                <anchor moveWithCells="1">
                  <from>
                    <xdr:col>10</xdr:col>
                    <xdr:colOff>276225</xdr:colOff>
                    <xdr:row>64</xdr:row>
                    <xdr:rowOff>9525</xdr:rowOff>
                  </from>
                  <to>
                    <xdr:col>10</xdr:col>
                    <xdr:colOff>523875</xdr:colOff>
                    <xdr:row>65</xdr:row>
                    <xdr:rowOff>19050</xdr:rowOff>
                  </to>
                </anchor>
              </controlPr>
            </control>
          </mc:Choice>
        </mc:AlternateContent>
        <mc:AlternateContent xmlns:mc="http://schemas.openxmlformats.org/markup-compatibility/2006">
          <mc:Choice Requires="x14">
            <control shapeId="51272" r:id="rId65" name="Check Box 72">
              <controlPr defaultSize="0" autoFill="0" autoLine="0" autoPict="0">
                <anchor moveWithCells="1">
                  <from>
                    <xdr:col>10</xdr:col>
                    <xdr:colOff>276225</xdr:colOff>
                    <xdr:row>65</xdr:row>
                    <xdr:rowOff>9525</xdr:rowOff>
                  </from>
                  <to>
                    <xdr:col>10</xdr:col>
                    <xdr:colOff>523875</xdr:colOff>
                    <xdr:row>66</xdr:row>
                    <xdr:rowOff>19050</xdr:rowOff>
                  </to>
                </anchor>
              </controlPr>
            </control>
          </mc:Choice>
        </mc:AlternateContent>
        <mc:AlternateContent xmlns:mc="http://schemas.openxmlformats.org/markup-compatibility/2006">
          <mc:Choice Requires="x14">
            <control shapeId="51273" r:id="rId66" name="Check Box 73">
              <controlPr defaultSize="0" autoFill="0" autoLine="0" autoPict="0">
                <anchor moveWithCells="1">
                  <from>
                    <xdr:col>10</xdr:col>
                    <xdr:colOff>276225</xdr:colOff>
                    <xdr:row>66</xdr:row>
                    <xdr:rowOff>9525</xdr:rowOff>
                  </from>
                  <to>
                    <xdr:col>10</xdr:col>
                    <xdr:colOff>523875</xdr:colOff>
                    <xdr:row>67</xdr:row>
                    <xdr:rowOff>19050</xdr:rowOff>
                  </to>
                </anchor>
              </controlPr>
            </control>
          </mc:Choice>
        </mc:AlternateContent>
        <mc:AlternateContent xmlns:mc="http://schemas.openxmlformats.org/markup-compatibility/2006">
          <mc:Choice Requires="x14">
            <control shapeId="51274" r:id="rId67" name="Check Box 74">
              <controlPr defaultSize="0" autoFill="0" autoLine="0" autoPict="0">
                <anchor moveWithCells="1">
                  <from>
                    <xdr:col>10</xdr:col>
                    <xdr:colOff>276225</xdr:colOff>
                    <xdr:row>67</xdr:row>
                    <xdr:rowOff>9525</xdr:rowOff>
                  </from>
                  <to>
                    <xdr:col>10</xdr:col>
                    <xdr:colOff>523875</xdr:colOff>
                    <xdr:row>68</xdr:row>
                    <xdr:rowOff>19050</xdr:rowOff>
                  </to>
                </anchor>
              </controlPr>
            </control>
          </mc:Choice>
        </mc:AlternateContent>
        <mc:AlternateContent xmlns:mc="http://schemas.openxmlformats.org/markup-compatibility/2006">
          <mc:Choice Requires="x14">
            <control shapeId="51275" r:id="rId68" name="Check Box 75">
              <controlPr defaultSize="0" autoFill="0" autoLine="0" autoPict="0">
                <anchor moveWithCells="1">
                  <from>
                    <xdr:col>10</xdr:col>
                    <xdr:colOff>276225</xdr:colOff>
                    <xdr:row>68</xdr:row>
                    <xdr:rowOff>9525</xdr:rowOff>
                  </from>
                  <to>
                    <xdr:col>10</xdr:col>
                    <xdr:colOff>523875</xdr:colOff>
                    <xdr:row>69</xdr:row>
                    <xdr:rowOff>19050</xdr:rowOff>
                  </to>
                </anchor>
              </controlPr>
            </control>
          </mc:Choice>
        </mc:AlternateContent>
        <mc:AlternateContent xmlns:mc="http://schemas.openxmlformats.org/markup-compatibility/2006">
          <mc:Choice Requires="x14">
            <control shapeId="51276" r:id="rId69" name="Check Box 76">
              <controlPr defaultSize="0" autoFill="0" autoLine="0" autoPict="0">
                <anchor moveWithCells="1">
                  <from>
                    <xdr:col>10</xdr:col>
                    <xdr:colOff>276225</xdr:colOff>
                    <xdr:row>69</xdr:row>
                    <xdr:rowOff>9525</xdr:rowOff>
                  </from>
                  <to>
                    <xdr:col>10</xdr:col>
                    <xdr:colOff>523875</xdr:colOff>
                    <xdr:row>70</xdr:row>
                    <xdr:rowOff>19050</xdr:rowOff>
                  </to>
                </anchor>
              </controlPr>
            </control>
          </mc:Choice>
        </mc:AlternateContent>
        <mc:AlternateContent xmlns:mc="http://schemas.openxmlformats.org/markup-compatibility/2006">
          <mc:Choice Requires="x14">
            <control shapeId="51277" r:id="rId70" name="Check Box 77">
              <controlPr defaultSize="0" autoFill="0" autoLine="0" autoPict="0">
                <anchor moveWithCells="1">
                  <from>
                    <xdr:col>10</xdr:col>
                    <xdr:colOff>276225</xdr:colOff>
                    <xdr:row>70</xdr:row>
                    <xdr:rowOff>9525</xdr:rowOff>
                  </from>
                  <to>
                    <xdr:col>10</xdr:col>
                    <xdr:colOff>523875</xdr:colOff>
                    <xdr:row>71</xdr:row>
                    <xdr:rowOff>19050</xdr:rowOff>
                  </to>
                </anchor>
              </controlPr>
            </control>
          </mc:Choice>
        </mc:AlternateContent>
        <mc:AlternateContent xmlns:mc="http://schemas.openxmlformats.org/markup-compatibility/2006">
          <mc:Choice Requires="x14">
            <control shapeId="51278" r:id="rId71" name="Check Box 78">
              <controlPr defaultSize="0" autoFill="0" autoLine="0" autoPict="0">
                <anchor moveWithCells="1">
                  <from>
                    <xdr:col>10</xdr:col>
                    <xdr:colOff>276225</xdr:colOff>
                    <xdr:row>71</xdr:row>
                    <xdr:rowOff>9525</xdr:rowOff>
                  </from>
                  <to>
                    <xdr:col>10</xdr:col>
                    <xdr:colOff>523875</xdr:colOff>
                    <xdr:row>72</xdr:row>
                    <xdr:rowOff>19050</xdr:rowOff>
                  </to>
                </anchor>
              </controlPr>
            </control>
          </mc:Choice>
        </mc:AlternateContent>
        <mc:AlternateContent xmlns:mc="http://schemas.openxmlformats.org/markup-compatibility/2006">
          <mc:Choice Requires="x14">
            <control shapeId="51279" r:id="rId72" name="Check Box 79">
              <controlPr defaultSize="0" autoFill="0" autoLine="0" autoPict="0">
                <anchor moveWithCells="1">
                  <from>
                    <xdr:col>10</xdr:col>
                    <xdr:colOff>276225</xdr:colOff>
                    <xdr:row>72</xdr:row>
                    <xdr:rowOff>9525</xdr:rowOff>
                  </from>
                  <to>
                    <xdr:col>10</xdr:col>
                    <xdr:colOff>523875</xdr:colOff>
                    <xdr:row>73</xdr:row>
                    <xdr:rowOff>19050</xdr:rowOff>
                  </to>
                </anchor>
              </controlPr>
            </control>
          </mc:Choice>
        </mc:AlternateContent>
        <mc:AlternateContent xmlns:mc="http://schemas.openxmlformats.org/markup-compatibility/2006">
          <mc:Choice Requires="x14">
            <control shapeId="51280" r:id="rId73" name="Check Box 80">
              <controlPr defaultSize="0" autoFill="0" autoLine="0" autoPict="0">
                <anchor moveWithCells="1">
                  <from>
                    <xdr:col>10</xdr:col>
                    <xdr:colOff>276225</xdr:colOff>
                    <xdr:row>73</xdr:row>
                    <xdr:rowOff>9525</xdr:rowOff>
                  </from>
                  <to>
                    <xdr:col>10</xdr:col>
                    <xdr:colOff>523875</xdr:colOff>
                    <xdr:row>74</xdr:row>
                    <xdr:rowOff>19050</xdr:rowOff>
                  </to>
                </anchor>
              </controlPr>
            </control>
          </mc:Choice>
        </mc:AlternateContent>
        <mc:AlternateContent xmlns:mc="http://schemas.openxmlformats.org/markup-compatibility/2006">
          <mc:Choice Requires="x14">
            <control shapeId="51281" r:id="rId74" name="Check Box 81">
              <controlPr defaultSize="0" autoFill="0" autoLine="0" autoPict="0">
                <anchor moveWithCells="1">
                  <from>
                    <xdr:col>10</xdr:col>
                    <xdr:colOff>276225</xdr:colOff>
                    <xdr:row>74</xdr:row>
                    <xdr:rowOff>9525</xdr:rowOff>
                  </from>
                  <to>
                    <xdr:col>10</xdr:col>
                    <xdr:colOff>523875</xdr:colOff>
                    <xdr:row>75</xdr:row>
                    <xdr:rowOff>19050</xdr:rowOff>
                  </to>
                </anchor>
              </controlPr>
            </control>
          </mc:Choice>
        </mc:AlternateContent>
        <mc:AlternateContent xmlns:mc="http://schemas.openxmlformats.org/markup-compatibility/2006">
          <mc:Choice Requires="x14">
            <control shapeId="51282" r:id="rId75" name="Check Box 82">
              <controlPr defaultSize="0" autoFill="0" autoLine="0" autoPict="0">
                <anchor moveWithCells="1">
                  <from>
                    <xdr:col>10</xdr:col>
                    <xdr:colOff>276225</xdr:colOff>
                    <xdr:row>74</xdr:row>
                    <xdr:rowOff>9525</xdr:rowOff>
                  </from>
                  <to>
                    <xdr:col>10</xdr:col>
                    <xdr:colOff>523875</xdr:colOff>
                    <xdr:row>75</xdr:row>
                    <xdr:rowOff>19050</xdr:rowOff>
                  </to>
                </anchor>
              </controlPr>
            </control>
          </mc:Choice>
        </mc:AlternateContent>
        <mc:AlternateContent xmlns:mc="http://schemas.openxmlformats.org/markup-compatibility/2006">
          <mc:Choice Requires="x14">
            <control shapeId="51283" r:id="rId76" name="Check Box 83">
              <controlPr defaultSize="0" autoFill="0" autoLine="0" autoPict="0">
                <anchor moveWithCells="1">
                  <from>
                    <xdr:col>10</xdr:col>
                    <xdr:colOff>276225</xdr:colOff>
                    <xdr:row>75</xdr:row>
                    <xdr:rowOff>9525</xdr:rowOff>
                  </from>
                  <to>
                    <xdr:col>10</xdr:col>
                    <xdr:colOff>523875</xdr:colOff>
                    <xdr:row>76</xdr:row>
                    <xdr:rowOff>19050</xdr:rowOff>
                  </to>
                </anchor>
              </controlPr>
            </control>
          </mc:Choice>
        </mc:AlternateContent>
        <mc:AlternateContent xmlns:mc="http://schemas.openxmlformats.org/markup-compatibility/2006">
          <mc:Choice Requires="x14">
            <control shapeId="51284" r:id="rId77" name="Check Box 84">
              <controlPr defaultSize="0" autoFill="0" autoLine="0" autoPict="0">
                <anchor moveWithCells="1">
                  <from>
                    <xdr:col>10</xdr:col>
                    <xdr:colOff>276225</xdr:colOff>
                    <xdr:row>76</xdr:row>
                    <xdr:rowOff>9525</xdr:rowOff>
                  </from>
                  <to>
                    <xdr:col>10</xdr:col>
                    <xdr:colOff>523875</xdr:colOff>
                    <xdr:row>77</xdr:row>
                    <xdr:rowOff>19050</xdr:rowOff>
                  </to>
                </anchor>
              </controlPr>
            </control>
          </mc:Choice>
        </mc:AlternateContent>
        <mc:AlternateContent xmlns:mc="http://schemas.openxmlformats.org/markup-compatibility/2006">
          <mc:Choice Requires="x14">
            <control shapeId="51285" r:id="rId78" name="Check Box 85">
              <controlPr defaultSize="0" autoFill="0" autoLine="0" autoPict="0">
                <anchor moveWithCells="1">
                  <from>
                    <xdr:col>10</xdr:col>
                    <xdr:colOff>276225</xdr:colOff>
                    <xdr:row>77</xdr:row>
                    <xdr:rowOff>9525</xdr:rowOff>
                  </from>
                  <to>
                    <xdr:col>10</xdr:col>
                    <xdr:colOff>523875</xdr:colOff>
                    <xdr:row>78</xdr:row>
                    <xdr:rowOff>19050</xdr:rowOff>
                  </to>
                </anchor>
              </controlPr>
            </control>
          </mc:Choice>
        </mc:AlternateContent>
        <mc:AlternateContent xmlns:mc="http://schemas.openxmlformats.org/markup-compatibility/2006">
          <mc:Choice Requires="x14">
            <control shapeId="51286" r:id="rId79" name="Check Box 86">
              <controlPr defaultSize="0" autoFill="0" autoLine="0" autoPict="0">
                <anchor moveWithCells="1">
                  <from>
                    <xdr:col>10</xdr:col>
                    <xdr:colOff>276225</xdr:colOff>
                    <xdr:row>78</xdr:row>
                    <xdr:rowOff>9525</xdr:rowOff>
                  </from>
                  <to>
                    <xdr:col>10</xdr:col>
                    <xdr:colOff>523875</xdr:colOff>
                    <xdr:row>79</xdr:row>
                    <xdr:rowOff>19050</xdr:rowOff>
                  </to>
                </anchor>
              </controlPr>
            </control>
          </mc:Choice>
        </mc:AlternateContent>
        <mc:AlternateContent xmlns:mc="http://schemas.openxmlformats.org/markup-compatibility/2006">
          <mc:Choice Requires="x14">
            <control shapeId="51287" r:id="rId80" name="Check Box 87">
              <controlPr defaultSize="0" autoFill="0" autoLine="0" autoPict="0">
                <anchor moveWithCells="1">
                  <from>
                    <xdr:col>10</xdr:col>
                    <xdr:colOff>276225</xdr:colOff>
                    <xdr:row>79</xdr:row>
                    <xdr:rowOff>9525</xdr:rowOff>
                  </from>
                  <to>
                    <xdr:col>10</xdr:col>
                    <xdr:colOff>523875</xdr:colOff>
                    <xdr:row>80</xdr:row>
                    <xdr:rowOff>19050</xdr:rowOff>
                  </to>
                </anchor>
              </controlPr>
            </control>
          </mc:Choice>
        </mc:AlternateContent>
        <mc:AlternateContent xmlns:mc="http://schemas.openxmlformats.org/markup-compatibility/2006">
          <mc:Choice Requires="x14">
            <control shapeId="51288" r:id="rId81" name="Check Box 88">
              <controlPr defaultSize="0" autoFill="0" autoLine="0" autoPict="0">
                <anchor moveWithCells="1">
                  <from>
                    <xdr:col>10</xdr:col>
                    <xdr:colOff>276225</xdr:colOff>
                    <xdr:row>80</xdr:row>
                    <xdr:rowOff>9525</xdr:rowOff>
                  </from>
                  <to>
                    <xdr:col>10</xdr:col>
                    <xdr:colOff>523875</xdr:colOff>
                    <xdr:row>81</xdr:row>
                    <xdr:rowOff>19050</xdr:rowOff>
                  </to>
                </anchor>
              </controlPr>
            </control>
          </mc:Choice>
        </mc:AlternateContent>
        <mc:AlternateContent xmlns:mc="http://schemas.openxmlformats.org/markup-compatibility/2006">
          <mc:Choice Requires="x14">
            <control shapeId="51289" r:id="rId82" name="Check Box 89">
              <controlPr defaultSize="0" autoFill="0" autoLine="0" autoPict="0">
                <anchor moveWithCells="1">
                  <from>
                    <xdr:col>10</xdr:col>
                    <xdr:colOff>276225</xdr:colOff>
                    <xdr:row>81</xdr:row>
                    <xdr:rowOff>9525</xdr:rowOff>
                  </from>
                  <to>
                    <xdr:col>10</xdr:col>
                    <xdr:colOff>523875</xdr:colOff>
                    <xdr:row>82</xdr:row>
                    <xdr:rowOff>19050</xdr:rowOff>
                  </to>
                </anchor>
              </controlPr>
            </control>
          </mc:Choice>
        </mc:AlternateContent>
        <mc:AlternateContent xmlns:mc="http://schemas.openxmlformats.org/markup-compatibility/2006">
          <mc:Choice Requires="x14">
            <control shapeId="51290" r:id="rId83" name="Check Box 90">
              <controlPr defaultSize="0" autoFill="0" autoLine="0" autoPict="0">
                <anchor moveWithCells="1">
                  <from>
                    <xdr:col>10</xdr:col>
                    <xdr:colOff>276225</xdr:colOff>
                    <xdr:row>82</xdr:row>
                    <xdr:rowOff>9525</xdr:rowOff>
                  </from>
                  <to>
                    <xdr:col>10</xdr:col>
                    <xdr:colOff>523875</xdr:colOff>
                    <xdr:row>83</xdr:row>
                    <xdr:rowOff>19050</xdr:rowOff>
                  </to>
                </anchor>
              </controlPr>
            </control>
          </mc:Choice>
        </mc:AlternateContent>
        <mc:AlternateContent xmlns:mc="http://schemas.openxmlformats.org/markup-compatibility/2006">
          <mc:Choice Requires="x14">
            <control shapeId="51293" r:id="rId84" name="Check Box 93">
              <controlPr defaultSize="0" autoFill="0" autoLine="0" autoPict="0">
                <anchor moveWithCells="1">
                  <from>
                    <xdr:col>10</xdr:col>
                    <xdr:colOff>276225</xdr:colOff>
                    <xdr:row>84</xdr:row>
                    <xdr:rowOff>9525</xdr:rowOff>
                  </from>
                  <to>
                    <xdr:col>10</xdr:col>
                    <xdr:colOff>523875</xdr:colOff>
                    <xdr:row>85</xdr:row>
                    <xdr:rowOff>19050</xdr:rowOff>
                  </to>
                </anchor>
              </controlPr>
            </control>
          </mc:Choice>
        </mc:AlternateContent>
        <mc:AlternateContent xmlns:mc="http://schemas.openxmlformats.org/markup-compatibility/2006">
          <mc:Choice Requires="x14">
            <control shapeId="51294" r:id="rId85" name="Check Box 94">
              <controlPr defaultSize="0" autoFill="0" autoLine="0" autoPict="0">
                <anchor moveWithCells="1">
                  <from>
                    <xdr:col>10</xdr:col>
                    <xdr:colOff>276225</xdr:colOff>
                    <xdr:row>85</xdr:row>
                    <xdr:rowOff>9525</xdr:rowOff>
                  </from>
                  <to>
                    <xdr:col>10</xdr:col>
                    <xdr:colOff>523875</xdr:colOff>
                    <xdr:row>86</xdr:row>
                    <xdr:rowOff>19050</xdr:rowOff>
                  </to>
                </anchor>
              </controlPr>
            </control>
          </mc:Choice>
        </mc:AlternateContent>
        <mc:AlternateContent xmlns:mc="http://schemas.openxmlformats.org/markup-compatibility/2006">
          <mc:Choice Requires="x14">
            <control shapeId="51295" r:id="rId86" name="Check Box 95">
              <controlPr defaultSize="0" autoFill="0" autoLine="0" autoPict="0">
                <anchor moveWithCells="1">
                  <from>
                    <xdr:col>10</xdr:col>
                    <xdr:colOff>276225</xdr:colOff>
                    <xdr:row>86</xdr:row>
                    <xdr:rowOff>9525</xdr:rowOff>
                  </from>
                  <to>
                    <xdr:col>10</xdr:col>
                    <xdr:colOff>523875</xdr:colOff>
                    <xdr:row>87</xdr:row>
                    <xdr:rowOff>19050</xdr:rowOff>
                  </to>
                </anchor>
              </controlPr>
            </control>
          </mc:Choice>
        </mc:AlternateContent>
        <mc:AlternateContent xmlns:mc="http://schemas.openxmlformats.org/markup-compatibility/2006">
          <mc:Choice Requires="x14">
            <control shapeId="51296" r:id="rId87" name="Check Box 96">
              <controlPr defaultSize="0" autoFill="0" autoLine="0" autoPict="0">
                <anchor moveWithCells="1">
                  <from>
                    <xdr:col>10</xdr:col>
                    <xdr:colOff>276225</xdr:colOff>
                    <xdr:row>87</xdr:row>
                    <xdr:rowOff>9525</xdr:rowOff>
                  </from>
                  <to>
                    <xdr:col>10</xdr:col>
                    <xdr:colOff>523875</xdr:colOff>
                    <xdr:row>88</xdr:row>
                    <xdr:rowOff>19050</xdr:rowOff>
                  </to>
                </anchor>
              </controlPr>
            </control>
          </mc:Choice>
        </mc:AlternateContent>
        <mc:AlternateContent xmlns:mc="http://schemas.openxmlformats.org/markup-compatibility/2006">
          <mc:Choice Requires="x14">
            <control shapeId="51297" r:id="rId88" name="Check Box 97">
              <controlPr defaultSize="0" autoFill="0" autoLine="0" autoPict="0">
                <anchor moveWithCells="1">
                  <from>
                    <xdr:col>10</xdr:col>
                    <xdr:colOff>276225</xdr:colOff>
                    <xdr:row>88</xdr:row>
                    <xdr:rowOff>9525</xdr:rowOff>
                  </from>
                  <to>
                    <xdr:col>10</xdr:col>
                    <xdr:colOff>523875</xdr:colOff>
                    <xdr:row>89</xdr:row>
                    <xdr:rowOff>19050</xdr:rowOff>
                  </to>
                </anchor>
              </controlPr>
            </control>
          </mc:Choice>
        </mc:AlternateContent>
        <mc:AlternateContent xmlns:mc="http://schemas.openxmlformats.org/markup-compatibility/2006">
          <mc:Choice Requires="x14">
            <control shapeId="51300" r:id="rId89" name="Check Box 100">
              <controlPr defaultSize="0" autoFill="0" autoLine="0" autoPict="0">
                <anchor moveWithCells="1">
                  <from>
                    <xdr:col>10</xdr:col>
                    <xdr:colOff>276225</xdr:colOff>
                    <xdr:row>89</xdr:row>
                    <xdr:rowOff>9525</xdr:rowOff>
                  </from>
                  <to>
                    <xdr:col>10</xdr:col>
                    <xdr:colOff>523875</xdr:colOff>
                    <xdr:row>90</xdr:row>
                    <xdr:rowOff>19050</xdr:rowOff>
                  </to>
                </anchor>
              </controlPr>
            </control>
          </mc:Choice>
        </mc:AlternateContent>
        <mc:AlternateContent xmlns:mc="http://schemas.openxmlformats.org/markup-compatibility/2006">
          <mc:Choice Requires="x14">
            <control shapeId="51301" r:id="rId90" name="Check Box 101">
              <controlPr defaultSize="0" autoFill="0" autoLine="0" autoPict="0">
                <anchor moveWithCells="1">
                  <from>
                    <xdr:col>10</xdr:col>
                    <xdr:colOff>276225</xdr:colOff>
                    <xdr:row>90</xdr:row>
                    <xdr:rowOff>9525</xdr:rowOff>
                  </from>
                  <to>
                    <xdr:col>10</xdr:col>
                    <xdr:colOff>523875</xdr:colOff>
                    <xdr:row>91</xdr:row>
                    <xdr:rowOff>19050</xdr:rowOff>
                  </to>
                </anchor>
              </controlPr>
            </control>
          </mc:Choice>
        </mc:AlternateContent>
        <mc:AlternateContent xmlns:mc="http://schemas.openxmlformats.org/markup-compatibility/2006">
          <mc:Choice Requires="x14">
            <control shapeId="51302" r:id="rId91" name="Check Box 102">
              <controlPr defaultSize="0" autoFill="0" autoLine="0" autoPict="0">
                <anchor moveWithCells="1">
                  <from>
                    <xdr:col>10</xdr:col>
                    <xdr:colOff>276225</xdr:colOff>
                    <xdr:row>91</xdr:row>
                    <xdr:rowOff>9525</xdr:rowOff>
                  </from>
                  <to>
                    <xdr:col>10</xdr:col>
                    <xdr:colOff>523875</xdr:colOff>
                    <xdr:row>92</xdr:row>
                    <xdr:rowOff>19050</xdr:rowOff>
                  </to>
                </anchor>
              </controlPr>
            </control>
          </mc:Choice>
        </mc:AlternateContent>
        <mc:AlternateContent xmlns:mc="http://schemas.openxmlformats.org/markup-compatibility/2006">
          <mc:Choice Requires="x14">
            <control shapeId="51303" r:id="rId92" name="Check Box 103">
              <controlPr defaultSize="0" autoFill="0" autoLine="0" autoPict="0">
                <anchor moveWithCells="1">
                  <from>
                    <xdr:col>10</xdr:col>
                    <xdr:colOff>276225</xdr:colOff>
                    <xdr:row>92</xdr:row>
                    <xdr:rowOff>9525</xdr:rowOff>
                  </from>
                  <to>
                    <xdr:col>10</xdr:col>
                    <xdr:colOff>523875</xdr:colOff>
                    <xdr:row>93</xdr:row>
                    <xdr:rowOff>19050</xdr:rowOff>
                  </to>
                </anchor>
              </controlPr>
            </control>
          </mc:Choice>
        </mc:AlternateContent>
        <mc:AlternateContent xmlns:mc="http://schemas.openxmlformats.org/markup-compatibility/2006">
          <mc:Choice Requires="x14">
            <control shapeId="51304" r:id="rId93" name="Check Box 104">
              <controlPr defaultSize="0" autoFill="0" autoLine="0" autoPict="0">
                <anchor moveWithCells="1">
                  <from>
                    <xdr:col>10</xdr:col>
                    <xdr:colOff>276225</xdr:colOff>
                    <xdr:row>93</xdr:row>
                    <xdr:rowOff>9525</xdr:rowOff>
                  </from>
                  <to>
                    <xdr:col>10</xdr:col>
                    <xdr:colOff>523875</xdr:colOff>
                    <xdr:row>94</xdr:row>
                    <xdr:rowOff>19050</xdr:rowOff>
                  </to>
                </anchor>
              </controlPr>
            </control>
          </mc:Choice>
        </mc:AlternateContent>
        <mc:AlternateContent xmlns:mc="http://schemas.openxmlformats.org/markup-compatibility/2006">
          <mc:Choice Requires="x14">
            <control shapeId="51305" r:id="rId94" name="Check Box 105">
              <controlPr defaultSize="0" autoFill="0" autoLine="0" autoPict="0">
                <anchor moveWithCells="1">
                  <from>
                    <xdr:col>10</xdr:col>
                    <xdr:colOff>276225</xdr:colOff>
                    <xdr:row>94</xdr:row>
                    <xdr:rowOff>9525</xdr:rowOff>
                  </from>
                  <to>
                    <xdr:col>10</xdr:col>
                    <xdr:colOff>523875</xdr:colOff>
                    <xdr:row>95</xdr:row>
                    <xdr:rowOff>19050</xdr:rowOff>
                  </to>
                </anchor>
              </controlPr>
            </control>
          </mc:Choice>
        </mc:AlternateContent>
        <mc:AlternateContent xmlns:mc="http://schemas.openxmlformats.org/markup-compatibility/2006">
          <mc:Choice Requires="x14">
            <control shapeId="51306" r:id="rId95" name="Check Box 106">
              <controlPr defaultSize="0" autoFill="0" autoLine="0" autoPict="0">
                <anchor moveWithCells="1">
                  <from>
                    <xdr:col>10</xdr:col>
                    <xdr:colOff>276225</xdr:colOff>
                    <xdr:row>95</xdr:row>
                    <xdr:rowOff>9525</xdr:rowOff>
                  </from>
                  <to>
                    <xdr:col>10</xdr:col>
                    <xdr:colOff>523875</xdr:colOff>
                    <xdr:row>96</xdr:row>
                    <xdr:rowOff>19050</xdr:rowOff>
                  </to>
                </anchor>
              </controlPr>
            </control>
          </mc:Choice>
        </mc:AlternateContent>
        <mc:AlternateContent xmlns:mc="http://schemas.openxmlformats.org/markup-compatibility/2006">
          <mc:Choice Requires="x14">
            <control shapeId="51307" r:id="rId96" name="Check Box 107">
              <controlPr defaultSize="0" autoFill="0" autoLine="0" autoPict="0">
                <anchor moveWithCells="1">
                  <from>
                    <xdr:col>10</xdr:col>
                    <xdr:colOff>276225</xdr:colOff>
                    <xdr:row>96</xdr:row>
                    <xdr:rowOff>9525</xdr:rowOff>
                  </from>
                  <to>
                    <xdr:col>10</xdr:col>
                    <xdr:colOff>523875</xdr:colOff>
                    <xdr:row>97</xdr:row>
                    <xdr:rowOff>19050</xdr:rowOff>
                  </to>
                </anchor>
              </controlPr>
            </control>
          </mc:Choice>
        </mc:AlternateContent>
        <mc:AlternateContent xmlns:mc="http://schemas.openxmlformats.org/markup-compatibility/2006">
          <mc:Choice Requires="x14">
            <control shapeId="51308" r:id="rId97" name="Check Box 108">
              <controlPr defaultSize="0" autoFill="0" autoLine="0" autoPict="0">
                <anchor moveWithCells="1">
                  <from>
                    <xdr:col>10</xdr:col>
                    <xdr:colOff>276225</xdr:colOff>
                    <xdr:row>97</xdr:row>
                    <xdr:rowOff>9525</xdr:rowOff>
                  </from>
                  <to>
                    <xdr:col>10</xdr:col>
                    <xdr:colOff>523875</xdr:colOff>
                    <xdr:row>98</xdr:row>
                    <xdr:rowOff>19050</xdr:rowOff>
                  </to>
                </anchor>
              </controlPr>
            </control>
          </mc:Choice>
        </mc:AlternateContent>
        <mc:AlternateContent xmlns:mc="http://schemas.openxmlformats.org/markup-compatibility/2006">
          <mc:Choice Requires="x14">
            <control shapeId="51309" r:id="rId98" name="Check Box 109">
              <controlPr defaultSize="0" autoFill="0" autoLine="0" autoPict="0">
                <anchor moveWithCells="1">
                  <from>
                    <xdr:col>10</xdr:col>
                    <xdr:colOff>276225</xdr:colOff>
                    <xdr:row>98</xdr:row>
                    <xdr:rowOff>9525</xdr:rowOff>
                  </from>
                  <to>
                    <xdr:col>10</xdr:col>
                    <xdr:colOff>523875</xdr:colOff>
                    <xdr:row>99</xdr:row>
                    <xdr:rowOff>19050</xdr:rowOff>
                  </to>
                </anchor>
              </controlPr>
            </control>
          </mc:Choice>
        </mc:AlternateContent>
        <mc:AlternateContent xmlns:mc="http://schemas.openxmlformats.org/markup-compatibility/2006">
          <mc:Choice Requires="x14">
            <control shapeId="51310" r:id="rId99" name="Check Box 110">
              <controlPr defaultSize="0" autoFill="0" autoLine="0" autoPict="0">
                <anchor moveWithCells="1">
                  <from>
                    <xdr:col>10</xdr:col>
                    <xdr:colOff>276225</xdr:colOff>
                    <xdr:row>99</xdr:row>
                    <xdr:rowOff>9525</xdr:rowOff>
                  </from>
                  <to>
                    <xdr:col>10</xdr:col>
                    <xdr:colOff>523875</xdr:colOff>
                    <xdr:row>100</xdr:row>
                    <xdr:rowOff>19050</xdr:rowOff>
                  </to>
                </anchor>
              </controlPr>
            </control>
          </mc:Choice>
        </mc:AlternateContent>
        <mc:AlternateContent xmlns:mc="http://schemas.openxmlformats.org/markup-compatibility/2006">
          <mc:Choice Requires="x14">
            <control shapeId="51311" r:id="rId100" name="Check Box 111">
              <controlPr defaultSize="0" autoFill="0" autoLine="0" autoPict="0">
                <anchor moveWithCells="1">
                  <from>
                    <xdr:col>10</xdr:col>
                    <xdr:colOff>276225</xdr:colOff>
                    <xdr:row>100</xdr:row>
                    <xdr:rowOff>9525</xdr:rowOff>
                  </from>
                  <to>
                    <xdr:col>10</xdr:col>
                    <xdr:colOff>523875</xdr:colOff>
                    <xdr:row>101</xdr:row>
                    <xdr:rowOff>19050</xdr:rowOff>
                  </to>
                </anchor>
              </controlPr>
            </control>
          </mc:Choice>
        </mc:AlternateContent>
        <mc:AlternateContent xmlns:mc="http://schemas.openxmlformats.org/markup-compatibility/2006">
          <mc:Choice Requires="x14">
            <control shapeId="51312" r:id="rId101" name="Check Box 112">
              <controlPr defaultSize="0" autoFill="0" autoLine="0" autoPict="0">
                <anchor moveWithCells="1">
                  <from>
                    <xdr:col>10</xdr:col>
                    <xdr:colOff>276225</xdr:colOff>
                    <xdr:row>101</xdr:row>
                    <xdr:rowOff>9525</xdr:rowOff>
                  </from>
                  <to>
                    <xdr:col>10</xdr:col>
                    <xdr:colOff>523875</xdr:colOff>
                    <xdr:row>102</xdr:row>
                    <xdr:rowOff>19050</xdr:rowOff>
                  </to>
                </anchor>
              </controlPr>
            </control>
          </mc:Choice>
        </mc:AlternateContent>
        <mc:AlternateContent xmlns:mc="http://schemas.openxmlformats.org/markup-compatibility/2006">
          <mc:Choice Requires="x14">
            <control shapeId="51313" r:id="rId102" name="Check Box 113">
              <controlPr defaultSize="0" autoFill="0" autoLine="0" autoPict="0">
                <anchor moveWithCells="1">
                  <from>
                    <xdr:col>10</xdr:col>
                    <xdr:colOff>276225</xdr:colOff>
                    <xdr:row>102</xdr:row>
                    <xdr:rowOff>9525</xdr:rowOff>
                  </from>
                  <to>
                    <xdr:col>10</xdr:col>
                    <xdr:colOff>523875</xdr:colOff>
                    <xdr:row>103</xdr:row>
                    <xdr:rowOff>19050</xdr:rowOff>
                  </to>
                </anchor>
              </controlPr>
            </control>
          </mc:Choice>
        </mc:AlternateContent>
        <mc:AlternateContent xmlns:mc="http://schemas.openxmlformats.org/markup-compatibility/2006">
          <mc:Choice Requires="x14">
            <control shapeId="51314" r:id="rId103" name="Check Box 114">
              <controlPr defaultSize="0" autoFill="0" autoLine="0" autoPict="0">
                <anchor moveWithCells="1">
                  <from>
                    <xdr:col>10</xdr:col>
                    <xdr:colOff>276225</xdr:colOff>
                    <xdr:row>103</xdr:row>
                    <xdr:rowOff>9525</xdr:rowOff>
                  </from>
                  <to>
                    <xdr:col>10</xdr:col>
                    <xdr:colOff>523875</xdr:colOff>
                    <xdr:row>104</xdr:row>
                    <xdr:rowOff>19050</xdr:rowOff>
                  </to>
                </anchor>
              </controlPr>
            </control>
          </mc:Choice>
        </mc:AlternateContent>
        <mc:AlternateContent xmlns:mc="http://schemas.openxmlformats.org/markup-compatibility/2006">
          <mc:Choice Requires="x14">
            <control shapeId="51315" r:id="rId104" name="Check Box 115">
              <controlPr defaultSize="0" autoFill="0" autoLine="0" autoPict="0">
                <anchor moveWithCells="1">
                  <from>
                    <xdr:col>10</xdr:col>
                    <xdr:colOff>276225</xdr:colOff>
                    <xdr:row>104</xdr:row>
                    <xdr:rowOff>9525</xdr:rowOff>
                  </from>
                  <to>
                    <xdr:col>10</xdr:col>
                    <xdr:colOff>523875</xdr:colOff>
                    <xdr:row>105</xdr:row>
                    <xdr:rowOff>19050</xdr:rowOff>
                  </to>
                </anchor>
              </controlPr>
            </control>
          </mc:Choice>
        </mc:AlternateContent>
        <mc:AlternateContent xmlns:mc="http://schemas.openxmlformats.org/markup-compatibility/2006">
          <mc:Choice Requires="x14">
            <control shapeId="51316" r:id="rId105" name="Check Box 116">
              <controlPr defaultSize="0" autoFill="0" autoLine="0" autoPict="0">
                <anchor moveWithCells="1">
                  <from>
                    <xdr:col>10</xdr:col>
                    <xdr:colOff>276225</xdr:colOff>
                    <xdr:row>105</xdr:row>
                    <xdr:rowOff>9525</xdr:rowOff>
                  </from>
                  <to>
                    <xdr:col>10</xdr:col>
                    <xdr:colOff>523875</xdr:colOff>
                    <xdr:row>106</xdr:row>
                    <xdr:rowOff>19050</xdr:rowOff>
                  </to>
                </anchor>
              </controlPr>
            </control>
          </mc:Choice>
        </mc:AlternateContent>
        <mc:AlternateContent xmlns:mc="http://schemas.openxmlformats.org/markup-compatibility/2006">
          <mc:Choice Requires="x14">
            <control shapeId="51317" r:id="rId106" name="Check Box 117">
              <controlPr defaultSize="0" autoFill="0" autoLine="0" autoPict="0">
                <anchor moveWithCells="1">
                  <from>
                    <xdr:col>10</xdr:col>
                    <xdr:colOff>276225</xdr:colOff>
                    <xdr:row>106</xdr:row>
                    <xdr:rowOff>9525</xdr:rowOff>
                  </from>
                  <to>
                    <xdr:col>10</xdr:col>
                    <xdr:colOff>523875</xdr:colOff>
                    <xdr:row>107</xdr:row>
                    <xdr:rowOff>19050</xdr:rowOff>
                  </to>
                </anchor>
              </controlPr>
            </control>
          </mc:Choice>
        </mc:AlternateContent>
        <mc:AlternateContent xmlns:mc="http://schemas.openxmlformats.org/markup-compatibility/2006">
          <mc:Choice Requires="x14">
            <control shapeId="51318" r:id="rId107" name="Check Box 118">
              <controlPr defaultSize="0" autoFill="0" autoLine="0" autoPict="0">
                <anchor moveWithCells="1">
                  <from>
                    <xdr:col>10</xdr:col>
                    <xdr:colOff>276225</xdr:colOff>
                    <xdr:row>107</xdr:row>
                    <xdr:rowOff>9525</xdr:rowOff>
                  </from>
                  <to>
                    <xdr:col>10</xdr:col>
                    <xdr:colOff>523875</xdr:colOff>
                    <xdr:row>108</xdr:row>
                    <xdr:rowOff>19050</xdr:rowOff>
                  </to>
                </anchor>
              </controlPr>
            </control>
          </mc:Choice>
        </mc:AlternateContent>
        <mc:AlternateContent xmlns:mc="http://schemas.openxmlformats.org/markup-compatibility/2006">
          <mc:Choice Requires="x14">
            <control shapeId="51319" r:id="rId108" name="Check Box 119">
              <controlPr defaultSize="0" autoFill="0" autoLine="0" autoPict="0">
                <anchor moveWithCells="1">
                  <from>
                    <xdr:col>10</xdr:col>
                    <xdr:colOff>276225</xdr:colOff>
                    <xdr:row>108</xdr:row>
                    <xdr:rowOff>9525</xdr:rowOff>
                  </from>
                  <to>
                    <xdr:col>10</xdr:col>
                    <xdr:colOff>523875</xdr:colOff>
                    <xdr:row>109</xdr:row>
                    <xdr:rowOff>19050</xdr:rowOff>
                  </to>
                </anchor>
              </controlPr>
            </control>
          </mc:Choice>
        </mc:AlternateContent>
        <mc:AlternateContent xmlns:mc="http://schemas.openxmlformats.org/markup-compatibility/2006">
          <mc:Choice Requires="x14">
            <control shapeId="51320" r:id="rId109" name="Check Box 120">
              <controlPr defaultSize="0" autoFill="0" autoLine="0" autoPict="0">
                <anchor moveWithCells="1">
                  <from>
                    <xdr:col>10</xdr:col>
                    <xdr:colOff>276225</xdr:colOff>
                    <xdr:row>109</xdr:row>
                    <xdr:rowOff>9525</xdr:rowOff>
                  </from>
                  <to>
                    <xdr:col>10</xdr:col>
                    <xdr:colOff>523875</xdr:colOff>
                    <xdr:row>110</xdr:row>
                    <xdr:rowOff>19050</xdr:rowOff>
                  </to>
                </anchor>
              </controlPr>
            </control>
          </mc:Choice>
        </mc:AlternateContent>
        <mc:AlternateContent xmlns:mc="http://schemas.openxmlformats.org/markup-compatibility/2006">
          <mc:Choice Requires="x14">
            <control shapeId="51321" r:id="rId110" name="Check Box 121">
              <controlPr defaultSize="0" autoFill="0" autoLine="0" autoPict="0">
                <anchor moveWithCells="1">
                  <from>
                    <xdr:col>10</xdr:col>
                    <xdr:colOff>276225</xdr:colOff>
                    <xdr:row>110</xdr:row>
                    <xdr:rowOff>9525</xdr:rowOff>
                  </from>
                  <to>
                    <xdr:col>10</xdr:col>
                    <xdr:colOff>523875</xdr:colOff>
                    <xdr:row>111</xdr:row>
                    <xdr:rowOff>19050</xdr:rowOff>
                  </to>
                </anchor>
              </controlPr>
            </control>
          </mc:Choice>
        </mc:AlternateContent>
        <mc:AlternateContent xmlns:mc="http://schemas.openxmlformats.org/markup-compatibility/2006">
          <mc:Choice Requires="x14">
            <control shapeId="51322" r:id="rId111" name="Check Box 122">
              <controlPr defaultSize="0" autoFill="0" autoLine="0" autoPict="0">
                <anchor moveWithCells="1">
                  <from>
                    <xdr:col>10</xdr:col>
                    <xdr:colOff>276225</xdr:colOff>
                    <xdr:row>111</xdr:row>
                    <xdr:rowOff>9525</xdr:rowOff>
                  </from>
                  <to>
                    <xdr:col>10</xdr:col>
                    <xdr:colOff>523875</xdr:colOff>
                    <xdr:row>112</xdr:row>
                    <xdr:rowOff>19050</xdr:rowOff>
                  </to>
                </anchor>
              </controlPr>
            </control>
          </mc:Choice>
        </mc:AlternateContent>
        <mc:AlternateContent xmlns:mc="http://schemas.openxmlformats.org/markup-compatibility/2006">
          <mc:Choice Requires="x14">
            <control shapeId="51323" r:id="rId112" name="Check Box 123">
              <controlPr defaultSize="0" autoFill="0" autoLine="0" autoPict="0">
                <anchor moveWithCells="1">
                  <from>
                    <xdr:col>10</xdr:col>
                    <xdr:colOff>276225</xdr:colOff>
                    <xdr:row>112</xdr:row>
                    <xdr:rowOff>9525</xdr:rowOff>
                  </from>
                  <to>
                    <xdr:col>10</xdr:col>
                    <xdr:colOff>523875</xdr:colOff>
                    <xdr:row>113</xdr:row>
                    <xdr:rowOff>19050</xdr:rowOff>
                  </to>
                </anchor>
              </controlPr>
            </control>
          </mc:Choice>
        </mc:AlternateContent>
        <mc:AlternateContent xmlns:mc="http://schemas.openxmlformats.org/markup-compatibility/2006">
          <mc:Choice Requires="x14">
            <control shapeId="51324" r:id="rId113" name="Check Box 124">
              <controlPr defaultSize="0" autoFill="0" autoLine="0" autoPict="0">
                <anchor moveWithCells="1">
                  <from>
                    <xdr:col>10</xdr:col>
                    <xdr:colOff>276225</xdr:colOff>
                    <xdr:row>113</xdr:row>
                    <xdr:rowOff>9525</xdr:rowOff>
                  </from>
                  <to>
                    <xdr:col>10</xdr:col>
                    <xdr:colOff>523875</xdr:colOff>
                    <xdr:row>114</xdr:row>
                    <xdr:rowOff>19050</xdr:rowOff>
                  </to>
                </anchor>
              </controlPr>
            </control>
          </mc:Choice>
        </mc:AlternateContent>
        <mc:AlternateContent xmlns:mc="http://schemas.openxmlformats.org/markup-compatibility/2006">
          <mc:Choice Requires="x14">
            <control shapeId="51325" r:id="rId114" name="Check Box 125">
              <controlPr defaultSize="0" autoFill="0" autoLine="0" autoPict="0">
                <anchor moveWithCells="1">
                  <from>
                    <xdr:col>10</xdr:col>
                    <xdr:colOff>276225</xdr:colOff>
                    <xdr:row>114</xdr:row>
                    <xdr:rowOff>9525</xdr:rowOff>
                  </from>
                  <to>
                    <xdr:col>10</xdr:col>
                    <xdr:colOff>523875</xdr:colOff>
                    <xdr:row>115</xdr:row>
                    <xdr:rowOff>19050</xdr:rowOff>
                  </to>
                </anchor>
              </controlPr>
            </control>
          </mc:Choice>
        </mc:AlternateContent>
        <mc:AlternateContent xmlns:mc="http://schemas.openxmlformats.org/markup-compatibility/2006">
          <mc:Choice Requires="x14">
            <control shapeId="51326" r:id="rId115" name="Check Box 126">
              <controlPr defaultSize="0" autoFill="0" autoLine="0" autoPict="0">
                <anchor moveWithCells="1">
                  <from>
                    <xdr:col>10</xdr:col>
                    <xdr:colOff>276225</xdr:colOff>
                    <xdr:row>115</xdr:row>
                    <xdr:rowOff>9525</xdr:rowOff>
                  </from>
                  <to>
                    <xdr:col>10</xdr:col>
                    <xdr:colOff>523875</xdr:colOff>
                    <xdr:row>116</xdr:row>
                    <xdr:rowOff>19050</xdr:rowOff>
                  </to>
                </anchor>
              </controlPr>
            </control>
          </mc:Choice>
        </mc:AlternateContent>
        <mc:AlternateContent xmlns:mc="http://schemas.openxmlformats.org/markup-compatibility/2006">
          <mc:Choice Requires="x14">
            <control shapeId="51327" r:id="rId116" name="Check Box 127">
              <controlPr defaultSize="0" autoFill="0" autoLine="0" autoPict="0">
                <anchor moveWithCells="1">
                  <from>
                    <xdr:col>10</xdr:col>
                    <xdr:colOff>276225</xdr:colOff>
                    <xdr:row>116</xdr:row>
                    <xdr:rowOff>9525</xdr:rowOff>
                  </from>
                  <to>
                    <xdr:col>10</xdr:col>
                    <xdr:colOff>523875</xdr:colOff>
                    <xdr:row>117</xdr:row>
                    <xdr:rowOff>19050</xdr:rowOff>
                  </to>
                </anchor>
              </controlPr>
            </control>
          </mc:Choice>
        </mc:AlternateContent>
        <mc:AlternateContent xmlns:mc="http://schemas.openxmlformats.org/markup-compatibility/2006">
          <mc:Choice Requires="x14">
            <control shapeId="51328" r:id="rId117" name="Check Box 128">
              <controlPr defaultSize="0" autoFill="0" autoLine="0" autoPict="0">
                <anchor moveWithCells="1">
                  <from>
                    <xdr:col>10</xdr:col>
                    <xdr:colOff>276225</xdr:colOff>
                    <xdr:row>117</xdr:row>
                    <xdr:rowOff>9525</xdr:rowOff>
                  </from>
                  <to>
                    <xdr:col>10</xdr:col>
                    <xdr:colOff>523875</xdr:colOff>
                    <xdr:row>118</xdr:row>
                    <xdr:rowOff>19050</xdr:rowOff>
                  </to>
                </anchor>
              </controlPr>
            </control>
          </mc:Choice>
        </mc:AlternateContent>
        <mc:AlternateContent xmlns:mc="http://schemas.openxmlformats.org/markup-compatibility/2006">
          <mc:Choice Requires="x14">
            <control shapeId="51329" r:id="rId118" name="Check Box 129">
              <controlPr defaultSize="0" autoFill="0" autoLine="0" autoPict="0">
                <anchor moveWithCells="1">
                  <from>
                    <xdr:col>10</xdr:col>
                    <xdr:colOff>276225</xdr:colOff>
                    <xdr:row>118</xdr:row>
                    <xdr:rowOff>9525</xdr:rowOff>
                  </from>
                  <to>
                    <xdr:col>10</xdr:col>
                    <xdr:colOff>523875</xdr:colOff>
                    <xdr:row>119</xdr:row>
                    <xdr:rowOff>19050</xdr:rowOff>
                  </to>
                </anchor>
              </controlPr>
            </control>
          </mc:Choice>
        </mc:AlternateContent>
        <mc:AlternateContent xmlns:mc="http://schemas.openxmlformats.org/markup-compatibility/2006">
          <mc:Choice Requires="x14">
            <control shapeId="51330" r:id="rId119" name="Check Box 130">
              <controlPr defaultSize="0" autoFill="0" autoLine="0" autoPict="0">
                <anchor moveWithCells="1">
                  <from>
                    <xdr:col>10</xdr:col>
                    <xdr:colOff>276225</xdr:colOff>
                    <xdr:row>119</xdr:row>
                    <xdr:rowOff>9525</xdr:rowOff>
                  </from>
                  <to>
                    <xdr:col>10</xdr:col>
                    <xdr:colOff>523875</xdr:colOff>
                    <xdr:row>120</xdr:row>
                    <xdr:rowOff>19050</xdr:rowOff>
                  </to>
                </anchor>
              </controlPr>
            </control>
          </mc:Choice>
        </mc:AlternateContent>
        <mc:AlternateContent xmlns:mc="http://schemas.openxmlformats.org/markup-compatibility/2006">
          <mc:Choice Requires="x14">
            <control shapeId="51331" r:id="rId120" name="Check Box 131">
              <controlPr defaultSize="0" autoFill="0" autoLine="0" autoPict="0">
                <anchor moveWithCells="1">
                  <from>
                    <xdr:col>10</xdr:col>
                    <xdr:colOff>276225</xdr:colOff>
                    <xdr:row>120</xdr:row>
                    <xdr:rowOff>9525</xdr:rowOff>
                  </from>
                  <to>
                    <xdr:col>10</xdr:col>
                    <xdr:colOff>523875</xdr:colOff>
                    <xdr:row>121</xdr:row>
                    <xdr:rowOff>19050</xdr:rowOff>
                  </to>
                </anchor>
              </controlPr>
            </control>
          </mc:Choice>
        </mc:AlternateContent>
        <mc:AlternateContent xmlns:mc="http://schemas.openxmlformats.org/markup-compatibility/2006">
          <mc:Choice Requires="x14">
            <control shapeId="51332" r:id="rId121" name="Check Box 132">
              <controlPr defaultSize="0" autoFill="0" autoLine="0" autoPict="0">
                <anchor moveWithCells="1">
                  <from>
                    <xdr:col>10</xdr:col>
                    <xdr:colOff>276225</xdr:colOff>
                    <xdr:row>121</xdr:row>
                    <xdr:rowOff>9525</xdr:rowOff>
                  </from>
                  <to>
                    <xdr:col>10</xdr:col>
                    <xdr:colOff>523875</xdr:colOff>
                    <xdr:row>122</xdr:row>
                    <xdr:rowOff>19050</xdr:rowOff>
                  </to>
                </anchor>
              </controlPr>
            </control>
          </mc:Choice>
        </mc:AlternateContent>
        <mc:AlternateContent xmlns:mc="http://schemas.openxmlformats.org/markup-compatibility/2006">
          <mc:Choice Requires="x14">
            <control shapeId="51333" r:id="rId122" name="Check Box 133">
              <controlPr defaultSize="0" autoFill="0" autoLine="0" autoPict="0">
                <anchor moveWithCells="1">
                  <from>
                    <xdr:col>10</xdr:col>
                    <xdr:colOff>276225</xdr:colOff>
                    <xdr:row>122</xdr:row>
                    <xdr:rowOff>9525</xdr:rowOff>
                  </from>
                  <to>
                    <xdr:col>10</xdr:col>
                    <xdr:colOff>523875</xdr:colOff>
                    <xdr:row>123</xdr:row>
                    <xdr:rowOff>19050</xdr:rowOff>
                  </to>
                </anchor>
              </controlPr>
            </control>
          </mc:Choice>
        </mc:AlternateContent>
        <mc:AlternateContent xmlns:mc="http://schemas.openxmlformats.org/markup-compatibility/2006">
          <mc:Choice Requires="x14">
            <control shapeId="51336" r:id="rId123" name="Check Box 136">
              <controlPr defaultSize="0" autoFill="0" autoLine="0" autoPict="0">
                <anchor moveWithCells="1">
                  <from>
                    <xdr:col>10</xdr:col>
                    <xdr:colOff>276225</xdr:colOff>
                    <xdr:row>124</xdr:row>
                    <xdr:rowOff>9525</xdr:rowOff>
                  </from>
                  <to>
                    <xdr:col>10</xdr:col>
                    <xdr:colOff>523875</xdr:colOff>
                    <xdr:row>125</xdr:row>
                    <xdr:rowOff>19050</xdr:rowOff>
                  </to>
                </anchor>
              </controlPr>
            </control>
          </mc:Choice>
        </mc:AlternateContent>
        <mc:AlternateContent xmlns:mc="http://schemas.openxmlformats.org/markup-compatibility/2006">
          <mc:Choice Requires="x14">
            <control shapeId="51337" r:id="rId124" name="Check Box 137">
              <controlPr defaultSize="0" autoFill="0" autoLine="0" autoPict="0">
                <anchor moveWithCells="1">
                  <from>
                    <xdr:col>10</xdr:col>
                    <xdr:colOff>276225</xdr:colOff>
                    <xdr:row>125</xdr:row>
                    <xdr:rowOff>9525</xdr:rowOff>
                  </from>
                  <to>
                    <xdr:col>10</xdr:col>
                    <xdr:colOff>523875</xdr:colOff>
                    <xdr:row>126</xdr:row>
                    <xdr:rowOff>19050</xdr:rowOff>
                  </to>
                </anchor>
              </controlPr>
            </control>
          </mc:Choice>
        </mc:AlternateContent>
        <mc:AlternateContent xmlns:mc="http://schemas.openxmlformats.org/markup-compatibility/2006">
          <mc:Choice Requires="x14">
            <control shapeId="51338" r:id="rId125" name="Check Box 138">
              <controlPr defaultSize="0" autoFill="0" autoLine="0" autoPict="0">
                <anchor moveWithCells="1">
                  <from>
                    <xdr:col>10</xdr:col>
                    <xdr:colOff>276225</xdr:colOff>
                    <xdr:row>126</xdr:row>
                    <xdr:rowOff>9525</xdr:rowOff>
                  </from>
                  <to>
                    <xdr:col>10</xdr:col>
                    <xdr:colOff>523875</xdr:colOff>
                    <xdr:row>127</xdr:row>
                    <xdr:rowOff>19050</xdr:rowOff>
                  </to>
                </anchor>
              </controlPr>
            </control>
          </mc:Choice>
        </mc:AlternateContent>
        <mc:AlternateContent xmlns:mc="http://schemas.openxmlformats.org/markup-compatibility/2006">
          <mc:Choice Requires="x14">
            <control shapeId="51339" r:id="rId126" name="Check Box 139">
              <controlPr defaultSize="0" autoFill="0" autoLine="0" autoPict="0">
                <anchor moveWithCells="1">
                  <from>
                    <xdr:col>10</xdr:col>
                    <xdr:colOff>276225</xdr:colOff>
                    <xdr:row>127</xdr:row>
                    <xdr:rowOff>9525</xdr:rowOff>
                  </from>
                  <to>
                    <xdr:col>10</xdr:col>
                    <xdr:colOff>523875</xdr:colOff>
                    <xdr:row>128</xdr:row>
                    <xdr:rowOff>19050</xdr:rowOff>
                  </to>
                </anchor>
              </controlPr>
            </control>
          </mc:Choice>
        </mc:AlternateContent>
        <mc:AlternateContent xmlns:mc="http://schemas.openxmlformats.org/markup-compatibility/2006">
          <mc:Choice Requires="x14">
            <control shapeId="51340" r:id="rId127" name="Check Box 140">
              <controlPr defaultSize="0" autoFill="0" autoLine="0" autoPict="0">
                <anchor moveWithCells="1">
                  <from>
                    <xdr:col>10</xdr:col>
                    <xdr:colOff>276225</xdr:colOff>
                    <xdr:row>128</xdr:row>
                    <xdr:rowOff>9525</xdr:rowOff>
                  </from>
                  <to>
                    <xdr:col>10</xdr:col>
                    <xdr:colOff>523875</xdr:colOff>
                    <xdr:row>129</xdr:row>
                    <xdr:rowOff>19050</xdr:rowOff>
                  </to>
                </anchor>
              </controlPr>
            </control>
          </mc:Choice>
        </mc:AlternateContent>
        <mc:AlternateContent xmlns:mc="http://schemas.openxmlformats.org/markup-compatibility/2006">
          <mc:Choice Requires="x14">
            <control shapeId="51341" r:id="rId128" name="Check Box 141">
              <controlPr defaultSize="0" autoFill="0" autoLine="0" autoPict="0">
                <anchor moveWithCells="1">
                  <from>
                    <xdr:col>10</xdr:col>
                    <xdr:colOff>276225</xdr:colOff>
                    <xdr:row>128</xdr:row>
                    <xdr:rowOff>9525</xdr:rowOff>
                  </from>
                  <to>
                    <xdr:col>10</xdr:col>
                    <xdr:colOff>523875</xdr:colOff>
                    <xdr:row>129</xdr:row>
                    <xdr:rowOff>19050</xdr:rowOff>
                  </to>
                </anchor>
              </controlPr>
            </control>
          </mc:Choice>
        </mc:AlternateContent>
        <mc:AlternateContent xmlns:mc="http://schemas.openxmlformats.org/markup-compatibility/2006">
          <mc:Choice Requires="x14">
            <control shapeId="51342" r:id="rId129" name="Check Box 142">
              <controlPr defaultSize="0" autoFill="0" autoLine="0" autoPict="0">
                <anchor moveWithCells="1">
                  <from>
                    <xdr:col>10</xdr:col>
                    <xdr:colOff>276225</xdr:colOff>
                    <xdr:row>129</xdr:row>
                    <xdr:rowOff>9525</xdr:rowOff>
                  </from>
                  <to>
                    <xdr:col>10</xdr:col>
                    <xdr:colOff>523875</xdr:colOff>
                    <xdr:row>130</xdr:row>
                    <xdr:rowOff>19050</xdr:rowOff>
                  </to>
                </anchor>
              </controlPr>
            </control>
          </mc:Choice>
        </mc:AlternateContent>
        <mc:AlternateContent xmlns:mc="http://schemas.openxmlformats.org/markup-compatibility/2006">
          <mc:Choice Requires="x14">
            <control shapeId="51343" r:id="rId130" name="Check Box 143">
              <controlPr defaultSize="0" autoFill="0" autoLine="0" autoPict="0">
                <anchor moveWithCells="1">
                  <from>
                    <xdr:col>10</xdr:col>
                    <xdr:colOff>276225</xdr:colOff>
                    <xdr:row>130</xdr:row>
                    <xdr:rowOff>9525</xdr:rowOff>
                  </from>
                  <to>
                    <xdr:col>10</xdr:col>
                    <xdr:colOff>523875</xdr:colOff>
                    <xdr:row>131</xdr:row>
                    <xdr:rowOff>19050</xdr:rowOff>
                  </to>
                </anchor>
              </controlPr>
            </control>
          </mc:Choice>
        </mc:AlternateContent>
        <mc:AlternateContent xmlns:mc="http://schemas.openxmlformats.org/markup-compatibility/2006">
          <mc:Choice Requires="x14">
            <control shapeId="51344" r:id="rId131" name="Check Box 144">
              <controlPr defaultSize="0" autoFill="0" autoLine="0" autoPict="0">
                <anchor moveWithCells="1">
                  <from>
                    <xdr:col>10</xdr:col>
                    <xdr:colOff>276225</xdr:colOff>
                    <xdr:row>131</xdr:row>
                    <xdr:rowOff>9525</xdr:rowOff>
                  </from>
                  <to>
                    <xdr:col>10</xdr:col>
                    <xdr:colOff>523875</xdr:colOff>
                    <xdr:row>132</xdr:row>
                    <xdr:rowOff>19050</xdr:rowOff>
                  </to>
                </anchor>
              </controlPr>
            </control>
          </mc:Choice>
        </mc:AlternateContent>
        <mc:AlternateContent xmlns:mc="http://schemas.openxmlformats.org/markup-compatibility/2006">
          <mc:Choice Requires="x14">
            <control shapeId="51345" r:id="rId132" name="Check Box 145">
              <controlPr defaultSize="0" autoFill="0" autoLine="0" autoPict="0">
                <anchor moveWithCells="1">
                  <from>
                    <xdr:col>10</xdr:col>
                    <xdr:colOff>276225</xdr:colOff>
                    <xdr:row>131</xdr:row>
                    <xdr:rowOff>9525</xdr:rowOff>
                  </from>
                  <to>
                    <xdr:col>10</xdr:col>
                    <xdr:colOff>523875</xdr:colOff>
                    <xdr:row>132</xdr:row>
                    <xdr:rowOff>19050</xdr:rowOff>
                  </to>
                </anchor>
              </controlPr>
            </control>
          </mc:Choice>
        </mc:AlternateContent>
        <mc:AlternateContent xmlns:mc="http://schemas.openxmlformats.org/markup-compatibility/2006">
          <mc:Choice Requires="x14">
            <control shapeId="51346" r:id="rId133" name="Check Box 146">
              <controlPr defaultSize="0" autoFill="0" autoLine="0" autoPict="0">
                <anchor moveWithCells="1">
                  <from>
                    <xdr:col>10</xdr:col>
                    <xdr:colOff>276225</xdr:colOff>
                    <xdr:row>132</xdr:row>
                    <xdr:rowOff>9525</xdr:rowOff>
                  </from>
                  <to>
                    <xdr:col>10</xdr:col>
                    <xdr:colOff>523875</xdr:colOff>
                    <xdr:row>133</xdr:row>
                    <xdr:rowOff>19050</xdr:rowOff>
                  </to>
                </anchor>
              </controlPr>
            </control>
          </mc:Choice>
        </mc:AlternateContent>
        <mc:AlternateContent xmlns:mc="http://schemas.openxmlformats.org/markup-compatibility/2006">
          <mc:Choice Requires="x14">
            <control shapeId="51347" r:id="rId134" name="Check Box 147">
              <controlPr defaultSize="0" autoFill="0" autoLine="0" autoPict="0">
                <anchor moveWithCells="1">
                  <from>
                    <xdr:col>10</xdr:col>
                    <xdr:colOff>276225</xdr:colOff>
                    <xdr:row>132</xdr:row>
                    <xdr:rowOff>9525</xdr:rowOff>
                  </from>
                  <to>
                    <xdr:col>10</xdr:col>
                    <xdr:colOff>523875</xdr:colOff>
                    <xdr:row>133</xdr:row>
                    <xdr:rowOff>19050</xdr:rowOff>
                  </to>
                </anchor>
              </controlPr>
            </control>
          </mc:Choice>
        </mc:AlternateContent>
        <mc:AlternateContent xmlns:mc="http://schemas.openxmlformats.org/markup-compatibility/2006">
          <mc:Choice Requires="x14">
            <control shapeId="51348" r:id="rId135" name="Check Box 148">
              <controlPr defaultSize="0" autoFill="0" autoLine="0" autoPict="0">
                <anchor moveWithCells="1">
                  <from>
                    <xdr:col>10</xdr:col>
                    <xdr:colOff>276225</xdr:colOff>
                    <xdr:row>132</xdr:row>
                    <xdr:rowOff>9525</xdr:rowOff>
                  </from>
                  <to>
                    <xdr:col>10</xdr:col>
                    <xdr:colOff>523875</xdr:colOff>
                    <xdr:row>133</xdr:row>
                    <xdr:rowOff>19050</xdr:rowOff>
                  </to>
                </anchor>
              </controlPr>
            </control>
          </mc:Choice>
        </mc:AlternateContent>
        <mc:AlternateContent xmlns:mc="http://schemas.openxmlformats.org/markup-compatibility/2006">
          <mc:Choice Requires="x14">
            <control shapeId="51349" r:id="rId136" name="Check Box 149">
              <controlPr defaultSize="0" autoFill="0" autoLine="0" autoPict="0">
                <anchor moveWithCells="1">
                  <from>
                    <xdr:col>10</xdr:col>
                    <xdr:colOff>276225</xdr:colOff>
                    <xdr:row>133</xdr:row>
                    <xdr:rowOff>9525</xdr:rowOff>
                  </from>
                  <to>
                    <xdr:col>10</xdr:col>
                    <xdr:colOff>523875</xdr:colOff>
                    <xdr:row>134</xdr:row>
                    <xdr:rowOff>19050</xdr:rowOff>
                  </to>
                </anchor>
              </controlPr>
            </control>
          </mc:Choice>
        </mc:AlternateContent>
        <mc:AlternateContent xmlns:mc="http://schemas.openxmlformats.org/markup-compatibility/2006">
          <mc:Choice Requires="x14">
            <control shapeId="51350" r:id="rId137" name="Check Box 150">
              <controlPr defaultSize="0" autoFill="0" autoLine="0" autoPict="0">
                <anchor moveWithCells="1">
                  <from>
                    <xdr:col>10</xdr:col>
                    <xdr:colOff>276225</xdr:colOff>
                    <xdr:row>133</xdr:row>
                    <xdr:rowOff>9525</xdr:rowOff>
                  </from>
                  <to>
                    <xdr:col>10</xdr:col>
                    <xdr:colOff>523875</xdr:colOff>
                    <xdr:row>134</xdr:row>
                    <xdr:rowOff>19050</xdr:rowOff>
                  </to>
                </anchor>
              </controlPr>
            </control>
          </mc:Choice>
        </mc:AlternateContent>
        <mc:AlternateContent xmlns:mc="http://schemas.openxmlformats.org/markup-compatibility/2006">
          <mc:Choice Requires="x14">
            <control shapeId="51351" r:id="rId138" name="Check Box 151">
              <controlPr defaultSize="0" autoFill="0" autoLine="0" autoPict="0">
                <anchor moveWithCells="1">
                  <from>
                    <xdr:col>10</xdr:col>
                    <xdr:colOff>276225</xdr:colOff>
                    <xdr:row>133</xdr:row>
                    <xdr:rowOff>9525</xdr:rowOff>
                  </from>
                  <to>
                    <xdr:col>10</xdr:col>
                    <xdr:colOff>523875</xdr:colOff>
                    <xdr:row>134</xdr:row>
                    <xdr:rowOff>19050</xdr:rowOff>
                  </to>
                </anchor>
              </controlPr>
            </control>
          </mc:Choice>
        </mc:AlternateContent>
        <mc:AlternateContent xmlns:mc="http://schemas.openxmlformats.org/markup-compatibility/2006">
          <mc:Choice Requires="x14">
            <control shapeId="51352" r:id="rId139" name="Check Box 152">
              <controlPr defaultSize="0" autoFill="0" autoLine="0" autoPict="0">
                <anchor moveWithCells="1">
                  <from>
                    <xdr:col>10</xdr:col>
                    <xdr:colOff>276225</xdr:colOff>
                    <xdr:row>133</xdr:row>
                    <xdr:rowOff>9525</xdr:rowOff>
                  </from>
                  <to>
                    <xdr:col>10</xdr:col>
                    <xdr:colOff>523875</xdr:colOff>
                    <xdr:row>134</xdr:row>
                    <xdr:rowOff>19050</xdr:rowOff>
                  </to>
                </anchor>
              </controlPr>
            </control>
          </mc:Choice>
        </mc:AlternateContent>
        <mc:AlternateContent xmlns:mc="http://schemas.openxmlformats.org/markup-compatibility/2006">
          <mc:Choice Requires="x14">
            <control shapeId="51353" r:id="rId140" name="Check Box 153">
              <controlPr defaultSize="0" autoFill="0" autoLine="0" autoPict="0">
                <anchor moveWithCells="1">
                  <from>
                    <xdr:col>10</xdr:col>
                    <xdr:colOff>276225</xdr:colOff>
                    <xdr:row>134</xdr:row>
                    <xdr:rowOff>9525</xdr:rowOff>
                  </from>
                  <to>
                    <xdr:col>10</xdr:col>
                    <xdr:colOff>523875</xdr:colOff>
                    <xdr:row>135</xdr:row>
                    <xdr:rowOff>19050</xdr:rowOff>
                  </to>
                </anchor>
              </controlPr>
            </control>
          </mc:Choice>
        </mc:AlternateContent>
        <mc:AlternateContent xmlns:mc="http://schemas.openxmlformats.org/markup-compatibility/2006">
          <mc:Choice Requires="x14">
            <control shapeId="51354" r:id="rId141" name="Check Box 154">
              <controlPr defaultSize="0" autoFill="0" autoLine="0" autoPict="0">
                <anchor moveWithCells="1">
                  <from>
                    <xdr:col>10</xdr:col>
                    <xdr:colOff>276225</xdr:colOff>
                    <xdr:row>135</xdr:row>
                    <xdr:rowOff>9525</xdr:rowOff>
                  </from>
                  <to>
                    <xdr:col>10</xdr:col>
                    <xdr:colOff>523875</xdr:colOff>
                    <xdr:row>136</xdr:row>
                    <xdr:rowOff>19050</xdr:rowOff>
                  </to>
                </anchor>
              </controlPr>
            </control>
          </mc:Choice>
        </mc:AlternateContent>
        <mc:AlternateContent xmlns:mc="http://schemas.openxmlformats.org/markup-compatibility/2006">
          <mc:Choice Requires="x14">
            <control shapeId="51355" r:id="rId142" name="Check Box 155">
              <controlPr defaultSize="0" autoFill="0" autoLine="0" autoPict="0">
                <anchor moveWithCells="1">
                  <from>
                    <xdr:col>10</xdr:col>
                    <xdr:colOff>276225</xdr:colOff>
                    <xdr:row>135</xdr:row>
                    <xdr:rowOff>9525</xdr:rowOff>
                  </from>
                  <to>
                    <xdr:col>10</xdr:col>
                    <xdr:colOff>523875</xdr:colOff>
                    <xdr:row>136</xdr:row>
                    <xdr:rowOff>19050</xdr:rowOff>
                  </to>
                </anchor>
              </controlPr>
            </control>
          </mc:Choice>
        </mc:AlternateContent>
        <mc:AlternateContent xmlns:mc="http://schemas.openxmlformats.org/markup-compatibility/2006">
          <mc:Choice Requires="x14">
            <control shapeId="51356" r:id="rId143" name="Check Box 156">
              <controlPr defaultSize="0" autoFill="0" autoLine="0" autoPict="0">
                <anchor moveWithCells="1">
                  <from>
                    <xdr:col>10</xdr:col>
                    <xdr:colOff>276225</xdr:colOff>
                    <xdr:row>136</xdr:row>
                    <xdr:rowOff>9525</xdr:rowOff>
                  </from>
                  <to>
                    <xdr:col>10</xdr:col>
                    <xdr:colOff>523875</xdr:colOff>
                    <xdr:row>137</xdr:row>
                    <xdr:rowOff>19050</xdr:rowOff>
                  </to>
                </anchor>
              </controlPr>
            </control>
          </mc:Choice>
        </mc:AlternateContent>
        <mc:AlternateContent xmlns:mc="http://schemas.openxmlformats.org/markup-compatibility/2006">
          <mc:Choice Requires="x14">
            <control shapeId="51357" r:id="rId144" name="Check Box 157">
              <controlPr defaultSize="0" autoFill="0" autoLine="0" autoPict="0">
                <anchor moveWithCells="1">
                  <from>
                    <xdr:col>10</xdr:col>
                    <xdr:colOff>276225</xdr:colOff>
                    <xdr:row>136</xdr:row>
                    <xdr:rowOff>9525</xdr:rowOff>
                  </from>
                  <to>
                    <xdr:col>10</xdr:col>
                    <xdr:colOff>523875</xdr:colOff>
                    <xdr:row>137</xdr:row>
                    <xdr:rowOff>19050</xdr:rowOff>
                  </to>
                </anchor>
              </controlPr>
            </control>
          </mc:Choice>
        </mc:AlternateContent>
        <mc:AlternateContent xmlns:mc="http://schemas.openxmlformats.org/markup-compatibility/2006">
          <mc:Choice Requires="x14">
            <control shapeId="51358" r:id="rId145" name="Check Box 158">
              <controlPr defaultSize="0" autoFill="0" autoLine="0" autoPict="0">
                <anchor moveWithCells="1">
                  <from>
                    <xdr:col>10</xdr:col>
                    <xdr:colOff>276225</xdr:colOff>
                    <xdr:row>136</xdr:row>
                    <xdr:rowOff>9525</xdr:rowOff>
                  </from>
                  <to>
                    <xdr:col>10</xdr:col>
                    <xdr:colOff>523875</xdr:colOff>
                    <xdr:row>137</xdr:row>
                    <xdr:rowOff>19050</xdr:rowOff>
                  </to>
                </anchor>
              </controlPr>
            </control>
          </mc:Choice>
        </mc:AlternateContent>
        <mc:AlternateContent xmlns:mc="http://schemas.openxmlformats.org/markup-compatibility/2006">
          <mc:Choice Requires="x14">
            <control shapeId="51359" r:id="rId146" name="Check Box 159">
              <controlPr defaultSize="0" autoFill="0" autoLine="0" autoPict="0">
                <anchor moveWithCells="1">
                  <from>
                    <xdr:col>10</xdr:col>
                    <xdr:colOff>276225</xdr:colOff>
                    <xdr:row>137</xdr:row>
                    <xdr:rowOff>9525</xdr:rowOff>
                  </from>
                  <to>
                    <xdr:col>10</xdr:col>
                    <xdr:colOff>523875</xdr:colOff>
                    <xdr:row>138</xdr:row>
                    <xdr:rowOff>19050</xdr:rowOff>
                  </to>
                </anchor>
              </controlPr>
            </control>
          </mc:Choice>
        </mc:AlternateContent>
        <mc:AlternateContent xmlns:mc="http://schemas.openxmlformats.org/markup-compatibility/2006">
          <mc:Choice Requires="x14">
            <control shapeId="51360" r:id="rId147" name="Check Box 160">
              <controlPr defaultSize="0" autoFill="0" autoLine="0" autoPict="0">
                <anchor moveWithCells="1">
                  <from>
                    <xdr:col>10</xdr:col>
                    <xdr:colOff>276225</xdr:colOff>
                    <xdr:row>138</xdr:row>
                    <xdr:rowOff>9525</xdr:rowOff>
                  </from>
                  <to>
                    <xdr:col>10</xdr:col>
                    <xdr:colOff>523875</xdr:colOff>
                    <xdr:row>139</xdr:row>
                    <xdr:rowOff>19050</xdr:rowOff>
                  </to>
                </anchor>
              </controlPr>
            </control>
          </mc:Choice>
        </mc:AlternateContent>
        <mc:AlternateContent xmlns:mc="http://schemas.openxmlformats.org/markup-compatibility/2006">
          <mc:Choice Requires="x14">
            <control shapeId="51361" r:id="rId148" name="Check Box 161">
              <controlPr defaultSize="0" autoFill="0" autoLine="0" autoPict="0">
                <anchor moveWithCells="1">
                  <from>
                    <xdr:col>10</xdr:col>
                    <xdr:colOff>276225</xdr:colOff>
                    <xdr:row>139</xdr:row>
                    <xdr:rowOff>9525</xdr:rowOff>
                  </from>
                  <to>
                    <xdr:col>10</xdr:col>
                    <xdr:colOff>523875</xdr:colOff>
                    <xdr:row>140</xdr:row>
                    <xdr:rowOff>19050</xdr:rowOff>
                  </to>
                </anchor>
              </controlPr>
            </control>
          </mc:Choice>
        </mc:AlternateContent>
        <mc:AlternateContent xmlns:mc="http://schemas.openxmlformats.org/markup-compatibility/2006">
          <mc:Choice Requires="x14">
            <control shapeId="51362" r:id="rId149" name="Check Box 162">
              <controlPr defaultSize="0" autoFill="0" autoLine="0" autoPict="0">
                <anchor moveWithCells="1">
                  <from>
                    <xdr:col>10</xdr:col>
                    <xdr:colOff>276225</xdr:colOff>
                    <xdr:row>139</xdr:row>
                    <xdr:rowOff>9525</xdr:rowOff>
                  </from>
                  <to>
                    <xdr:col>10</xdr:col>
                    <xdr:colOff>523875</xdr:colOff>
                    <xdr:row>140</xdr:row>
                    <xdr:rowOff>19050</xdr:rowOff>
                  </to>
                </anchor>
              </controlPr>
            </control>
          </mc:Choice>
        </mc:AlternateContent>
        <mc:AlternateContent xmlns:mc="http://schemas.openxmlformats.org/markup-compatibility/2006">
          <mc:Choice Requires="x14">
            <control shapeId="51363" r:id="rId150" name="Check Box 163">
              <controlPr defaultSize="0" autoFill="0" autoLine="0" autoPict="0">
                <anchor moveWithCells="1">
                  <from>
                    <xdr:col>10</xdr:col>
                    <xdr:colOff>276225</xdr:colOff>
                    <xdr:row>140</xdr:row>
                    <xdr:rowOff>9525</xdr:rowOff>
                  </from>
                  <to>
                    <xdr:col>10</xdr:col>
                    <xdr:colOff>523875</xdr:colOff>
                    <xdr:row>141</xdr:row>
                    <xdr:rowOff>19050</xdr:rowOff>
                  </to>
                </anchor>
              </controlPr>
            </control>
          </mc:Choice>
        </mc:AlternateContent>
        <mc:AlternateContent xmlns:mc="http://schemas.openxmlformats.org/markup-compatibility/2006">
          <mc:Choice Requires="x14">
            <control shapeId="51364" r:id="rId151" name="Check Box 164">
              <controlPr defaultSize="0" autoFill="0" autoLine="0" autoPict="0">
                <anchor moveWithCells="1">
                  <from>
                    <xdr:col>10</xdr:col>
                    <xdr:colOff>276225</xdr:colOff>
                    <xdr:row>141</xdr:row>
                    <xdr:rowOff>9525</xdr:rowOff>
                  </from>
                  <to>
                    <xdr:col>10</xdr:col>
                    <xdr:colOff>523875</xdr:colOff>
                    <xdr:row>142</xdr:row>
                    <xdr:rowOff>19050</xdr:rowOff>
                  </to>
                </anchor>
              </controlPr>
            </control>
          </mc:Choice>
        </mc:AlternateContent>
        <mc:AlternateContent xmlns:mc="http://schemas.openxmlformats.org/markup-compatibility/2006">
          <mc:Choice Requires="x14">
            <control shapeId="51365" r:id="rId152" name="Check Box 165">
              <controlPr defaultSize="0" autoFill="0" autoLine="0" autoPict="0">
                <anchor moveWithCells="1">
                  <from>
                    <xdr:col>10</xdr:col>
                    <xdr:colOff>276225</xdr:colOff>
                    <xdr:row>142</xdr:row>
                    <xdr:rowOff>9525</xdr:rowOff>
                  </from>
                  <to>
                    <xdr:col>10</xdr:col>
                    <xdr:colOff>523875</xdr:colOff>
                    <xdr:row>143</xdr:row>
                    <xdr:rowOff>19050</xdr:rowOff>
                  </to>
                </anchor>
              </controlPr>
            </control>
          </mc:Choice>
        </mc:AlternateContent>
        <mc:AlternateContent xmlns:mc="http://schemas.openxmlformats.org/markup-compatibility/2006">
          <mc:Choice Requires="x14">
            <control shapeId="51366" r:id="rId153" name="Check Box 166">
              <controlPr defaultSize="0" autoFill="0" autoLine="0" autoPict="0">
                <anchor moveWithCells="1">
                  <from>
                    <xdr:col>10</xdr:col>
                    <xdr:colOff>276225</xdr:colOff>
                    <xdr:row>142</xdr:row>
                    <xdr:rowOff>9525</xdr:rowOff>
                  </from>
                  <to>
                    <xdr:col>10</xdr:col>
                    <xdr:colOff>523875</xdr:colOff>
                    <xdr:row>143</xdr:row>
                    <xdr:rowOff>19050</xdr:rowOff>
                  </to>
                </anchor>
              </controlPr>
            </control>
          </mc:Choice>
        </mc:AlternateContent>
        <mc:AlternateContent xmlns:mc="http://schemas.openxmlformats.org/markup-compatibility/2006">
          <mc:Choice Requires="x14">
            <control shapeId="51367" r:id="rId154" name="Check Box 167">
              <controlPr defaultSize="0" autoFill="0" autoLine="0" autoPict="0">
                <anchor moveWithCells="1">
                  <from>
                    <xdr:col>10</xdr:col>
                    <xdr:colOff>276225</xdr:colOff>
                    <xdr:row>143</xdr:row>
                    <xdr:rowOff>9525</xdr:rowOff>
                  </from>
                  <to>
                    <xdr:col>10</xdr:col>
                    <xdr:colOff>523875</xdr:colOff>
                    <xdr:row>144</xdr:row>
                    <xdr:rowOff>19050</xdr:rowOff>
                  </to>
                </anchor>
              </controlPr>
            </control>
          </mc:Choice>
        </mc:AlternateContent>
        <mc:AlternateContent xmlns:mc="http://schemas.openxmlformats.org/markup-compatibility/2006">
          <mc:Choice Requires="x14">
            <control shapeId="51368" r:id="rId155" name="Check Box 168">
              <controlPr defaultSize="0" autoFill="0" autoLine="0" autoPict="0">
                <anchor moveWithCells="1">
                  <from>
                    <xdr:col>10</xdr:col>
                    <xdr:colOff>276225</xdr:colOff>
                    <xdr:row>143</xdr:row>
                    <xdr:rowOff>9525</xdr:rowOff>
                  </from>
                  <to>
                    <xdr:col>10</xdr:col>
                    <xdr:colOff>523875</xdr:colOff>
                    <xdr:row>144</xdr:row>
                    <xdr:rowOff>19050</xdr:rowOff>
                  </to>
                </anchor>
              </controlPr>
            </control>
          </mc:Choice>
        </mc:AlternateContent>
        <mc:AlternateContent xmlns:mc="http://schemas.openxmlformats.org/markup-compatibility/2006">
          <mc:Choice Requires="x14">
            <control shapeId="51369" r:id="rId156" name="Check Box 169">
              <controlPr defaultSize="0" autoFill="0" autoLine="0" autoPict="0">
                <anchor moveWithCells="1">
                  <from>
                    <xdr:col>10</xdr:col>
                    <xdr:colOff>276225</xdr:colOff>
                    <xdr:row>143</xdr:row>
                    <xdr:rowOff>9525</xdr:rowOff>
                  </from>
                  <to>
                    <xdr:col>10</xdr:col>
                    <xdr:colOff>523875</xdr:colOff>
                    <xdr:row>144</xdr:row>
                    <xdr:rowOff>19050</xdr:rowOff>
                  </to>
                </anchor>
              </controlPr>
            </control>
          </mc:Choice>
        </mc:AlternateContent>
        <mc:AlternateContent xmlns:mc="http://schemas.openxmlformats.org/markup-compatibility/2006">
          <mc:Choice Requires="x14">
            <control shapeId="51370" r:id="rId157" name="Check Box 170">
              <controlPr defaultSize="0" autoFill="0" autoLine="0" autoPict="0">
                <anchor moveWithCells="1">
                  <from>
                    <xdr:col>10</xdr:col>
                    <xdr:colOff>276225</xdr:colOff>
                    <xdr:row>144</xdr:row>
                    <xdr:rowOff>9525</xdr:rowOff>
                  </from>
                  <to>
                    <xdr:col>10</xdr:col>
                    <xdr:colOff>523875</xdr:colOff>
                    <xdr:row>145</xdr:row>
                    <xdr:rowOff>19050</xdr:rowOff>
                  </to>
                </anchor>
              </controlPr>
            </control>
          </mc:Choice>
        </mc:AlternateContent>
        <mc:AlternateContent xmlns:mc="http://schemas.openxmlformats.org/markup-compatibility/2006">
          <mc:Choice Requires="x14">
            <control shapeId="51371" r:id="rId158" name="Check Box 171">
              <controlPr defaultSize="0" autoFill="0" autoLine="0" autoPict="0">
                <anchor moveWithCells="1">
                  <from>
                    <xdr:col>10</xdr:col>
                    <xdr:colOff>276225</xdr:colOff>
                    <xdr:row>145</xdr:row>
                    <xdr:rowOff>9525</xdr:rowOff>
                  </from>
                  <to>
                    <xdr:col>10</xdr:col>
                    <xdr:colOff>523875</xdr:colOff>
                    <xdr:row>146</xdr:row>
                    <xdr:rowOff>19050</xdr:rowOff>
                  </to>
                </anchor>
              </controlPr>
            </control>
          </mc:Choice>
        </mc:AlternateContent>
        <mc:AlternateContent xmlns:mc="http://schemas.openxmlformats.org/markup-compatibility/2006">
          <mc:Choice Requires="x14">
            <control shapeId="51372" r:id="rId159" name="Check Box 172">
              <controlPr defaultSize="0" autoFill="0" autoLine="0" autoPict="0">
                <anchor moveWithCells="1">
                  <from>
                    <xdr:col>10</xdr:col>
                    <xdr:colOff>276225</xdr:colOff>
                    <xdr:row>146</xdr:row>
                    <xdr:rowOff>9525</xdr:rowOff>
                  </from>
                  <to>
                    <xdr:col>10</xdr:col>
                    <xdr:colOff>523875</xdr:colOff>
                    <xdr:row>147</xdr:row>
                    <xdr:rowOff>19050</xdr:rowOff>
                  </to>
                </anchor>
              </controlPr>
            </control>
          </mc:Choice>
        </mc:AlternateContent>
        <mc:AlternateContent xmlns:mc="http://schemas.openxmlformats.org/markup-compatibility/2006">
          <mc:Choice Requires="x14">
            <control shapeId="51373" r:id="rId160" name="Check Box 173">
              <controlPr defaultSize="0" autoFill="0" autoLine="0" autoPict="0">
                <anchor moveWithCells="1">
                  <from>
                    <xdr:col>10</xdr:col>
                    <xdr:colOff>276225</xdr:colOff>
                    <xdr:row>147</xdr:row>
                    <xdr:rowOff>9525</xdr:rowOff>
                  </from>
                  <to>
                    <xdr:col>10</xdr:col>
                    <xdr:colOff>523875</xdr:colOff>
                    <xdr:row>148</xdr:row>
                    <xdr:rowOff>19050</xdr:rowOff>
                  </to>
                </anchor>
              </controlPr>
            </control>
          </mc:Choice>
        </mc:AlternateContent>
        <mc:AlternateContent xmlns:mc="http://schemas.openxmlformats.org/markup-compatibility/2006">
          <mc:Choice Requires="x14">
            <control shapeId="51374" r:id="rId161" name="Check Box 174">
              <controlPr defaultSize="0" autoFill="0" autoLine="0" autoPict="0">
                <anchor moveWithCells="1">
                  <from>
                    <xdr:col>10</xdr:col>
                    <xdr:colOff>276225</xdr:colOff>
                    <xdr:row>148</xdr:row>
                    <xdr:rowOff>9525</xdr:rowOff>
                  </from>
                  <to>
                    <xdr:col>10</xdr:col>
                    <xdr:colOff>523875</xdr:colOff>
                    <xdr:row>149</xdr:row>
                    <xdr:rowOff>19050</xdr:rowOff>
                  </to>
                </anchor>
              </controlPr>
            </control>
          </mc:Choice>
        </mc:AlternateContent>
        <mc:AlternateContent xmlns:mc="http://schemas.openxmlformats.org/markup-compatibility/2006">
          <mc:Choice Requires="x14">
            <control shapeId="51375" r:id="rId162" name="Check Box 175">
              <controlPr defaultSize="0" autoFill="0" autoLine="0" autoPict="0">
                <anchor moveWithCells="1">
                  <from>
                    <xdr:col>10</xdr:col>
                    <xdr:colOff>276225</xdr:colOff>
                    <xdr:row>149</xdr:row>
                    <xdr:rowOff>9525</xdr:rowOff>
                  </from>
                  <to>
                    <xdr:col>10</xdr:col>
                    <xdr:colOff>523875</xdr:colOff>
                    <xdr:row>150</xdr:row>
                    <xdr:rowOff>19050</xdr:rowOff>
                  </to>
                </anchor>
              </controlPr>
            </control>
          </mc:Choice>
        </mc:AlternateContent>
        <mc:AlternateContent xmlns:mc="http://schemas.openxmlformats.org/markup-compatibility/2006">
          <mc:Choice Requires="x14">
            <control shapeId="51376" r:id="rId163" name="Check Box 176">
              <controlPr defaultSize="0" autoFill="0" autoLine="0" autoPict="0">
                <anchor moveWithCells="1">
                  <from>
                    <xdr:col>10</xdr:col>
                    <xdr:colOff>276225</xdr:colOff>
                    <xdr:row>149</xdr:row>
                    <xdr:rowOff>9525</xdr:rowOff>
                  </from>
                  <to>
                    <xdr:col>10</xdr:col>
                    <xdr:colOff>523875</xdr:colOff>
                    <xdr:row>150</xdr:row>
                    <xdr:rowOff>19050</xdr:rowOff>
                  </to>
                </anchor>
              </controlPr>
            </control>
          </mc:Choice>
        </mc:AlternateContent>
        <mc:AlternateContent xmlns:mc="http://schemas.openxmlformats.org/markup-compatibility/2006">
          <mc:Choice Requires="x14">
            <control shapeId="51377" r:id="rId164" name="Check Box 177">
              <controlPr defaultSize="0" autoFill="0" autoLine="0" autoPict="0">
                <anchor moveWithCells="1">
                  <from>
                    <xdr:col>10</xdr:col>
                    <xdr:colOff>276225</xdr:colOff>
                    <xdr:row>150</xdr:row>
                    <xdr:rowOff>9525</xdr:rowOff>
                  </from>
                  <to>
                    <xdr:col>10</xdr:col>
                    <xdr:colOff>523875</xdr:colOff>
                    <xdr:row>151</xdr:row>
                    <xdr:rowOff>19050</xdr:rowOff>
                  </to>
                </anchor>
              </controlPr>
            </control>
          </mc:Choice>
        </mc:AlternateContent>
        <mc:AlternateContent xmlns:mc="http://schemas.openxmlformats.org/markup-compatibility/2006">
          <mc:Choice Requires="x14">
            <control shapeId="51378" r:id="rId165" name="Check Box 178">
              <controlPr defaultSize="0" autoFill="0" autoLine="0" autoPict="0">
                <anchor moveWithCells="1">
                  <from>
                    <xdr:col>10</xdr:col>
                    <xdr:colOff>276225</xdr:colOff>
                    <xdr:row>151</xdr:row>
                    <xdr:rowOff>9525</xdr:rowOff>
                  </from>
                  <to>
                    <xdr:col>10</xdr:col>
                    <xdr:colOff>523875</xdr:colOff>
                    <xdr:row>152</xdr:row>
                    <xdr:rowOff>19050</xdr:rowOff>
                  </to>
                </anchor>
              </controlPr>
            </control>
          </mc:Choice>
        </mc:AlternateContent>
        <mc:AlternateContent xmlns:mc="http://schemas.openxmlformats.org/markup-compatibility/2006">
          <mc:Choice Requires="x14">
            <control shapeId="51379" r:id="rId166" name="Check Box 179">
              <controlPr defaultSize="0" autoFill="0" autoLine="0" autoPict="0">
                <anchor moveWithCells="1">
                  <from>
                    <xdr:col>10</xdr:col>
                    <xdr:colOff>276225</xdr:colOff>
                    <xdr:row>152</xdr:row>
                    <xdr:rowOff>9525</xdr:rowOff>
                  </from>
                  <to>
                    <xdr:col>10</xdr:col>
                    <xdr:colOff>523875</xdr:colOff>
                    <xdr:row>153</xdr:row>
                    <xdr:rowOff>19050</xdr:rowOff>
                  </to>
                </anchor>
              </controlPr>
            </control>
          </mc:Choice>
        </mc:AlternateContent>
        <mc:AlternateContent xmlns:mc="http://schemas.openxmlformats.org/markup-compatibility/2006">
          <mc:Choice Requires="x14">
            <control shapeId="51380" r:id="rId167" name="Check Box 180">
              <controlPr defaultSize="0" autoFill="0" autoLine="0" autoPict="0">
                <anchor moveWithCells="1">
                  <from>
                    <xdr:col>10</xdr:col>
                    <xdr:colOff>276225</xdr:colOff>
                    <xdr:row>153</xdr:row>
                    <xdr:rowOff>9525</xdr:rowOff>
                  </from>
                  <to>
                    <xdr:col>10</xdr:col>
                    <xdr:colOff>523875</xdr:colOff>
                    <xdr:row>154</xdr:row>
                    <xdr:rowOff>19050</xdr:rowOff>
                  </to>
                </anchor>
              </controlPr>
            </control>
          </mc:Choice>
        </mc:AlternateContent>
        <mc:AlternateContent xmlns:mc="http://schemas.openxmlformats.org/markup-compatibility/2006">
          <mc:Choice Requires="x14">
            <control shapeId="51381" r:id="rId168" name="Check Box 181">
              <controlPr defaultSize="0" autoFill="0" autoLine="0" autoPict="0">
                <anchor moveWithCells="1">
                  <from>
                    <xdr:col>10</xdr:col>
                    <xdr:colOff>276225</xdr:colOff>
                    <xdr:row>154</xdr:row>
                    <xdr:rowOff>9525</xdr:rowOff>
                  </from>
                  <to>
                    <xdr:col>10</xdr:col>
                    <xdr:colOff>523875</xdr:colOff>
                    <xdr:row>155</xdr:row>
                    <xdr:rowOff>19050</xdr:rowOff>
                  </to>
                </anchor>
              </controlPr>
            </control>
          </mc:Choice>
        </mc:AlternateContent>
        <mc:AlternateContent xmlns:mc="http://schemas.openxmlformats.org/markup-compatibility/2006">
          <mc:Choice Requires="x14">
            <control shapeId="51382" r:id="rId169" name="Check Box 182">
              <controlPr defaultSize="0" autoFill="0" autoLine="0" autoPict="0">
                <anchor moveWithCells="1">
                  <from>
                    <xdr:col>10</xdr:col>
                    <xdr:colOff>276225</xdr:colOff>
                    <xdr:row>155</xdr:row>
                    <xdr:rowOff>9525</xdr:rowOff>
                  </from>
                  <to>
                    <xdr:col>10</xdr:col>
                    <xdr:colOff>523875</xdr:colOff>
                    <xdr:row>156</xdr:row>
                    <xdr:rowOff>19050</xdr:rowOff>
                  </to>
                </anchor>
              </controlPr>
            </control>
          </mc:Choice>
        </mc:AlternateContent>
        <mc:AlternateContent xmlns:mc="http://schemas.openxmlformats.org/markup-compatibility/2006">
          <mc:Choice Requires="x14">
            <control shapeId="51383" r:id="rId170" name="Check Box 183">
              <controlPr defaultSize="0" autoFill="0" autoLine="0" autoPict="0">
                <anchor moveWithCells="1">
                  <from>
                    <xdr:col>10</xdr:col>
                    <xdr:colOff>276225</xdr:colOff>
                    <xdr:row>156</xdr:row>
                    <xdr:rowOff>9525</xdr:rowOff>
                  </from>
                  <to>
                    <xdr:col>10</xdr:col>
                    <xdr:colOff>523875</xdr:colOff>
                    <xdr:row>157</xdr:row>
                    <xdr:rowOff>19050</xdr:rowOff>
                  </to>
                </anchor>
              </controlPr>
            </control>
          </mc:Choice>
        </mc:AlternateContent>
        <mc:AlternateContent xmlns:mc="http://schemas.openxmlformats.org/markup-compatibility/2006">
          <mc:Choice Requires="x14">
            <control shapeId="51384" r:id="rId171" name="Check Box 184">
              <controlPr defaultSize="0" autoFill="0" autoLine="0" autoPict="0">
                <anchor moveWithCells="1">
                  <from>
                    <xdr:col>10</xdr:col>
                    <xdr:colOff>276225</xdr:colOff>
                    <xdr:row>157</xdr:row>
                    <xdr:rowOff>9525</xdr:rowOff>
                  </from>
                  <to>
                    <xdr:col>10</xdr:col>
                    <xdr:colOff>523875</xdr:colOff>
                    <xdr:row>158</xdr:row>
                    <xdr:rowOff>19050</xdr:rowOff>
                  </to>
                </anchor>
              </controlPr>
            </control>
          </mc:Choice>
        </mc:AlternateContent>
        <mc:AlternateContent xmlns:mc="http://schemas.openxmlformats.org/markup-compatibility/2006">
          <mc:Choice Requires="x14">
            <control shapeId="51385" r:id="rId172" name="Check Box 185">
              <controlPr defaultSize="0" autoFill="0" autoLine="0" autoPict="0">
                <anchor moveWithCells="1">
                  <from>
                    <xdr:col>10</xdr:col>
                    <xdr:colOff>276225</xdr:colOff>
                    <xdr:row>157</xdr:row>
                    <xdr:rowOff>9525</xdr:rowOff>
                  </from>
                  <to>
                    <xdr:col>10</xdr:col>
                    <xdr:colOff>523875</xdr:colOff>
                    <xdr:row>158</xdr:row>
                    <xdr:rowOff>19050</xdr:rowOff>
                  </to>
                </anchor>
              </controlPr>
            </control>
          </mc:Choice>
        </mc:AlternateContent>
        <mc:AlternateContent xmlns:mc="http://schemas.openxmlformats.org/markup-compatibility/2006">
          <mc:Choice Requires="x14">
            <control shapeId="51386" r:id="rId173" name="Check Box 186">
              <controlPr defaultSize="0" autoFill="0" autoLine="0" autoPict="0">
                <anchor moveWithCells="1">
                  <from>
                    <xdr:col>10</xdr:col>
                    <xdr:colOff>276225</xdr:colOff>
                    <xdr:row>158</xdr:row>
                    <xdr:rowOff>9525</xdr:rowOff>
                  </from>
                  <to>
                    <xdr:col>10</xdr:col>
                    <xdr:colOff>523875</xdr:colOff>
                    <xdr:row>159</xdr:row>
                    <xdr:rowOff>19050</xdr:rowOff>
                  </to>
                </anchor>
              </controlPr>
            </control>
          </mc:Choice>
        </mc:AlternateContent>
        <mc:AlternateContent xmlns:mc="http://schemas.openxmlformats.org/markup-compatibility/2006">
          <mc:Choice Requires="x14">
            <control shapeId="51387" r:id="rId174" name="Check Box 187">
              <controlPr defaultSize="0" autoFill="0" autoLine="0" autoPict="0">
                <anchor moveWithCells="1">
                  <from>
                    <xdr:col>10</xdr:col>
                    <xdr:colOff>276225</xdr:colOff>
                    <xdr:row>159</xdr:row>
                    <xdr:rowOff>9525</xdr:rowOff>
                  </from>
                  <to>
                    <xdr:col>10</xdr:col>
                    <xdr:colOff>523875</xdr:colOff>
                    <xdr:row>160</xdr:row>
                    <xdr:rowOff>19050</xdr:rowOff>
                  </to>
                </anchor>
              </controlPr>
            </control>
          </mc:Choice>
        </mc:AlternateContent>
        <mc:AlternateContent xmlns:mc="http://schemas.openxmlformats.org/markup-compatibility/2006">
          <mc:Choice Requires="x14">
            <control shapeId="51388" r:id="rId175" name="Check Box 188">
              <controlPr defaultSize="0" autoFill="0" autoLine="0" autoPict="0">
                <anchor moveWithCells="1">
                  <from>
                    <xdr:col>10</xdr:col>
                    <xdr:colOff>276225</xdr:colOff>
                    <xdr:row>160</xdr:row>
                    <xdr:rowOff>9525</xdr:rowOff>
                  </from>
                  <to>
                    <xdr:col>10</xdr:col>
                    <xdr:colOff>523875</xdr:colOff>
                    <xdr:row>161</xdr:row>
                    <xdr:rowOff>19050</xdr:rowOff>
                  </to>
                </anchor>
              </controlPr>
            </control>
          </mc:Choice>
        </mc:AlternateContent>
        <mc:AlternateContent xmlns:mc="http://schemas.openxmlformats.org/markup-compatibility/2006">
          <mc:Choice Requires="x14">
            <control shapeId="51389" r:id="rId176" name="Check Box 189">
              <controlPr defaultSize="0" autoFill="0" autoLine="0" autoPict="0">
                <anchor moveWithCells="1">
                  <from>
                    <xdr:col>10</xdr:col>
                    <xdr:colOff>276225</xdr:colOff>
                    <xdr:row>161</xdr:row>
                    <xdr:rowOff>9525</xdr:rowOff>
                  </from>
                  <to>
                    <xdr:col>10</xdr:col>
                    <xdr:colOff>523875</xdr:colOff>
                    <xdr:row>162</xdr:row>
                    <xdr:rowOff>19050</xdr:rowOff>
                  </to>
                </anchor>
              </controlPr>
            </control>
          </mc:Choice>
        </mc:AlternateContent>
        <mc:AlternateContent xmlns:mc="http://schemas.openxmlformats.org/markup-compatibility/2006">
          <mc:Choice Requires="x14">
            <control shapeId="51390" r:id="rId177" name="Check Box 190">
              <controlPr defaultSize="0" autoFill="0" autoLine="0" autoPict="0">
                <anchor moveWithCells="1">
                  <from>
                    <xdr:col>10</xdr:col>
                    <xdr:colOff>276225</xdr:colOff>
                    <xdr:row>162</xdr:row>
                    <xdr:rowOff>9525</xdr:rowOff>
                  </from>
                  <to>
                    <xdr:col>10</xdr:col>
                    <xdr:colOff>523875</xdr:colOff>
                    <xdr:row>163</xdr:row>
                    <xdr:rowOff>19050</xdr:rowOff>
                  </to>
                </anchor>
              </controlPr>
            </control>
          </mc:Choice>
        </mc:AlternateContent>
        <mc:AlternateContent xmlns:mc="http://schemas.openxmlformats.org/markup-compatibility/2006">
          <mc:Choice Requires="x14">
            <control shapeId="51391" r:id="rId178" name="Check Box 191">
              <controlPr defaultSize="0" autoFill="0" autoLine="0" autoPict="0">
                <anchor moveWithCells="1">
                  <from>
                    <xdr:col>10</xdr:col>
                    <xdr:colOff>276225</xdr:colOff>
                    <xdr:row>164</xdr:row>
                    <xdr:rowOff>9525</xdr:rowOff>
                  </from>
                  <to>
                    <xdr:col>10</xdr:col>
                    <xdr:colOff>523875</xdr:colOff>
                    <xdr:row>165</xdr:row>
                    <xdr:rowOff>19050</xdr:rowOff>
                  </to>
                </anchor>
              </controlPr>
            </control>
          </mc:Choice>
        </mc:AlternateContent>
        <mc:AlternateContent xmlns:mc="http://schemas.openxmlformats.org/markup-compatibility/2006">
          <mc:Choice Requires="x14">
            <control shapeId="51392" r:id="rId179" name="Check Box 192">
              <controlPr defaultSize="0" autoFill="0" autoLine="0" autoPict="0">
                <anchor moveWithCells="1">
                  <from>
                    <xdr:col>10</xdr:col>
                    <xdr:colOff>276225</xdr:colOff>
                    <xdr:row>165</xdr:row>
                    <xdr:rowOff>9525</xdr:rowOff>
                  </from>
                  <to>
                    <xdr:col>10</xdr:col>
                    <xdr:colOff>523875</xdr:colOff>
                    <xdr:row>166</xdr:row>
                    <xdr:rowOff>19050</xdr:rowOff>
                  </to>
                </anchor>
              </controlPr>
            </control>
          </mc:Choice>
        </mc:AlternateContent>
        <mc:AlternateContent xmlns:mc="http://schemas.openxmlformats.org/markup-compatibility/2006">
          <mc:Choice Requires="x14">
            <control shapeId="51393" r:id="rId180" name="Check Box 193">
              <controlPr defaultSize="0" autoFill="0" autoLine="0" autoPict="0">
                <anchor moveWithCells="1">
                  <from>
                    <xdr:col>10</xdr:col>
                    <xdr:colOff>276225</xdr:colOff>
                    <xdr:row>166</xdr:row>
                    <xdr:rowOff>9525</xdr:rowOff>
                  </from>
                  <to>
                    <xdr:col>10</xdr:col>
                    <xdr:colOff>523875</xdr:colOff>
                    <xdr:row>167</xdr:row>
                    <xdr:rowOff>19050</xdr:rowOff>
                  </to>
                </anchor>
              </controlPr>
            </control>
          </mc:Choice>
        </mc:AlternateContent>
        <mc:AlternateContent xmlns:mc="http://schemas.openxmlformats.org/markup-compatibility/2006">
          <mc:Choice Requires="x14">
            <control shapeId="51394" r:id="rId181" name="Check Box 194">
              <controlPr defaultSize="0" autoFill="0" autoLine="0" autoPict="0">
                <anchor moveWithCells="1">
                  <from>
                    <xdr:col>10</xdr:col>
                    <xdr:colOff>276225</xdr:colOff>
                    <xdr:row>167</xdr:row>
                    <xdr:rowOff>9525</xdr:rowOff>
                  </from>
                  <to>
                    <xdr:col>10</xdr:col>
                    <xdr:colOff>523875</xdr:colOff>
                    <xdr:row>168</xdr:row>
                    <xdr:rowOff>19050</xdr:rowOff>
                  </to>
                </anchor>
              </controlPr>
            </control>
          </mc:Choice>
        </mc:AlternateContent>
        <mc:AlternateContent xmlns:mc="http://schemas.openxmlformats.org/markup-compatibility/2006">
          <mc:Choice Requires="x14">
            <control shapeId="51395" r:id="rId182" name="Check Box 195">
              <controlPr defaultSize="0" autoFill="0" autoLine="0" autoPict="0">
                <anchor moveWithCells="1">
                  <from>
                    <xdr:col>10</xdr:col>
                    <xdr:colOff>276225</xdr:colOff>
                    <xdr:row>168</xdr:row>
                    <xdr:rowOff>9525</xdr:rowOff>
                  </from>
                  <to>
                    <xdr:col>10</xdr:col>
                    <xdr:colOff>523875</xdr:colOff>
                    <xdr:row>169</xdr:row>
                    <xdr:rowOff>19050</xdr:rowOff>
                  </to>
                </anchor>
              </controlPr>
            </control>
          </mc:Choice>
        </mc:AlternateContent>
        <mc:AlternateContent xmlns:mc="http://schemas.openxmlformats.org/markup-compatibility/2006">
          <mc:Choice Requires="x14">
            <control shapeId="51396" r:id="rId183" name="Check Box 196">
              <controlPr defaultSize="0" autoFill="0" autoLine="0" autoPict="0">
                <anchor moveWithCells="1">
                  <from>
                    <xdr:col>10</xdr:col>
                    <xdr:colOff>276225</xdr:colOff>
                    <xdr:row>169</xdr:row>
                    <xdr:rowOff>9525</xdr:rowOff>
                  </from>
                  <to>
                    <xdr:col>10</xdr:col>
                    <xdr:colOff>523875</xdr:colOff>
                    <xdr:row>170</xdr:row>
                    <xdr:rowOff>19050</xdr:rowOff>
                  </to>
                </anchor>
              </controlPr>
            </control>
          </mc:Choice>
        </mc:AlternateContent>
        <mc:AlternateContent xmlns:mc="http://schemas.openxmlformats.org/markup-compatibility/2006">
          <mc:Choice Requires="x14">
            <control shapeId="51397" r:id="rId184" name="Check Box 197">
              <controlPr defaultSize="0" autoFill="0" autoLine="0" autoPict="0">
                <anchor moveWithCells="1">
                  <from>
                    <xdr:col>10</xdr:col>
                    <xdr:colOff>276225</xdr:colOff>
                    <xdr:row>170</xdr:row>
                    <xdr:rowOff>9525</xdr:rowOff>
                  </from>
                  <to>
                    <xdr:col>10</xdr:col>
                    <xdr:colOff>523875</xdr:colOff>
                    <xdr:row>171</xdr:row>
                    <xdr:rowOff>19050</xdr:rowOff>
                  </to>
                </anchor>
              </controlPr>
            </control>
          </mc:Choice>
        </mc:AlternateContent>
        <mc:AlternateContent xmlns:mc="http://schemas.openxmlformats.org/markup-compatibility/2006">
          <mc:Choice Requires="x14">
            <control shapeId="51398" r:id="rId185" name="Check Box 198">
              <controlPr defaultSize="0" autoFill="0" autoLine="0" autoPict="0">
                <anchor moveWithCells="1">
                  <from>
                    <xdr:col>10</xdr:col>
                    <xdr:colOff>276225</xdr:colOff>
                    <xdr:row>171</xdr:row>
                    <xdr:rowOff>9525</xdr:rowOff>
                  </from>
                  <to>
                    <xdr:col>10</xdr:col>
                    <xdr:colOff>523875</xdr:colOff>
                    <xdr:row>172</xdr:row>
                    <xdr:rowOff>19050</xdr:rowOff>
                  </to>
                </anchor>
              </controlPr>
            </control>
          </mc:Choice>
        </mc:AlternateContent>
        <mc:AlternateContent xmlns:mc="http://schemas.openxmlformats.org/markup-compatibility/2006">
          <mc:Choice Requires="x14">
            <control shapeId="51399" r:id="rId186" name="Check Box 199">
              <controlPr defaultSize="0" autoFill="0" autoLine="0" autoPict="0">
                <anchor moveWithCells="1">
                  <from>
                    <xdr:col>10</xdr:col>
                    <xdr:colOff>276225</xdr:colOff>
                    <xdr:row>172</xdr:row>
                    <xdr:rowOff>9525</xdr:rowOff>
                  </from>
                  <to>
                    <xdr:col>10</xdr:col>
                    <xdr:colOff>523875</xdr:colOff>
                    <xdr:row>173</xdr:row>
                    <xdr:rowOff>19050</xdr:rowOff>
                  </to>
                </anchor>
              </controlPr>
            </control>
          </mc:Choice>
        </mc:AlternateContent>
        <mc:AlternateContent xmlns:mc="http://schemas.openxmlformats.org/markup-compatibility/2006">
          <mc:Choice Requires="x14">
            <control shapeId="51400" r:id="rId187" name="Check Box 200">
              <controlPr defaultSize="0" autoFill="0" autoLine="0" autoPict="0">
                <anchor moveWithCells="1">
                  <from>
                    <xdr:col>10</xdr:col>
                    <xdr:colOff>276225</xdr:colOff>
                    <xdr:row>173</xdr:row>
                    <xdr:rowOff>9525</xdr:rowOff>
                  </from>
                  <to>
                    <xdr:col>10</xdr:col>
                    <xdr:colOff>523875</xdr:colOff>
                    <xdr:row>174</xdr:row>
                    <xdr:rowOff>19050</xdr:rowOff>
                  </to>
                </anchor>
              </controlPr>
            </control>
          </mc:Choice>
        </mc:AlternateContent>
        <mc:AlternateContent xmlns:mc="http://schemas.openxmlformats.org/markup-compatibility/2006">
          <mc:Choice Requires="x14">
            <control shapeId="51401" r:id="rId188" name="Check Box 201">
              <controlPr defaultSize="0" autoFill="0" autoLine="0" autoPict="0">
                <anchor moveWithCells="1">
                  <from>
                    <xdr:col>10</xdr:col>
                    <xdr:colOff>276225</xdr:colOff>
                    <xdr:row>174</xdr:row>
                    <xdr:rowOff>9525</xdr:rowOff>
                  </from>
                  <to>
                    <xdr:col>10</xdr:col>
                    <xdr:colOff>523875</xdr:colOff>
                    <xdr:row>175</xdr:row>
                    <xdr:rowOff>19050</xdr:rowOff>
                  </to>
                </anchor>
              </controlPr>
            </control>
          </mc:Choice>
        </mc:AlternateContent>
        <mc:AlternateContent xmlns:mc="http://schemas.openxmlformats.org/markup-compatibility/2006">
          <mc:Choice Requires="x14">
            <control shapeId="51402" r:id="rId189" name="Check Box 202">
              <controlPr defaultSize="0" autoFill="0" autoLine="0" autoPict="0">
                <anchor moveWithCells="1">
                  <from>
                    <xdr:col>10</xdr:col>
                    <xdr:colOff>276225</xdr:colOff>
                    <xdr:row>175</xdr:row>
                    <xdr:rowOff>9525</xdr:rowOff>
                  </from>
                  <to>
                    <xdr:col>10</xdr:col>
                    <xdr:colOff>523875</xdr:colOff>
                    <xdr:row>176</xdr:row>
                    <xdr:rowOff>19050</xdr:rowOff>
                  </to>
                </anchor>
              </controlPr>
            </control>
          </mc:Choice>
        </mc:AlternateContent>
        <mc:AlternateContent xmlns:mc="http://schemas.openxmlformats.org/markup-compatibility/2006">
          <mc:Choice Requires="x14">
            <control shapeId="51403" r:id="rId190" name="Check Box 203">
              <controlPr defaultSize="0" autoFill="0" autoLine="0" autoPict="0">
                <anchor moveWithCells="1">
                  <from>
                    <xdr:col>10</xdr:col>
                    <xdr:colOff>276225</xdr:colOff>
                    <xdr:row>176</xdr:row>
                    <xdr:rowOff>9525</xdr:rowOff>
                  </from>
                  <to>
                    <xdr:col>10</xdr:col>
                    <xdr:colOff>523875</xdr:colOff>
                    <xdr:row>177</xdr:row>
                    <xdr:rowOff>19050</xdr:rowOff>
                  </to>
                </anchor>
              </controlPr>
            </control>
          </mc:Choice>
        </mc:AlternateContent>
        <mc:AlternateContent xmlns:mc="http://schemas.openxmlformats.org/markup-compatibility/2006">
          <mc:Choice Requires="x14">
            <control shapeId="51404" r:id="rId191" name="Check Box 204">
              <controlPr defaultSize="0" autoFill="0" autoLine="0" autoPict="0">
                <anchor moveWithCells="1">
                  <from>
                    <xdr:col>10</xdr:col>
                    <xdr:colOff>276225</xdr:colOff>
                    <xdr:row>177</xdr:row>
                    <xdr:rowOff>9525</xdr:rowOff>
                  </from>
                  <to>
                    <xdr:col>10</xdr:col>
                    <xdr:colOff>523875</xdr:colOff>
                    <xdr:row>178</xdr:row>
                    <xdr:rowOff>19050</xdr:rowOff>
                  </to>
                </anchor>
              </controlPr>
            </control>
          </mc:Choice>
        </mc:AlternateContent>
        <mc:AlternateContent xmlns:mc="http://schemas.openxmlformats.org/markup-compatibility/2006">
          <mc:Choice Requires="x14">
            <control shapeId="51405" r:id="rId192" name="Check Box 205">
              <controlPr defaultSize="0" autoFill="0" autoLine="0" autoPict="0">
                <anchor moveWithCells="1">
                  <from>
                    <xdr:col>10</xdr:col>
                    <xdr:colOff>276225</xdr:colOff>
                    <xdr:row>178</xdr:row>
                    <xdr:rowOff>9525</xdr:rowOff>
                  </from>
                  <to>
                    <xdr:col>10</xdr:col>
                    <xdr:colOff>523875</xdr:colOff>
                    <xdr:row>179</xdr:row>
                    <xdr:rowOff>19050</xdr:rowOff>
                  </to>
                </anchor>
              </controlPr>
            </control>
          </mc:Choice>
        </mc:AlternateContent>
        <mc:AlternateContent xmlns:mc="http://schemas.openxmlformats.org/markup-compatibility/2006">
          <mc:Choice Requires="x14">
            <control shapeId="51406" r:id="rId193" name="Check Box 206">
              <controlPr defaultSize="0" autoFill="0" autoLine="0" autoPict="0">
                <anchor moveWithCells="1">
                  <from>
                    <xdr:col>10</xdr:col>
                    <xdr:colOff>276225</xdr:colOff>
                    <xdr:row>179</xdr:row>
                    <xdr:rowOff>9525</xdr:rowOff>
                  </from>
                  <to>
                    <xdr:col>10</xdr:col>
                    <xdr:colOff>523875</xdr:colOff>
                    <xdr:row>180</xdr:row>
                    <xdr:rowOff>19050</xdr:rowOff>
                  </to>
                </anchor>
              </controlPr>
            </control>
          </mc:Choice>
        </mc:AlternateContent>
        <mc:AlternateContent xmlns:mc="http://schemas.openxmlformats.org/markup-compatibility/2006">
          <mc:Choice Requires="x14">
            <control shapeId="51407" r:id="rId194" name="Check Box 207">
              <controlPr defaultSize="0" autoFill="0" autoLine="0" autoPict="0">
                <anchor moveWithCells="1">
                  <from>
                    <xdr:col>10</xdr:col>
                    <xdr:colOff>276225</xdr:colOff>
                    <xdr:row>180</xdr:row>
                    <xdr:rowOff>9525</xdr:rowOff>
                  </from>
                  <to>
                    <xdr:col>10</xdr:col>
                    <xdr:colOff>523875</xdr:colOff>
                    <xdr:row>181</xdr:row>
                    <xdr:rowOff>19050</xdr:rowOff>
                  </to>
                </anchor>
              </controlPr>
            </control>
          </mc:Choice>
        </mc:AlternateContent>
        <mc:AlternateContent xmlns:mc="http://schemas.openxmlformats.org/markup-compatibility/2006">
          <mc:Choice Requires="x14">
            <control shapeId="51408" r:id="rId195" name="Check Box 208">
              <controlPr defaultSize="0" autoFill="0" autoLine="0" autoPict="0">
                <anchor moveWithCells="1">
                  <from>
                    <xdr:col>10</xdr:col>
                    <xdr:colOff>276225</xdr:colOff>
                    <xdr:row>181</xdr:row>
                    <xdr:rowOff>9525</xdr:rowOff>
                  </from>
                  <to>
                    <xdr:col>10</xdr:col>
                    <xdr:colOff>523875</xdr:colOff>
                    <xdr:row>182</xdr:row>
                    <xdr:rowOff>19050</xdr:rowOff>
                  </to>
                </anchor>
              </controlPr>
            </control>
          </mc:Choice>
        </mc:AlternateContent>
        <mc:AlternateContent xmlns:mc="http://schemas.openxmlformats.org/markup-compatibility/2006">
          <mc:Choice Requires="x14">
            <control shapeId="51409" r:id="rId196" name="Check Box 209">
              <controlPr defaultSize="0" autoFill="0" autoLine="0" autoPict="0">
                <anchor moveWithCells="1">
                  <from>
                    <xdr:col>10</xdr:col>
                    <xdr:colOff>276225</xdr:colOff>
                    <xdr:row>182</xdr:row>
                    <xdr:rowOff>9525</xdr:rowOff>
                  </from>
                  <to>
                    <xdr:col>10</xdr:col>
                    <xdr:colOff>523875</xdr:colOff>
                    <xdr:row>183</xdr:row>
                    <xdr:rowOff>19050</xdr:rowOff>
                  </to>
                </anchor>
              </controlPr>
            </control>
          </mc:Choice>
        </mc:AlternateContent>
        <mc:AlternateContent xmlns:mc="http://schemas.openxmlformats.org/markup-compatibility/2006">
          <mc:Choice Requires="x14">
            <control shapeId="51410" r:id="rId197" name="Check Box 210">
              <controlPr defaultSize="0" autoFill="0" autoLine="0" autoPict="0">
                <anchor moveWithCells="1">
                  <from>
                    <xdr:col>10</xdr:col>
                    <xdr:colOff>276225</xdr:colOff>
                    <xdr:row>183</xdr:row>
                    <xdr:rowOff>9525</xdr:rowOff>
                  </from>
                  <to>
                    <xdr:col>10</xdr:col>
                    <xdr:colOff>523875</xdr:colOff>
                    <xdr:row>184</xdr:row>
                    <xdr:rowOff>19050</xdr:rowOff>
                  </to>
                </anchor>
              </controlPr>
            </control>
          </mc:Choice>
        </mc:AlternateContent>
        <mc:AlternateContent xmlns:mc="http://schemas.openxmlformats.org/markup-compatibility/2006">
          <mc:Choice Requires="x14">
            <control shapeId="51411" r:id="rId198" name="Check Box 211">
              <controlPr defaultSize="0" autoFill="0" autoLine="0" autoPict="0">
                <anchor moveWithCells="1">
                  <from>
                    <xdr:col>10</xdr:col>
                    <xdr:colOff>276225</xdr:colOff>
                    <xdr:row>184</xdr:row>
                    <xdr:rowOff>9525</xdr:rowOff>
                  </from>
                  <to>
                    <xdr:col>10</xdr:col>
                    <xdr:colOff>523875</xdr:colOff>
                    <xdr:row>185</xdr:row>
                    <xdr:rowOff>19050</xdr:rowOff>
                  </to>
                </anchor>
              </controlPr>
            </control>
          </mc:Choice>
        </mc:AlternateContent>
        <mc:AlternateContent xmlns:mc="http://schemas.openxmlformats.org/markup-compatibility/2006">
          <mc:Choice Requires="x14">
            <control shapeId="51412" r:id="rId199" name="Check Box 212">
              <controlPr defaultSize="0" autoFill="0" autoLine="0" autoPict="0">
                <anchor moveWithCells="1">
                  <from>
                    <xdr:col>10</xdr:col>
                    <xdr:colOff>276225</xdr:colOff>
                    <xdr:row>185</xdr:row>
                    <xdr:rowOff>9525</xdr:rowOff>
                  </from>
                  <to>
                    <xdr:col>10</xdr:col>
                    <xdr:colOff>523875</xdr:colOff>
                    <xdr:row>186</xdr:row>
                    <xdr:rowOff>19050</xdr:rowOff>
                  </to>
                </anchor>
              </controlPr>
            </control>
          </mc:Choice>
        </mc:AlternateContent>
        <mc:AlternateContent xmlns:mc="http://schemas.openxmlformats.org/markup-compatibility/2006">
          <mc:Choice Requires="x14">
            <control shapeId="51413" r:id="rId200" name="Check Box 213">
              <controlPr defaultSize="0" autoFill="0" autoLine="0" autoPict="0">
                <anchor moveWithCells="1">
                  <from>
                    <xdr:col>10</xdr:col>
                    <xdr:colOff>276225</xdr:colOff>
                    <xdr:row>186</xdr:row>
                    <xdr:rowOff>9525</xdr:rowOff>
                  </from>
                  <to>
                    <xdr:col>10</xdr:col>
                    <xdr:colOff>523875</xdr:colOff>
                    <xdr:row>187</xdr:row>
                    <xdr:rowOff>19050</xdr:rowOff>
                  </to>
                </anchor>
              </controlPr>
            </control>
          </mc:Choice>
        </mc:AlternateContent>
        <mc:AlternateContent xmlns:mc="http://schemas.openxmlformats.org/markup-compatibility/2006">
          <mc:Choice Requires="x14">
            <control shapeId="51414" r:id="rId201" name="Check Box 214">
              <controlPr defaultSize="0" autoFill="0" autoLine="0" autoPict="0">
                <anchor moveWithCells="1">
                  <from>
                    <xdr:col>10</xdr:col>
                    <xdr:colOff>276225</xdr:colOff>
                    <xdr:row>187</xdr:row>
                    <xdr:rowOff>9525</xdr:rowOff>
                  </from>
                  <to>
                    <xdr:col>10</xdr:col>
                    <xdr:colOff>523875</xdr:colOff>
                    <xdr:row>188</xdr:row>
                    <xdr:rowOff>19050</xdr:rowOff>
                  </to>
                </anchor>
              </controlPr>
            </control>
          </mc:Choice>
        </mc:AlternateContent>
        <mc:AlternateContent xmlns:mc="http://schemas.openxmlformats.org/markup-compatibility/2006">
          <mc:Choice Requires="x14">
            <control shapeId="51415" r:id="rId202" name="Check Box 215">
              <controlPr defaultSize="0" autoFill="0" autoLine="0" autoPict="0">
                <anchor moveWithCells="1">
                  <from>
                    <xdr:col>10</xdr:col>
                    <xdr:colOff>276225</xdr:colOff>
                    <xdr:row>188</xdr:row>
                    <xdr:rowOff>9525</xdr:rowOff>
                  </from>
                  <to>
                    <xdr:col>10</xdr:col>
                    <xdr:colOff>523875</xdr:colOff>
                    <xdr:row>189</xdr:row>
                    <xdr:rowOff>19050</xdr:rowOff>
                  </to>
                </anchor>
              </controlPr>
            </control>
          </mc:Choice>
        </mc:AlternateContent>
        <mc:AlternateContent xmlns:mc="http://schemas.openxmlformats.org/markup-compatibility/2006">
          <mc:Choice Requires="x14">
            <control shapeId="51416" r:id="rId203" name="Check Box 216">
              <controlPr defaultSize="0" autoFill="0" autoLine="0" autoPict="0">
                <anchor moveWithCells="1">
                  <from>
                    <xdr:col>10</xdr:col>
                    <xdr:colOff>276225</xdr:colOff>
                    <xdr:row>189</xdr:row>
                    <xdr:rowOff>9525</xdr:rowOff>
                  </from>
                  <to>
                    <xdr:col>10</xdr:col>
                    <xdr:colOff>523875</xdr:colOff>
                    <xdr:row>190</xdr:row>
                    <xdr:rowOff>19050</xdr:rowOff>
                  </to>
                </anchor>
              </controlPr>
            </control>
          </mc:Choice>
        </mc:AlternateContent>
        <mc:AlternateContent xmlns:mc="http://schemas.openxmlformats.org/markup-compatibility/2006">
          <mc:Choice Requires="x14">
            <control shapeId="51417" r:id="rId204" name="Check Box 217">
              <controlPr defaultSize="0" autoFill="0" autoLine="0" autoPict="0">
                <anchor moveWithCells="1">
                  <from>
                    <xdr:col>10</xdr:col>
                    <xdr:colOff>276225</xdr:colOff>
                    <xdr:row>190</xdr:row>
                    <xdr:rowOff>9525</xdr:rowOff>
                  </from>
                  <to>
                    <xdr:col>10</xdr:col>
                    <xdr:colOff>523875</xdr:colOff>
                    <xdr:row>191</xdr:row>
                    <xdr:rowOff>19050</xdr:rowOff>
                  </to>
                </anchor>
              </controlPr>
            </control>
          </mc:Choice>
        </mc:AlternateContent>
        <mc:AlternateContent xmlns:mc="http://schemas.openxmlformats.org/markup-compatibility/2006">
          <mc:Choice Requires="x14">
            <control shapeId="51418" r:id="rId205" name="Check Box 218">
              <controlPr defaultSize="0" autoFill="0" autoLine="0" autoPict="0">
                <anchor moveWithCells="1">
                  <from>
                    <xdr:col>10</xdr:col>
                    <xdr:colOff>276225</xdr:colOff>
                    <xdr:row>191</xdr:row>
                    <xdr:rowOff>9525</xdr:rowOff>
                  </from>
                  <to>
                    <xdr:col>10</xdr:col>
                    <xdr:colOff>523875</xdr:colOff>
                    <xdr:row>192</xdr:row>
                    <xdr:rowOff>19050</xdr:rowOff>
                  </to>
                </anchor>
              </controlPr>
            </control>
          </mc:Choice>
        </mc:AlternateContent>
        <mc:AlternateContent xmlns:mc="http://schemas.openxmlformats.org/markup-compatibility/2006">
          <mc:Choice Requires="x14">
            <control shapeId="51419" r:id="rId206" name="Check Box 219">
              <controlPr defaultSize="0" autoFill="0" autoLine="0" autoPict="0">
                <anchor moveWithCells="1">
                  <from>
                    <xdr:col>10</xdr:col>
                    <xdr:colOff>276225</xdr:colOff>
                    <xdr:row>192</xdr:row>
                    <xdr:rowOff>9525</xdr:rowOff>
                  </from>
                  <to>
                    <xdr:col>10</xdr:col>
                    <xdr:colOff>523875</xdr:colOff>
                    <xdr:row>193</xdr:row>
                    <xdr:rowOff>19050</xdr:rowOff>
                  </to>
                </anchor>
              </controlPr>
            </control>
          </mc:Choice>
        </mc:AlternateContent>
        <mc:AlternateContent xmlns:mc="http://schemas.openxmlformats.org/markup-compatibility/2006">
          <mc:Choice Requires="x14">
            <control shapeId="51420" r:id="rId207" name="Check Box 220">
              <controlPr defaultSize="0" autoFill="0" autoLine="0" autoPict="0">
                <anchor moveWithCells="1">
                  <from>
                    <xdr:col>10</xdr:col>
                    <xdr:colOff>276225</xdr:colOff>
                    <xdr:row>192</xdr:row>
                    <xdr:rowOff>9525</xdr:rowOff>
                  </from>
                  <to>
                    <xdr:col>10</xdr:col>
                    <xdr:colOff>523875</xdr:colOff>
                    <xdr:row>193</xdr:row>
                    <xdr:rowOff>19050</xdr:rowOff>
                  </to>
                </anchor>
              </controlPr>
            </control>
          </mc:Choice>
        </mc:AlternateContent>
        <mc:AlternateContent xmlns:mc="http://schemas.openxmlformats.org/markup-compatibility/2006">
          <mc:Choice Requires="x14">
            <control shapeId="51421" r:id="rId208" name="Check Box 221">
              <controlPr defaultSize="0" autoFill="0" autoLine="0" autoPict="0">
                <anchor moveWithCells="1">
                  <from>
                    <xdr:col>10</xdr:col>
                    <xdr:colOff>276225</xdr:colOff>
                    <xdr:row>193</xdr:row>
                    <xdr:rowOff>9525</xdr:rowOff>
                  </from>
                  <to>
                    <xdr:col>10</xdr:col>
                    <xdr:colOff>523875</xdr:colOff>
                    <xdr:row>194</xdr:row>
                    <xdr:rowOff>19050</xdr:rowOff>
                  </to>
                </anchor>
              </controlPr>
            </control>
          </mc:Choice>
        </mc:AlternateContent>
        <mc:AlternateContent xmlns:mc="http://schemas.openxmlformats.org/markup-compatibility/2006">
          <mc:Choice Requires="x14">
            <control shapeId="51422" r:id="rId209" name="Check Box 222">
              <controlPr defaultSize="0" autoFill="0" autoLine="0" autoPict="0">
                <anchor moveWithCells="1">
                  <from>
                    <xdr:col>10</xdr:col>
                    <xdr:colOff>276225</xdr:colOff>
                    <xdr:row>194</xdr:row>
                    <xdr:rowOff>9525</xdr:rowOff>
                  </from>
                  <to>
                    <xdr:col>10</xdr:col>
                    <xdr:colOff>523875</xdr:colOff>
                    <xdr:row>195</xdr:row>
                    <xdr:rowOff>19050</xdr:rowOff>
                  </to>
                </anchor>
              </controlPr>
            </control>
          </mc:Choice>
        </mc:AlternateContent>
        <mc:AlternateContent xmlns:mc="http://schemas.openxmlformats.org/markup-compatibility/2006">
          <mc:Choice Requires="x14">
            <control shapeId="51423" r:id="rId210" name="Check Box 223">
              <controlPr defaultSize="0" autoFill="0" autoLine="0" autoPict="0">
                <anchor moveWithCells="1">
                  <from>
                    <xdr:col>10</xdr:col>
                    <xdr:colOff>276225</xdr:colOff>
                    <xdr:row>195</xdr:row>
                    <xdr:rowOff>9525</xdr:rowOff>
                  </from>
                  <to>
                    <xdr:col>10</xdr:col>
                    <xdr:colOff>523875</xdr:colOff>
                    <xdr:row>196</xdr:row>
                    <xdr:rowOff>19050</xdr:rowOff>
                  </to>
                </anchor>
              </controlPr>
            </control>
          </mc:Choice>
        </mc:AlternateContent>
        <mc:AlternateContent xmlns:mc="http://schemas.openxmlformats.org/markup-compatibility/2006">
          <mc:Choice Requires="x14">
            <control shapeId="51424" r:id="rId211" name="Check Box 224">
              <controlPr defaultSize="0" autoFill="0" autoLine="0" autoPict="0">
                <anchor moveWithCells="1">
                  <from>
                    <xdr:col>10</xdr:col>
                    <xdr:colOff>276225</xdr:colOff>
                    <xdr:row>196</xdr:row>
                    <xdr:rowOff>9525</xdr:rowOff>
                  </from>
                  <to>
                    <xdr:col>10</xdr:col>
                    <xdr:colOff>523875</xdr:colOff>
                    <xdr:row>197</xdr:row>
                    <xdr:rowOff>19050</xdr:rowOff>
                  </to>
                </anchor>
              </controlPr>
            </control>
          </mc:Choice>
        </mc:AlternateContent>
        <mc:AlternateContent xmlns:mc="http://schemas.openxmlformats.org/markup-compatibility/2006">
          <mc:Choice Requires="x14">
            <control shapeId="51425" r:id="rId212" name="Check Box 225">
              <controlPr defaultSize="0" autoFill="0" autoLine="0" autoPict="0">
                <anchor moveWithCells="1">
                  <from>
                    <xdr:col>10</xdr:col>
                    <xdr:colOff>276225</xdr:colOff>
                    <xdr:row>196</xdr:row>
                    <xdr:rowOff>9525</xdr:rowOff>
                  </from>
                  <to>
                    <xdr:col>10</xdr:col>
                    <xdr:colOff>523875</xdr:colOff>
                    <xdr:row>197</xdr:row>
                    <xdr:rowOff>19050</xdr:rowOff>
                  </to>
                </anchor>
              </controlPr>
            </control>
          </mc:Choice>
        </mc:AlternateContent>
        <mc:AlternateContent xmlns:mc="http://schemas.openxmlformats.org/markup-compatibility/2006">
          <mc:Choice Requires="x14">
            <control shapeId="51426" r:id="rId213" name="Check Box 226">
              <controlPr defaultSize="0" autoFill="0" autoLine="0" autoPict="0">
                <anchor moveWithCells="1">
                  <from>
                    <xdr:col>10</xdr:col>
                    <xdr:colOff>276225</xdr:colOff>
                    <xdr:row>197</xdr:row>
                    <xdr:rowOff>9525</xdr:rowOff>
                  </from>
                  <to>
                    <xdr:col>10</xdr:col>
                    <xdr:colOff>523875</xdr:colOff>
                    <xdr:row>198</xdr:row>
                    <xdr:rowOff>19050</xdr:rowOff>
                  </to>
                </anchor>
              </controlPr>
            </control>
          </mc:Choice>
        </mc:AlternateContent>
        <mc:AlternateContent xmlns:mc="http://schemas.openxmlformats.org/markup-compatibility/2006">
          <mc:Choice Requires="x14">
            <control shapeId="51427" r:id="rId214" name="Check Box 227">
              <controlPr defaultSize="0" autoFill="0" autoLine="0" autoPict="0">
                <anchor moveWithCells="1">
                  <from>
                    <xdr:col>10</xdr:col>
                    <xdr:colOff>276225</xdr:colOff>
                    <xdr:row>197</xdr:row>
                    <xdr:rowOff>9525</xdr:rowOff>
                  </from>
                  <to>
                    <xdr:col>10</xdr:col>
                    <xdr:colOff>523875</xdr:colOff>
                    <xdr:row>198</xdr:row>
                    <xdr:rowOff>19050</xdr:rowOff>
                  </to>
                </anchor>
              </controlPr>
            </control>
          </mc:Choice>
        </mc:AlternateContent>
        <mc:AlternateContent xmlns:mc="http://schemas.openxmlformats.org/markup-compatibility/2006">
          <mc:Choice Requires="x14">
            <control shapeId="51428" r:id="rId215" name="Check Box 228">
              <controlPr defaultSize="0" autoFill="0" autoLine="0" autoPict="0">
                <anchor moveWithCells="1">
                  <from>
                    <xdr:col>10</xdr:col>
                    <xdr:colOff>276225</xdr:colOff>
                    <xdr:row>197</xdr:row>
                    <xdr:rowOff>9525</xdr:rowOff>
                  </from>
                  <to>
                    <xdr:col>10</xdr:col>
                    <xdr:colOff>523875</xdr:colOff>
                    <xdr:row>198</xdr:row>
                    <xdr:rowOff>19050</xdr:rowOff>
                  </to>
                </anchor>
              </controlPr>
            </control>
          </mc:Choice>
        </mc:AlternateContent>
        <mc:AlternateContent xmlns:mc="http://schemas.openxmlformats.org/markup-compatibility/2006">
          <mc:Choice Requires="x14">
            <control shapeId="51429" r:id="rId216" name="Check Box 229">
              <controlPr defaultSize="0" autoFill="0" autoLine="0" autoPict="0">
                <anchor moveWithCells="1">
                  <from>
                    <xdr:col>10</xdr:col>
                    <xdr:colOff>276225</xdr:colOff>
                    <xdr:row>198</xdr:row>
                    <xdr:rowOff>9525</xdr:rowOff>
                  </from>
                  <to>
                    <xdr:col>10</xdr:col>
                    <xdr:colOff>523875</xdr:colOff>
                    <xdr:row>199</xdr:row>
                    <xdr:rowOff>19050</xdr:rowOff>
                  </to>
                </anchor>
              </controlPr>
            </control>
          </mc:Choice>
        </mc:AlternateContent>
        <mc:AlternateContent xmlns:mc="http://schemas.openxmlformats.org/markup-compatibility/2006">
          <mc:Choice Requires="x14">
            <control shapeId="51430" r:id="rId217" name="Check Box 230">
              <controlPr defaultSize="0" autoFill="0" autoLine="0" autoPict="0">
                <anchor moveWithCells="1">
                  <from>
                    <xdr:col>10</xdr:col>
                    <xdr:colOff>276225</xdr:colOff>
                    <xdr:row>198</xdr:row>
                    <xdr:rowOff>9525</xdr:rowOff>
                  </from>
                  <to>
                    <xdr:col>10</xdr:col>
                    <xdr:colOff>523875</xdr:colOff>
                    <xdr:row>199</xdr:row>
                    <xdr:rowOff>19050</xdr:rowOff>
                  </to>
                </anchor>
              </controlPr>
            </control>
          </mc:Choice>
        </mc:AlternateContent>
        <mc:AlternateContent xmlns:mc="http://schemas.openxmlformats.org/markup-compatibility/2006">
          <mc:Choice Requires="x14">
            <control shapeId="51431" r:id="rId218" name="Check Box 231">
              <controlPr defaultSize="0" autoFill="0" autoLine="0" autoPict="0">
                <anchor moveWithCells="1">
                  <from>
                    <xdr:col>10</xdr:col>
                    <xdr:colOff>276225</xdr:colOff>
                    <xdr:row>198</xdr:row>
                    <xdr:rowOff>9525</xdr:rowOff>
                  </from>
                  <to>
                    <xdr:col>10</xdr:col>
                    <xdr:colOff>523875</xdr:colOff>
                    <xdr:row>199</xdr:row>
                    <xdr:rowOff>19050</xdr:rowOff>
                  </to>
                </anchor>
              </controlPr>
            </control>
          </mc:Choice>
        </mc:AlternateContent>
        <mc:AlternateContent xmlns:mc="http://schemas.openxmlformats.org/markup-compatibility/2006">
          <mc:Choice Requires="x14">
            <control shapeId="51432" r:id="rId219" name="Check Box 232">
              <controlPr defaultSize="0" autoFill="0" autoLine="0" autoPict="0">
                <anchor moveWithCells="1">
                  <from>
                    <xdr:col>10</xdr:col>
                    <xdr:colOff>276225</xdr:colOff>
                    <xdr:row>198</xdr:row>
                    <xdr:rowOff>9525</xdr:rowOff>
                  </from>
                  <to>
                    <xdr:col>10</xdr:col>
                    <xdr:colOff>523875</xdr:colOff>
                    <xdr:row>199</xdr:row>
                    <xdr:rowOff>19050</xdr:rowOff>
                  </to>
                </anchor>
              </controlPr>
            </control>
          </mc:Choice>
        </mc:AlternateContent>
        <mc:AlternateContent xmlns:mc="http://schemas.openxmlformats.org/markup-compatibility/2006">
          <mc:Choice Requires="x14">
            <control shapeId="51433" r:id="rId220" name="Check Box 233">
              <controlPr defaultSize="0" autoFill="0" autoLine="0" autoPict="0">
                <anchor moveWithCells="1">
                  <from>
                    <xdr:col>10</xdr:col>
                    <xdr:colOff>276225</xdr:colOff>
                    <xdr:row>199</xdr:row>
                    <xdr:rowOff>9525</xdr:rowOff>
                  </from>
                  <to>
                    <xdr:col>10</xdr:col>
                    <xdr:colOff>523875</xdr:colOff>
                    <xdr:row>200</xdr:row>
                    <xdr:rowOff>19050</xdr:rowOff>
                  </to>
                </anchor>
              </controlPr>
            </control>
          </mc:Choice>
        </mc:AlternateContent>
        <mc:AlternateContent xmlns:mc="http://schemas.openxmlformats.org/markup-compatibility/2006">
          <mc:Choice Requires="x14">
            <control shapeId="51434" r:id="rId221" name="Check Box 234">
              <controlPr defaultSize="0" autoFill="0" autoLine="0" autoPict="0">
                <anchor moveWithCells="1">
                  <from>
                    <xdr:col>10</xdr:col>
                    <xdr:colOff>276225</xdr:colOff>
                    <xdr:row>200</xdr:row>
                    <xdr:rowOff>9525</xdr:rowOff>
                  </from>
                  <to>
                    <xdr:col>10</xdr:col>
                    <xdr:colOff>523875</xdr:colOff>
                    <xdr:row>201</xdr:row>
                    <xdr:rowOff>19050</xdr:rowOff>
                  </to>
                </anchor>
              </controlPr>
            </control>
          </mc:Choice>
        </mc:AlternateContent>
        <mc:AlternateContent xmlns:mc="http://schemas.openxmlformats.org/markup-compatibility/2006">
          <mc:Choice Requires="x14">
            <control shapeId="51435" r:id="rId222" name="Check Box 235">
              <controlPr defaultSize="0" autoFill="0" autoLine="0" autoPict="0">
                <anchor moveWithCells="1">
                  <from>
                    <xdr:col>10</xdr:col>
                    <xdr:colOff>276225</xdr:colOff>
                    <xdr:row>201</xdr:row>
                    <xdr:rowOff>9525</xdr:rowOff>
                  </from>
                  <to>
                    <xdr:col>10</xdr:col>
                    <xdr:colOff>523875</xdr:colOff>
                    <xdr:row>202</xdr:row>
                    <xdr:rowOff>19050</xdr:rowOff>
                  </to>
                </anchor>
              </controlPr>
            </control>
          </mc:Choice>
        </mc:AlternateContent>
        <mc:AlternateContent xmlns:mc="http://schemas.openxmlformats.org/markup-compatibility/2006">
          <mc:Choice Requires="x14">
            <control shapeId="51436" r:id="rId223" name="Check Box 236">
              <controlPr defaultSize="0" autoFill="0" autoLine="0" autoPict="0">
                <anchor moveWithCells="1">
                  <from>
                    <xdr:col>10</xdr:col>
                    <xdr:colOff>276225</xdr:colOff>
                    <xdr:row>202</xdr:row>
                    <xdr:rowOff>9525</xdr:rowOff>
                  </from>
                  <to>
                    <xdr:col>10</xdr:col>
                    <xdr:colOff>523875</xdr:colOff>
                    <xdr:row>203</xdr:row>
                    <xdr:rowOff>19050</xdr:rowOff>
                  </to>
                </anchor>
              </controlPr>
            </control>
          </mc:Choice>
        </mc:AlternateContent>
        <mc:AlternateContent xmlns:mc="http://schemas.openxmlformats.org/markup-compatibility/2006">
          <mc:Choice Requires="x14">
            <control shapeId="51439" r:id="rId224" name="Check Box 239">
              <controlPr defaultSize="0" autoFill="0" autoLine="0" autoPict="0">
                <anchor moveWithCells="1">
                  <from>
                    <xdr:col>10</xdr:col>
                    <xdr:colOff>276225</xdr:colOff>
                    <xdr:row>204</xdr:row>
                    <xdr:rowOff>9525</xdr:rowOff>
                  </from>
                  <to>
                    <xdr:col>10</xdr:col>
                    <xdr:colOff>523875</xdr:colOff>
                    <xdr:row>205</xdr:row>
                    <xdr:rowOff>19050</xdr:rowOff>
                  </to>
                </anchor>
              </controlPr>
            </control>
          </mc:Choice>
        </mc:AlternateContent>
        <mc:AlternateContent xmlns:mc="http://schemas.openxmlformats.org/markup-compatibility/2006">
          <mc:Choice Requires="x14">
            <control shapeId="51440" r:id="rId225" name="Check Box 240">
              <controlPr defaultSize="0" autoFill="0" autoLine="0" autoPict="0">
                <anchor moveWithCells="1">
                  <from>
                    <xdr:col>10</xdr:col>
                    <xdr:colOff>276225</xdr:colOff>
                    <xdr:row>205</xdr:row>
                    <xdr:rowOff>9525</xdr:rowOff>
                  </from>
                  <to>
                    <xdr:col>10</xdr:col>
                    <xdr:colOff>523875</xdr:colOff>
                    <xdr:row>206</xdr:row>
                    <xdr:rowOff>19050</xdr:rowOff>
                  </to>
                </anchor>
              </controlPr>
            </control>
          </mc:Choice>
        </mc:AlternateContent>
        <mc:AlternateContent xmlns:mc="http://schemas.openxmlformats.org/markup-compatibility/2006">
          <mc:Choice Requires="x14">
            <control shapeId="51441" r:id="rId226" name="Check Box 241">
              <controlPr defaultSize="0" autoFill="0" autoLine="0" autoPict="0">
                <anchor moveWithCells="1">
                  <from>
                    <xdr:col>10</xdr:col>
                    <xdr:colOff>276225</xdr:colOff>
                    <xdr:row>206</xdr:row>
                    <xdr:rowOff>9525</xdr:rowOff>
                  </from>
                  <to>
                    <xdr:col>10</xdr:col>
                    <xdr:colOff>523875</xdr:colOff>
                    <xdr:row>207</xdr:row>
                    <xdr:rowOff>19050</xdr:rowOff>
                  </to>
                </anchor>
              </controlPr>
            </control>
          </mc:Choice>
        </mc:AlternateContent>
        <mc:AlternateContent xmlns:mc="http://schemas.openxmlformats.org/markup-compatibility/2006">
          <mc:Choice Requires="x14">
            <control shapeId="51442" r:id="rId227" name="Check Box 242">
              <controlPr defaultSize="0" autoFill="0" autoLine="0" autoPict="0">
                <anchor moveWithCells="1">
                  <from>
                    <xdr:col>10</xdr:col>
                    <xdr:colOff>276225</xdr:colOff>
                    <xdr:row>207</xdr:row>
                    <xdr:rowOff>9525</xdr:rowOff>
                  </from>
                  <to>
                    <xdr:col>10</xdr:col>
                    <xdr:colOff>523875</xdr:colOff>
                    <xdr:row>208</xdr:row>
                    <xdr:rowOff>19050</xdr:rowOff>
                  </to>
                </anchor>
              </controlPr>
            </control>
          </mc:Choice>
        </mc:AlternateContent>
        <mc:AlternateContent xmlns:mc="http://schemas.openxmlformats.org/markup-compatibility/2006">
          <mc:Choice Requires="x14">
            <control shapeId="51443" r:id="rId228" name="Check Box 243">
              <controlPr defaultSize="0" autoFill="0" autoLine="0" autoPict="0">
                <anchor moveWithCells="1">
                  <from>
                    <xdr:col>10</xdr:col>
                    <xdr:colOff>276225</xdr:colOff>
                    <xdr:row>208</xdr:row>
                    <xdr:rowOff>9525</xdr:rowOff>
                  </from>
                  <to>
                    <xdr:col>10</xdr:col>
                    <xdr:colOff>523875</xdr:colOff>
                    <xdr:row>209</xdr:row>
                    <xdr:rowOff>19050</xdr:rowOff>
                  </to>
                </anchor>
              </controlPr>
            </control>
          </mc:Choice>
        </mc:AlternateContent>
        <mc:AlternateContent xmlns:mc="http://schemas.openxmlformats.org/markup-compatibility/2006">
          <mc:Choice Requires="x14">
            <control shapeId="51444" r:id="rId229" name="Check Box 244">
              <controlPr defaultSize="0" autoFill="0" autoLine="0" autoPict="0">
                <anchor moveWithCells="1">
                  <from>
                    <xdr:col>10</xdr:col>
                    <xdr:colOff>276225</xdr:colOff>
                    <xdr:row>209</xdr:row>
                    <xdr:rowOff>9525</xdr:rowOff>
                  </from>
                  <to>
                    <xdr:col>10</xdr:col>
                    <xdr:colOff>523875</xdr:colOff>
                    <xdr:row>210</xdr:row>
                    <xdr:rowOff>19050</xdr:rowOff>
                  </to>
                </anchor>
              </controlPr>
            </control>
          </mc:Choice>
        </mc:AlternateContent>
        <mc:AlternateContent xmlns:mc="http://schemas.openxmlformats.org/markup-compatibility/2006">
          <mc:Choice Requires="x14">
            <control shapeId="51445" r:id="rId230" name="Check Box 245">
              <controlPr defaultSize="0" autoFill="0" autoLine="0" autoPict="0">
                <anchor moveWithCells="1">
                  <from>
                    <xdr:col>10</xdr:col>
                    <xdr:colOff>276225</xdr:colOff>
                    <xdr:row>210</xdr:row>
                    <xdr:rowOff>9525</xdr:rowOff>
                  </from>
                  <to>
                    <xdr:col>10</xdr:col>
                    <xdr:colOff>523875</xdr:colOff>
                    <xdr:row>211</xdr:row>
                    <xdr:rowOff>19050</xdr:rowOff>
                  </to>
                </anchor>
              </controlPr>
            </control>
          </mc:Choice>
        </mc:AlternateContent>
        <mc:AlternateContent xmlns:mc="http://schemas.openxmlformats.org/markup-compatibility/2006">
          <mc:Choice Requires="x14">
            <control shapeId="51446" r:id="rId231" name="Check Box 246">
              <controlPr defaultSize="0" autoFill="0" autoLine="0" autoPict="0">
                <anchor moveWithCells="1">
                  <from>
                    <xdr:col>10</xdr:col>
                    <xdr:colOff>276225</xdr:colOff>
                    <xdr:row>211</xdr:row>
                    <xdr:rowOff>9525</xdr:rowOff>
                  </from>
                  <to>
                    <xdr:col>10</xdr:col>
                    <xdr:colOff>523875</xdr:colOff>
                    <xdr:row>212</xdr:row>
                    <xdr:rowOff>19050</xdr:rowOff>
                  </to>
                </anchor>
              </controlPr>
            </control>
          </mc:Choice>
        </mc:AlternateContent>
        <mc:AlternateContent xmlns:mc="http://schemas.openxmlformats.org/markup-compatibility/2006">
          <mc:Choice Requires="x14">
            <control shapeId="51447" r:id="rId232" name="Check Box 247">
              <controlPr defaultSize="0" autoFill="0" autoLine="0" autoPict="0">
                <anchor moveWithCells="1">
                  <from>
                    <xdr:col>10</xdr:col>
                    <xdr:colOff>276225</xdr:colOff>
                    <xdr:row>212</xdr:row>
                    <xdr:rowOff>9525</xdr:rowOff>
                  </from>
                  <to>
                    <xdr:col>10</xdr:col>
                    <xdr:colOff>523875</xdr:colOff>
                    <xdr:row>213</xdr:row>
                    <xdr:rowOff>19050</xdr:rowOff>
                  </to>
                </anchor>
              </controlPr>
            </control>
          </mc:Choice>
        </mc:AlternateContent>
        <mc:AlternateContent xmlns:mc="http://schemas.openxmlformats.org/markup-compatibility/2006">
          <mc:Choice Requires="x14">
            <control shapeId="51448" r:id="rId233" name="Check Box 248">
              <controlPr defaultSize="0" autoFill="0" autoLine="0" autoPict="0">
                <anchor moveWithCells="1">
                  <from>
                    <xdr:col>10</xdr:col>
                    <xdr:colOff>276225</xdr:colOff>
                    <xdr:row>213</xdr:row>
                    <xdr:rowOff>9525</xdr:rowOff>
                  </from>
                  <to>
                    <xdr:col>10</xdr:col>
                    <xdr:colOff>523875</xdr:colOff>
                    <xdr:row>214</xdr:row>
                    <xdr:rowOff>19050</xdr:rowOff>
                  </to>
                </anchor>
              </controlPr>
            </control>
          </mc:Choice>
        </mc:AlternateContent>
        <mc:AlternateContent xmlns:mc="http://schemas.openxmlformats.org/markup-compatibility/2006">
          <mc:Choice Requires="x14">
            <control shapeId="51449" r:id="rId234" name="Check Box 249">
              <controlPr defaultSize="0" autoFill="0" autoLine="0" autoPict="0">
                <anchor moveWithCells="1">
                  <from>
                    <xdr:col>10</xdr:col>
                    <xdr:colOff>276225</xdr:colOff>
                    <xdr:row>214</xdr:row>
                    <xdr:rowOff>9525</xdr:rowOff>
                  </from>
                  <to>
                    <xdr:col>10</xdr:col>
                    <xdr:colOff>523875</xdr:colOff>
                    <xdr:row>215</xdr:row>
                    <xdr:rowOff>19050</xdr:rowOff>
                  </to>
                </anchor>
              </controlPr>
            </control>
          </mc:Choice>
        </mc:AlternateContent>
        <mc:AlternateContent xmlns:mc="http://schemas.openxmlformats.org/markup-compatibility/2006">
          <mc:Choice Requires="x14">
            <control shapeId="51450" r:id="rId235" name="Check Box 250">
              <controlPr defaultSize="0" autoFill="0" autoLine="0" autoPict="0">
                <anchor moveWithCells="1">
                  <from>
                    <xdr:col>10</xdr:col>
                    <xdr:colOff>276225</xdr:colOff>
                    <xdr:row>215</xdr:row>
                    <xdr:rowOff>9525</xdr:rowOff>
                  </from>
                  <to>
                    <xdr:col>10</xdr:col>
                    <xdr:colOff>523875</xdr:colOff>
                    <xdr:row>216</xdr:row>
                    <xdr:rowOff>19050</xdr:rowOff>
                  </to>
                </anchor>
              </controlPr>
            </control>
          </mc:Choice>
        </mc:AlternateContent>
        <mc:AlternateContent xmlns:mc="http://schemas.openxmlformats.org/markup-compatibility/2006">
          <mc:Choice Requires="x14">
            <control shapeId="51451" r:id="rId236" name="Check Box 251">
              <controlPr defaultSize="0" autoFill="0" autoLine="0" autoPict="0">
                <anchor moveWithCells="1">
                  <from>
                    <xdr:col>10</xdr:col>
                    <xdr:colOff>276225</xdr:colOff>
                    <xdr:row>216</xdr:row>
                    <xdr:rowOff>9525</xdr:rowOff>
                  </from>
                  <to>
                    <xdr:col>10</xdr:col>
                    <xdr:colOff>523875</xdr:colOff>
                    <xdr:row>217</xdr:row>
                    <xdr:rowOff>19050</xdr:rowOff>
                  </to>
                </anchor>
              </controlPr>
            </control>
          </mc:Choice>
        </mc:AlternateContent>
        <mc:AlternateContent xmlns:mc="http://schemas.openxmlformats.org/markup-compatibility/2006">
          <mc:Choice Requires="x14">
            <control shapeId="51452" r:id="rId237" name="Check Box 252">
              <controlPr defaultSize="0" autoFill="0" autoLine="0" autoPict="0">
                <anchor moveWithCells="1">
                  <from>
                    <xdr:col>10</xdr:col>
                    <xdr:colOff>276225</xdr:colOff>
                    <xdr:row>217</xdr:row>
                    <xdr:rowOff>9525</xdr:rowOff>
                  </from>
                  <to>
                    <xdr:col>10</xdr:col>
                    <xdr:colOff>523875</xdr:colOff>
                    <xdr:row>218</xdr:row>
                    <xdr:rowOff>19050</xdr:rowOff>
                  </to>
                </anchor>
              </controlPr>
            </control>
          </mc:Choice>
        </mc:AlternateContent>
        <mc:AlternateContent xmlns:mc="http://schemas.openxmlformats.org/markup-compatibility/2006">
          <mc:Choice Requires="x14">
            <control shapeId="51453" r:id="rId238" name="Check Box 253">
              <controlPr defaultSize="0" autoFill="0" autoLine="0" autoPict="0">
                <anchor moveWithCells="1">
                  <from>
                    <xdr:col>10</xdr:col>
                    <xdr:colOff>276225</xdr:colOff>
                    <xdr:row>218</xdr:row>
                    <xdr:rowOff>9525</xdr:rowOff>
                  </from>
                  <to>
                    <xdr:col>10</xdr:col>
                    <xdr:colOff>523875</xdr:colOff>
                    <xdr:row>219</xdr:row>
                    <xdr:rowOff>19050</xdr:rowOff>
                  </to>
                </anchor>
              </controlPr>
            </control>
          </mc:Choice>
        </mc:AlternateContent>
        <mc:AlternateContent xmlns:mc="http://schemas.openxmlformats.org/markup-compatibility/2006">
          <mc:Choice Requires="x14">
            <control shapeId="51454" r:id="rId239" name="Check Box 254">
              <controlPr defaultSize="0" autoFill="0" autoLine="0" autoPict="0">
                <anchor moveWithCells="1">
                  <from>
                    <xdr:col>10</xdr:col>
                    <xdr:colOff>276225</xdr:colOff>
                    <xdr:row>219</xdr:row>
                    <xdr:rowOff>9525</xdr:rowOff>
                  </from>
                  <to>
                    <xdr:col>10</xdr:col>
                    <xdr:colOff>523875</xdr:colOff>
                    <xdr:row>220</xdr:row>
                    <xdr:rowOff>19050</xdr:rowOff>
                  </to>
                </anchor>
              </controlPr>
            </control>
          </mc:Choice>
        </mc:AlternateContent>
        <mc:AlternateContent xmlns:mc="http://schemas.openxmlformats.org/markup-compatibility/2006">
          <mc:Choice Requires="x14">
            <control shapeId="51455" r:id="rId240" name="Check Box 255">
              <controlPr defaultSize="0" autoFill="0" autoLine="0" autoPict="0">
                <anchor moveWithCells="1">
                  <from>
                    <xdr:col>10</xdr:col>
                    <xdr:colOff>276225</xdr:colOff>
                    <xdr:row>220</xdr:row>
                    <xdr:rowOff>9525</xdr:rowOff>
                  </from>
                  <to>
                    <xdr:col>10</xdr:col>
                    <xdr:colOff>523875</xdr:colOff>
                    <xdr:row>221</xdr:row>
                    <xdr:rowOff>19050</xdr:rowOff>
                  </to>
                </anchor>
              </controlPr>
            </control>
          </mc:Choice>
        </mc:AlternateContent>
        <mc:AlternateContent xmlns:mc="http://schemas.openxmlformats.org/markup-compatibility/2006">
          <mc:Choice Requires="x14">
            <control shapeId="51456" r:id="rId241" name="Check Box 256">
              <controlPr defaultSize="0" autoFill="0" autoLine="0" autoPict="0">
                <anchor moveWithCells="1">
                  <from>
                    <xdr:col>10</xdr:col>
                    <xdr:colOff>276225</xdr:colOff>
                    <xdr:row>220</xdr:row>
                    <xdr:rowOff>9525</xdr:rowOff>
                  </from>
                  <to>
                    <xdr:col>10</xdr:col>
                    <xdr:colOff>523875</xdr:colOff>
                    <xdr:row>221</xdr:row>
                    <xdr:rowOff>19050</xdr:rowOff>
                  </to>
                </anchor>
              </controlPr>
            </control>
          </mc:Choice>
        </mc:AlternateContent>
        <mc:AlternateContent xmlns:mc="http://schemas.openxmlformats.org/markup-compatibility/2006">
          <mc:Choice Requires="x14">
            <control shapeId="51457" r:id="rId242" name="Check Box 257">
              <controlPr defaultSize="0" autoFill="0" autoLine="0" autoPict="0">
                <anchor moveWithCells="1">
                  <from>
                    <xdr:col>10</xdr:col>
                    <xdr:colOff>276225</xdr:colOff>
                    <xdr:row>221</xdr:row>
                    <xdr:rowOff>9525</xdr:rowOff>
                  </from>
                  <to>
                    <xdr:col>10</xdr:col>
                    <xdr:colOff>523875</xdr:colOff>
                    <xdr:row>222</xdr:row>
                    <xdr:rowOff>19050</xdr:rowOff>
                  </to>
                </anchor>
              </controlPr>
            </control>
          </mc:Choice>
        </mc:AlternateContent>
        <mc:AlternateContent xmlns:mc="http://schemas.openxmlformats.org/markup-compatibility/2006">
          <mc:Choice Requires="x14">
            <control shapeId="51460" r:id="rId243" name="Check Box 260">
              <controlPr defaultSize="0" autoFill="0" autoLine="0" autoPict="0">
                <anchor moveWithCells="1">
                  <from>
                    <xdr:col>10</xdr:col>
                    <xdr:colOff>276225</xdr:colOff>
                    <xdr:row>222</xdr:row>
                    <xdr:rowOff>9525</xdr:rowOff>
                  </from>
                  <to>
                    <xdr:col>10</xdr:col>
                    <xdr:colOff>523875</xdr:colOff>
                    <xdr:row>223</xdr:row>
                    <xdr:rowOff>19050</xdr:rowOff>
                  </to>
                </anchor>
              </controlPr>
            </control>
          </mc:Choice>
        </mc:AlternateContent>
        <mc:AlternateContent xmlns:mc="http://schemas.openxmlformats.org/markup-compatibility/2006">
          <mc:Choice Requires="x14">
            <control shapeId="51461" r:id="rId244" name="Check Box 261">
              <controlPr defaultSize="0" autoFill="0" autoLine="0" autoPict="0">
                <anchor moveWithCells="1">
                  <from>
                    <xdr:col>10</xdr:col>
                    <xdr:colOff>276225</xdr:colOff>
                    <xdr:row>223</xdr:row>
                    <xdr:rowOff>9525</xdr:rowOff>
                  </from>
                  <to>
                    <xdr:col>10</xdr:col>
                    <xdr:colOff>523875</xdr:colOff>
                    <xdr:row>224</xdr:row>
                    <xdr:rowOff>19050</xdr:rowOff>
                  </to>
                </anchor>
              </controlPr>
            </control>
          </mc:Choice>
        </mc:AlternateContent>
        <mc:AlternateContent xmlns:mc="http://schemas.openxmlformats.org/markup-compatibility/2006">
          <mc:Choice Requires="x14">
            <control shapeId="51466" r:id="rId245" name="Check Box 266">
              <controlPr defaultSize="0" autoFill="0" autoLine="0" autoPict="0">
                <anchor moveWithCells="1">
                  <from>
                    <xdr:col>10</xdr:col>
                    <xdr:colOff>276225</xdr:colOff>
                    <xdr:row>224</xdr:row>
                    <xdr:rowOff>9525</xdr:rowOff>
                  </from>
                  <to>
                    <xdr:col>10</xdr:col>
                    <xdr:colOff>523875</xdr:colOff>
                    <xdr:row>225</xdr:row>
                    <xdr:rowOff>19050</xdr:rowOff>
                  </to>
                </anchor>
              </controlPr>
            </control>
          </mc:Choice>
        </mc:AlternateContent>
        <mc:AlternateContent xmlns:mc="http://schemas.openxmlformats.org/markup-compatibility/2006">
          <mc:Choice Requires="x14">
            <control shapeId="51467" r:id="rId246" name="Check Box 267">
              <controlPr defaultSize="0" autoFill="0" autoLine="0" autoPict="0">
                <anchor moveWithCells="1">
                  <from>
                    <xdr:col>10</xdr:col>
                    <xdr:colOff>276225</xdr:colOff>
                    <xdr:row>225</xdr:row>
                    <xdr:rowOff>9525</xdr:rowOff>
                  </from>
                  <to>
                    <xdr:col>10</xdr:col>
                    <xdr:colOff>523875</xdr:colOff>
                    <xdr:row>226</xdr:row>
                    <xdr:rowOff>19050</xdr:rowOff>
                  </to>
                </anchor>
              </controlPr>
            </control>
          </mc:Choice>
        </mc:AlternateContent>
        <mc:AlternateContent xmlns:mc="http://schemas.openxmlformats.org/markup-compatibility/2006">
          <mc:Choice Requires="x14">
            <control shapeId="51468" r:id="rId247" name="Check Box 268">
              <controlPr defaultSize="0" autoFill="0" autoLine="0" autoPict="0">
                <anchor moveWithCells="1">
                  <from>
                    <xdr:col>10</xdr:col>
                    <xdr:colOff>276225</xdr:colOff>
                    <xdr:row>226</xdr:row>
                    <xdr:rowOff>9525</xdr:rowOff>
                  </from>
                  <to>
                    <xdr:col>10</xdr:col>
                    <xdr:colOff>523875</xdr:colOff>
                    <xdr:row>227</xdr:row>
                    <xdr:rowOff>19050</xdr:rowOff>
                  </to>
                </anchor>
              </controlPr>
            </control>
          </mc:Choice>
        </mc:AlternateContent>
        <mc:AlternateContent xmlns:mc="http://schemas.openxmlformats.org/markup-compatibility/2006">
          <mc:Choice Requires="x14">
            <control shapeId="51469" r:id="rId248" name="Check Box 269">
              <controlPr defaultSize="0" autoFill="0" autoLine="0" autoPict="0">
                <anchor moveWithCells="1">
                  <from>
                    <xdr:col>10</xdr:col>
                    <xdr:colOff>276225</xdr:colOff>
                    <xdr:row>227</xdr:row>
                    <xdr:rowOff>9525</xdr:rowOff>
                  </from>
                  <to>
                    <xdr:col>10</xdr:col>
                    <xdr:colOff>523875</xdr:colOff>
                    <xdr:row>228</xdr:row>
                    <xdr:rowOff>19050</xdr:rowOff>
                  </to>
                </anchor>
              </controlPr>
            </control>
          </mc:Choice>
        </mc:AlternateContent>
        <mc:AlternateContent xmlns:mc="http://schemas.openxmlformats.org/markup-compatibility/2006">
          <mc:Choice Requires="x14">
            <control shapeId="51470" r:id="rId249" name="Check Box 270">
              <controlPr defaultSize="0" autoFill="0" autoLine="0" autoPict="0">
                <anchor moveWithCells="1">
                  <from>
                    <xdr:col>10</xdr:col>
                    <xdr:colOff>276225</xdr:colOff>
                    <xdr:row>228</xdr:row>
                    <xdr:rowOff>9525</xdr:rowOff>
                  </from>
                  <to>
                    <xdr:col>10</xdr:col>
                    <xdr:colOff>523875</xdr:colOff>
                    <xdr:row>229</xdr:row>
                    <xdr:rowOff>19050</xdr:rowOff>
                  </to>
                </anchor>
              </controlPr>
            </control>
          </mc:Choice>
        </mc:AlternateContent>
        <mc:AlternateContent xmlns:mc="http://schemas.openxmlformats.org/markup-compatibility/2006">
          <mc:Choice Requires="x14">
            <control shapeId="51471" r:id="rId250" name="Check Box 271">
              <controlPr defaultSize="0" autoFill="0" autoLine="0" autoPict="0">
                <anchor moveWithCells="1">
                  <from>
                    <xdr:col>10</xdr:col>
                    <xdr:colOff>276225</xdr:colOff>
                    <xdr:row>229</xdr:row>
                    <xdr:rowOff>9525</xdr:rowOff>
                  </from>
                  <to>
                    <xdr:col>10</xdr:col>
                    <xdr:colOff>523875</xdr:colOff>
                    <xdr:row>230</xdr:row>
                    <xdr:rowOff>19050</xdr:rowOff>
                  </to>
                </anchor>
              </controlPr>
            </control>
          </mc:Choice>
        </mc:AlternateContent>
        <mc:AlternateContent xmlns:mc="http://schemas.openxmlformats.org/markup-compatibility/2006">
          <mc:Choice Requires="x14">
            <control shapeId="51472" r:id="rId251" name="Check Box 272">
              <controlPr defaultSize="0" autoFill="0" autoLine="0" autoPict="0">
                <anchor moveWithCells="1">
                  <from>
                    <xdr:col>10</xdr:col>
                    <xdr:colOff>276225</xdr:colOff>
                    <xdr:row>230</xdr:row>
                    <xdr:rowOff>9525</xdr:rowOff>
                  </from>
                  <to>
                    <xdr:col>10</xdr:col>
                    <xdr:colOff>523875</xdr:colOff>
                    <xdr:row>231</xdr:row>
                    <xdr:rowOff>19050</xdr:rowOff>
                  </to>
                </anchor>
              </controlPr>
            </control>
          </mc:Choice>
        </mc:AlternateContent>
        <mc:AlternateContent xmlns:mc="http://schemas.openxmlformats.org/markup-compatibility/2006">
          <mc:Choice Requires="x14">
            <control shapeId="51473" r:id="rId252" name="Check Box 273">
              <controlPr defaultSize="0" autoFill="0" autoLine="0" autoPict="0">
                <anchor moveWithCells="1">
                  <from>
                    <xdr:col>10</xdr:col>
                    <xdr:colOff>276225</xdr:colOff>
                    <xdr:row>231</xdr:row>
                    <xdr:rowOff>9525</xdr:rowOff>
                  </from>
                  <to>
                    <xdr:col>10</xdr:col>
                    <xdr:colOff>523875</xdr:colOff>
                    <xdr:row>232</xdr:row>
                    <xdr:rowOff>19050</xdr:rowOff>
                  </to>
                </anchor>
              </controlPr>
            </control>
          </mc:Choice>
        </mc:AlternateContent>
        <mc:AlternateContent xmlns:mc="http://schemas.openxmlformats.org/markup-compatibility/2006">
          <mc:Choice Requires="x14">
            <control shapeId="51474" r:id="rId253" name="Check Box 274">
              <controlPr defaultSize="0" autoFill="0" autoLine="0" autoPict="0">
                <anchor moveWithCells="1">
                  <from>
                    <xdr:col>10</xdr:col>
                    <xdr:colOff>276225</xdr:colOff>
                    <xdr:row>232</xdr:row>
                    <xdr:rowOff>9525</xdr:rowOff>
                  </from>
                  <to>
                    <xdr:col>10</xdr:col>
                    <xdr:colOff>523875</xdr:colOff>
                    <xdr:row>233</xdr:row>
                    <xdr:rowOff>19050</xdr:rowOff>
                  </to>
                </anchor>
              </controlPr>
            </control>
          </mc:Choice>
        </mc:AlternateContent>
        <mc:AlternateContent xmlns:mc="http://schemas.openxmlformats.org/markup-compatibility/2006">
          <mc:Choice Requires="x14">
            <control shapeId="51475" r:id="rId254" name="Check Box 275">
              <controlPr defaultSize="0" autoFill="0" autoLine="0" autoPict="0">
                <anchor moveWithCells="1">
                  <from>
                    <xdr:col>10</xdr:col>
                    <xdr:colOff>276225</xdr:colOff>
                    <xdr:row>232</xdr:row>
                    <xdr:rowOff>9525</xdr:rowOff>
                  </from>
                  <to>
                    <xdr:col>10</xdr:col>
                    <xdr:colOff>523875</xdr:colOff>
                    <xdr:row>233</xdr:row>
                    <xdr:rowOff>19050</xdr:rowOff>
                  </to>
                </anchor>
              </controlPr>
            </control>
          </mc:Choice>
        </mc:AlternateContent>
        <mc:AlternateContent xmlns:mc="http://schemas.openxmlformats.org/markup-compatibility/2006">
          <mc:Choice Requires="x14">
            <control shapeId="51476" r:id="rId255" name="Check Box 276">
              <controlPr defaultSize="0" autoFill="0" autoLine="0" autoPict="0">
                <anchor moveWithCells="1">
                  <from>
                    <xdr:col>10</xdr:col>
                    <xdr:colOff>276225</xdr:colOff>
                    <xdr:row>233</xdr:row>
                    <xdr:rowOff>9525</xdr:rowOff>
                  </from>
                  <to>
                    <xdr:col>10</xdr:col>
                    <xdr:colOff>523875</xdr:colOff>
                    <xdr:row>234</xdr:row>
                    <xdr:rowOff>19050</xdr:rowOff>
                  </to>
                </anchor>
              </controlPr>
            </control>
          </mc:Choice>
        </mc:AlternateContent>
        <mc:AlternateContent xmlns:mc="http://schemas.openxmlformats.org/markup-compatibility/2006">
          <mc:Choice Requires="x14">
            <control shapeId="51477" r:id="rId256" name="Check Box 277">
              <controlPr defaultSize="0" autoFill="0" autoLine="0" autoPict="0">
                <anchor moveWithCells="1">
                  <from>
                    <xdr:col>10</xdr:col>
                    <xdr:colOff>276225</xdr:colOff>
                    <xdr:row>234</xdr:row>
                    <xdr:rowOff>9525</xdr:rowOff>
                  </from>
                  <to>
                    <xdr:col>10</xdr:col>
                    <xdr:colOff>523875</xdr:colOff>
                    <xdr:row>235</xdr:row>
                    <xdr:rowOff>19050</xdr:rowOff>
                  </to>
                </anchor>
              </controlPr>
            </control>
          </mc:Choice>
        </mc:AlternateContent>
        <mc:AlternateContent xmlns:mc="http://schemas.openxmlformats.org/markup-compatibility/2006">
          <mc:Choice Requires="x14">
            <control shapeId="51478" r:id="rId257" name="Check Box 278">
              <controlPr defaultSize="0" autoFill="0" autoLine="0" autoPict="0">
                <anchor moveWithCells="1">
                  <from>
                    <xdr:col>10</xdr:col>
                    <xdr:colOff>276225</xdr:colOff>
                    <xdr:row>235</xdr:row>
                    <xdr:rowOff>9525</xdr:rowOff>
                  </from>
                  <to>
                    <xdr:col>10</xdr:col>
                    <xdr:colOff>523875</xdr:colOff>
                    <xdr:row>236</xdr:row>
                    <xdr:rowOff>19050</xdr:rowOff>
                  </to>
                </anchor>
              </controlPr>
            </control>
          </mc:Choice>
        </mc:AlternateContent>
        <mc:AlternateContent xmlns:mc="http://schemas.openxmlformats.org/markup-compatibility/2006">
          <mc:Choice Requires="x14">
            <control shapeId="51479" r:id="rId258" name="Check Box 279">
              <controlPr defaultSize="0" autoFill="0" autoLine="0" autoPict="0">
                <anchor moveWithCells="1">
                  <from>
                    <xdr:col>10</xdr:col>
                    <xdr:colOff>276225</xdr:colOff>
                    <xdr:row>235</xdr:row>
                    <xdr:rowOff>9525</xdr:rowOff>
                  </from>
                  <to>
                    <xdr:col>10</xdr:col>
                    <xdr:colOff>523875</xdr:colOff>
                    <xdr:row>236</xdr:row>
                    <xdr:rowOff>19050</xdr:rowOff>
                  </to>
                </anchor>
              </controlPr>
            </control>
          </mc:Choice>
        </mc:AlternateContent>
        <mc:AlternateContent xmlns:mc="http://schemas.openxmlformats.org/markup-compatibility/2006">
          <mc:Choice Requires="x14">
            <control shapeId="51480" r:id="rId259" name="Check Box 280">
              <controlPr defaultSize="0" autoFill="0" autoLine="0" autoPict="0">
                <anchor moveWithCells="1">
                  <from>
                    <xdr:col>10</xdr:col>
                    <xdr:colOff>276225</xdr:colOff>
                    <xdr:row>236</xdr:row>
                    <xdr:rowOff>9525</xdr:rowOff>
                  </from>
                  <to>
                    <xdr:col>10</xdr:col>
                    <xdr:colOff>523875</xdr:colOff>
                    <xdr:row>237</xdr:row>
                    <xdr:rowOff>19050</xdr:rowOff>
                  </to>
                </anchor>
              </controlPr>
            </control>
          </mc:Choice>
        </mc:AlternateContent>
        <mc:AlternateContent xmlns:mc="http://schemas.openxmlformats.org/markup-compatibility/2006">
          <mc:Choice Requires="x14">
            <control shapeId="51481" r:id="rId260" name="Check Box 281">
              <controlPr defaultSize="0" autoFill="0" autoLine="0" autoPict="0">
                <anchor moveWithCells="1">
                  <from>
                    <xdr:col>10</xdr:col>
                    <xdr:colOff>276225</xdr:colOff>
                    <xdr:row>237</xdr:row>
                    <xdr:rowOff>9525</xdr:rowOff>
                  </from>
                  <to>
                    <xdr:col>10</xdr:col>
                    <xdr:colOff>523875</xdr:colOff>
                    <xdr:row>238</xdr:row>
                    <xdr:rowOff>19050</xdr:rowOff>
                  </to>
                </anchor>
              </controlPr>
            </control>
          </mc:Choice>
        </mc:AlternateContent>
        <mc:AlternateContent xmlns:mc="http://schemas.openxmlformats.org/markup-compatibility/2006">
          <mc:Choice Requires="x14">
            <control shapeId="51482" r:id="rId261" name="Check Box 282">
              <controlPr defaultSize="0" autoFill="0" autoLine="0" autoPict="0">
                <anchor moveWithCells="1">
                  <from>
                    <xdr:col>10</xdr:col>
                    <xdr:colOff>276225</xdr:colOff>
                    <xdr:row>237</xdr:row>
                    <xdr:rowOff>9525</xdr:rowOff>
                  </from>
                  <to>
                    <xdr:col>10</xdr:col>
                    <xdr:colOff>523875</xdr:colOff>
                    <xdr:row>238</xdr:row>
                    <xdr:rowOff>19050</xdr:rowOff>
                  </to>
                </anchor>
              </controlPr>
            </control>
          </mc:Choice>
        </mc:AlternateContent>
        <mc:AlternateContent xmlns:mc="http://schemas.openxmlformats.org/markup-compatibility/2006">
          <mc:Choice Requires="x14">
            <control shapeId="51483" r:id="rId262" name="Check Box 283">
              <controlPr defaultSize="0" autoFill="0" autoLine="0" autoPict="0">
                <anchor moveWithCells="1">
                  <from>
                    <xdr:col>10</xdr:col>
                    <xdr:colOff>276225</xdr:colOff>
                    <xdr:row>238</xdr:row>
                    <xdr:rowOff>9525</xdr:rowOff>
                  </from>
                  <to>
                    <xdr:col>10</xdr:col>
                    <xdr:colOff>523875</xdr:colOff>
                    <xdr:row>239</xdr:row>
                    <xdr:rowOff>19050</xdr:rowOff>
                  </to>
                </anchor>
              </controlPr>
            </control>
          </mc:Choice>
        </mc:AlternateContent>
        <mc:AlternateContent xmlns:mc="http://schemas.openxmlformats.org/markup-compatibility/2006">
          <mc:Choice Requires="x14">
            <control shapeId="51484" r:id="rId263" name="Check Box 284">
              <controlPr defaultSize="0" autoFill="0" autoLine="0" autoPict="0">
                <anchor moveWithCells="1">
                  <from>
                    <xdr:col>10</xdr:col>
                    <xdr:colOff>276225</xdr:colOff>
                    <xdr:row>238</xdr:row>
                    <xdr:rowOff>9525</xdr:rowOff>
                  </from>
                  <to>
                    <xdr:col>10</xdr:col>
                    <xdr:colOff>523875</xdr:colOff>
                    <xdr:row>239</xdr:row>
                    <xdr:rowOff>19050</xdr:rowOff>
                  </to>
                </anchor>
              </controlPr>
            </control>
          </mc:Choice>
        </mc:AlternateContent>
        <mc:AlternateContent xmlns:mc="http://schemas.openxmlformats.org/markup-compatibility/2006">
          <mc:Choice Requires="x14">
            <control shapeId="51485" r:id="rId264" name="Check Box 285">
              <controlPr defaultSize="0" autoFill="0" autoLine="0" autoPict="0">
                <anchor moveWithCells="1">
                  <from>
                    <xdr:col>10</xdr:col>
                    <xdr:colOff>276225</xdr:colOff>
                    <xdr:row>238</xdr:row>
                    <xdr:rowOff>9525</xdr:rowOff>
                  </from>
                  <to>
                    <xdr:col>10</xdr:col>
                    <xdr:colOff>523875</xdr:colOff>
                    <xdr:row>239</xdr:row>
                    <xdr:rowOff>19050</xdr:rowOff>
                  </to>
                </anchor>
              </controlPr>
            </control>
          </mc:Choice>
        </mc:AlternateContent>
        <mc:AlternateContent xmlns:mc="http://schemas.openxmlformats.org/markup-compatibility/2006">
          <mc:Choice Requires="x14">
            <control shapeId="51486" r:id="rId265" name="Check Box 286">
              <controlPr defaultSize="0" autoFill="0" autoLine="0" autoPict="0">
                <anchor moveWithCells="1">
                  <from>
                    <xdr:col>10</xdr:col>
                    <xdr:colOff>276225</xdr:colOff>
                    <xdr:row>239</xdr:row>
                    <xdr:rowOff>9525</xdr:rowOff>
                  </from>
                  <to>
                    <xdr:col>10</xdr:col>
                    <xdr:colOff>523875</xdr:colOff>
                    <xdr:row>240</xdr:row>
                    <xdr:rowOff>19050</xdr:rowOff>
                  </to>
                </anchor>
              </controlPr>
            </control>
          </mc:Choice>
        </mc:AlternateContent>
        <mc:AlternateContent xmlns:mc="http://schemas.openxmlformats.org/markup-compatibility/2006">
          <mc:Choice Requires="x14">
            <control shapeId="51487" r:id="rId266" name="Check Box 287">
              <controlPr defaultSize="0" autoFill="0" autoLine="0" autoPict="0">
                <anchor moveWithCells="1">
                  <from>
                    <xdr:col>10</xdr:col>
                    <xdr:colOff>276225</xdr:colOff>
                    <xdr:row>240</xdr:row>
                    <xdr:rowOff>9525</xdr:rowOff>
                  </from>
                  <to>
                    <xdr:col>10</xdr:col>
                    <xdr:colOff>523875</xdr:colOff>
                    <xdr:row>241</xdr:row>
                    <xdr:rowOff>19050</xdr:rowOff>
                  </to>
                </anchor>
              </controlPr>
            </control>
          </mc:Choice>
        </mc:AlternateContent>
        <mc:AlternateContent xmlns:mc="http://schemas.openxmlformats.org/markup-compatibility/2006">
          <mc:Choice Requires="x14">
            <control shapeId="51488" r:id="rId267" name="Check Box 288">
              <controlPr defaultSize="0" autoFill="0" autoLine="0" autoPict="0">
                <anchor moveWithCells="1">
                  <from>
                    <xdr:col>10</xdr:col>
                    <xdr:colOff>276225</xdr:colOff>
                    <xdr:row>240</xdr:row>
                    <xdr:rowOff>9525</xdr:rowOff>
                  </from>
                  <to>
                    <xdr:col>10</xdr:col>
                    <xdr:colOff>523875</xdr:colOff>
                    <xdr:row>241</xdr:row>
                    <xdr:rowOff>19050</xdr:rowOff>
                  </to>
                </anchor>
              </controlPr>
            </control>
          </mc:Choice>
        </mc:AlternateContent>
        <mc:AlternateContent xmlns:mc="http://schemas.openxmlformats.org/markup-compatibility/2006">
          <mc:Choice Requires="x14">
            <control shapeId="51489" r:id="rId268" name="Check Box 289">
              <controlPr defaultSize="0" autoFill="0" autoLine="0" autoPict="0">
                <anchor moveWithCells="1">
                  <from>
                    <xdr:col>10</xdr:col>
                    <xdr:colOff>276225</xdr:colOff>
                    <xdr:row>241</xdr:row>
                    <xdr:rowOff>9525</xdr:rowOff>
                  </from>
                  <to>
                    <xdr:col>10</xdr:col>
                    <xdr:colOff>523875</xdr:colOff>
                    <xdr:row>242</xdr:row>
                    <xdr:rowOff>19050</xdr:rowOff>
                  </to>
                </anchor>
              </controlPr>
            </control>
          </mc:Choice>
        </mc:AlternateContent>
        <mc:AlternateContent xmlns:mc="http://schemas.openxmlformats.org/markup-compatibility/2006">
          <mc:Choice Requires="x14">
            <control shapeId="51490" r:id="rId269" name="Check Box 290">
              <controlPr defaultSize="0" autoFill="0" autoLine="0" autoPict="0">
                <anchor moveWithCells="1">
                  <from>
                    <xdr:col>10</xdr:col>
                    <xdr:colOff>276225</xdr:colOff>
                    <xdr:row>242</xdr:row>
                    <xdr:rowOff>9525</xdr:rowOff>
                  </from>
                  <to>
                    <xdr:col>10</xdr:col>
                    <xdr:colOff>523875</xdr:colOff>
                    <xdr:row>243</xdr:row>
                    <xdr:rowOff>19050</xdr:rowOff>
                  </to>
                </anchor>
              </controlPr>
            </control>
          </mc:Choice>
        </mc:AlternateContent>
        <mc:AlternateContent xmlns:mc="http://schemas.openxmlformats.org/markup-compatibility/2006">
          <mc:Choice Requires="x14">
            <control shapeId="51503" r:id="rId270" name="Check Box 303">
              <controlPr defaultSize="0" autoFill="0" autoLine="0" autoPict="0">
                <anchor moveWithCells="1">
                  <from>
                    <xdr:col>10</xdr:col>
                    <xdr:colOff>276225</xdr:colOff>
                    <xdr:row>244</xdr:row>
                    <xdr:rowOff>9525</xdr:rowOff>
                  </from>
                  <to>
                    <xdr:col>10</xdr:col>
                    <xdr:colOff>523875</xdr:colOff>
                    <xdr:row>245</xdr:row>
                    <xdr:rowOff>19050</xdr:rowOff>
                  </to>
                </anchor>
              </controlPr>
            </control>
          </mc:Choice>
        </mc:AlternateContent>
        <mc:AlternateContent xmlns:mc="http://schemas.openxmlformats.org/markup-compatibility/2006">
          <mc:Choice Requires="x14">
            <control shapeId="51504" r:id="rId271" name="Check Box 304">
              <controlPr defaultSize="0" autoFill="0" autoLine="0" autoPict="0">
                <anchor moveWithCells="1">
                  <from>
                    <xdr:col>10</xdr:col>
                    <xdr:colOff>276225</xdr:colOff>
                    <xdr:row>245</xdr:row>
                    <xdr:rowOff>9525</xdr:rowOff>
                  </from>
                  <to>
                    <xdr:col>10</xdr:col>
                    <xdr:colOff>523875</xdr:colOff>
                    <xdr:row>246</xdr:row>
                    <xdr:rowOff>19050</xdr:rowOff>
                  </to>
                </anchor>
              </controlPr>
            </control>
          </mc:Choice>
        </mc:AlternateContent>
        <mc:AlternateContent xmlns:mc="http://schemas.openxmlformats.org/markup-compatibility/2006">
          <mc:Choice Requires="x14">
            <control shapeId="51505" r:id="rId272" name="Check Box 305">
              <controlPr defaultSize="0" autoFill="0" autoLine="0" autoPict="0">
                <anchor moveWithCells="1">
                  <from>
                    <xdr:col>10</xdr:col>
                    <xdr:colOff>276225</xdr:colOff>
                    <xdr:row>246</xdr:row>
                    <xdr:rowOff>9525</xdr:rowOff>
                  </from>
                  <to>
                    <xdr:col>10</xdr:col>
                    <xdr:colOff>523875</xdr:colOff>
                    <xdr:row>247</xdr:row>
                    <xdr:rowOff>19050</xdr:rowOff>
                  </to>
                </anchor>
              </controlPr>
            </control>
          </mc:Choice>
        </mc:AlternateContent>
        <mc:AlternateContent xmlns:mc="http://schemas.openxmlformats.org/markup-compatibility/2006">
          <mc:Choice Requires="x14">
            <control shapeId="51506" r:id="rId273" name="Check Box 306">
              <controlPr defaultSize="0" autoFill="0" autoLine="0" autoPict="0">
                <anchor moveWithCells="1">
                  <from>
                    <xdr:col>10</xdr:col>
                    <xdr:colOff>276225</xdr:colOff>
                    <xdr:row>247</xdr:row>
                    <xdr:rowOff>9525</xdr:rowOff>
                  </from>
                  <to>
                    <xdr:col>10</xdr:col>
                    <xdr:colOff>523875</xdr:colOff>
                    <xdr:row>248</xdr:row>
                    <xdr:rowOff>19050</xdr:rowOff>
                  </to>
                </anchor>
              </controlPr>
            </control>
          </mc:Choice>
        </mc:AlternateContent>
        <mc:AlternateContent xmlns:mc="http://schemas.openxmlformats.org/markup-compatibility/2006">
          <mc:Choice Requires="x14">
            <control shapeId="51507" r:id="rId274" name="Check Box 307">
              <controlPr defaultSize="0" autoFill="0" autoLine="0" autoPict="0">
                <anchor moveWithCells="1">
                  <from>
                    <xdr:col>10</xdr:col>
                    <xdr:colOff>276225</xdr:colOff>
                    <xdr:row>248</xdr:row>
                    <xdr:rowOff>9525</xdr:rowOff>
                  </from>
                  <to>
                    <xdr:col>10</xdr:col>
                    <xdr:colOff>523875</xdr:colOff>
                    <xdr:row>249</xdr:row>
                    <xdr:rowOff>19050</xdr:rowOff>
                  </to>
                </anchor>
              </controlPr>
            </control>
          </mc:Choice>
        </mc:AlternateContent>
        <mc:AlternateContent xmlns:mc="http://schemas.openxmlformats.org/markup-compatibility/2006">
          <mc:Choice Requires="x14">
            <control shapeId="51508" r:id="rId275" name="Check Box 308">
              <controlPr defaultSize="0" autoFill="0" autoLine="0" autoPict="0">
                <anchor moveWithCells="1">
                  <from>
                    <xdr:col>10</xdr:col>
                    <xdr:colOff>276225</xdr:colOff>
                    <xdr:row>249</xdr:row>
                    <xdr:rowOff>9525</xdr:rowOff>
                  </from>
                  <to>
                    <xdr:col>10</xdr:col>
                    <xdr:colOff>523875</xdr:colOff>
                    <xdr:row>250</xdr:row>
                    <xdr:rowOff>19050</xdr:rowOff>
                  </to>
                </anchor>
              </controlPr>
            </control>
          </mc:Choice>
        </mc:AlternateContent>
        <mc:AlternateContent xmlns:mc="http://schemas.openxmlformats.org/markup-compatibility/2006">
          <mc:Choice Requires="x14">
            <control shapeId="51509" r:id="rId276" name="Check Box 309">
              <controlPr defaultSize="0" autoFill="0" autoLine="0" autoPict="0">
                <anchor moveWithCells="1">
                  <from>
                    <xdr:col>10</xdr:col>
                    <xdr:colOff>276225</xdr:colOff>
                    <xdr:row>250</xdr:row>
                    <xdr:rowOff>9525</xdr:rowOff>
                  </from>
                  <to>
                    <xdr:col>10</xdr:col>
                    <xdr:colOff>523875</xdr:colOff>
                    <xdr:row>251</xdr:row>
                    <xdr:rowOff>19050</xdr:rowOff>
                  </to>
                </anchor>
              </controlPr>
            </control>
          </mc:Choice>
        </mc:AlternateContent>
        <mc:AlternateContent xmlns:mc="http://schemas.openxmlformats.org/markup-compatibility/2006">
          <mc:Choice Requires="x14">
            <control shapeId="51510" r:id="rId277" name="Check Box 310">
              <controlPr defaultSize="0" autoFill="0" autoLine="0" autoPict="0">
                <anchor moveWithCells="1">
                  <from>
                    <xdr:col>10</xdr:col>
                    <xdr:colOff>276225</xdr:colOff>
                    <xdr:row>251</xdr:row>
                    <xdr:rowOff>9525</xdr:rowOff>
                  </from>
                  <to>
                    <xdr:col>10</xdr:col>
                    <xdr:colOff>523875</xdr:colOff>
                    <xdr:row>252</xdr:row>
                    <xdr:rowOff>19050</xdr:rowOff>
                  </to>
                </anchor>
              </controlPr>
            </control>
          </mc:Choice>
        </mc:AlternateContent>
        <mc:AlternateContent xmlns:mc="http://schemas.openxmlformats.org/markup-compatibility/2006">
          <mc:Choice Requires="x14">
            <control shapeId="51511" r:id="rId278" name="Check Box 311">
              <controlPr defaultSize="0" autoFill="0" autoLine="0" autoPict="0">
                <anchor moveWithCells="1">
                  <from>
                    <xdr:col>10</xdr:col>
                    <xdr:colOff>276225</xdr:colOff>
                    <xdr:row>252</xdr:row>
                    <xdr:rowOff>9525</xdr:rowOff>
                  </from>
                  <to>
                    <xdr:col>10</xdr:col>
                    <xdr:colOff>523875</xdr:colOff>
                    <xdr:row>253</xdr:row>
                    <xdr:rowOff>19050</xdr:rowOff>
                  </to>
                </anchor>
              </controlPr>
            </control>
          </mc:Choice>
        </mc:AlternateContent>
        <mc:AlternateContent xmlns:mc="http://schemas.openxmlformats.org/markup-compatibility/2006">
          <mc:Choice Requires="x14">
            <control shapeId="51512" r:id="rId279" name="Check Box 312">
              <controlPr defaultSize="0" autoFill="0" autoLine="0" autoPict="0">
                <anchor moveWithCells="1">
                  <from>
                    <xdr:col>10</xdr:col>
                    <xdr:colOff>276225</xdr:colOff>
                    <xdr:row>253</xdr:row>
                    <xdr:rowOff>9525</xdr:rowOff>
                  </from>
                  <to>
                    <xdr:col>10</xdr:col>
                    <xdr:colOff>523875</xdr:colOff>
                    <xdr:row>254</xdr:row>
                    <xdr:rowOff>19050</xdr:rowOff>
                  </to>
                </anchor>
              </controlPr>
            </control>
          </mc:Choice>
        </mc:AlternateContent>
        <mc:AlternateContent xmlns:mc="http://schemas.openxmlformats.org/markup-compatibility/2006">
          <mc:Choice Requires="x14">
            <control shapeId="51513" r:id="rId280" name="Check Box 313">
              <controlPr defaultSize="0" autoFill="0" autoLine="0" autoPict="0">
                <anchor moveWithCells="1">
                  <from>
                    <xdr:col>10</xdr:col>
                    <xdr:colOff>276225</xdr:colOff>
                    <xdr:row>254</xdr:row>
                    <xdr:rowOff>9525</xdr:rowOff>
                  </from>
                  <to>
                    <xdr:col>10</xdr:col>
                    <xdr:colOff>523875</xdr:colOff>
                    <xdr:row>255</xdr:row>
                    <xdr:rowOff>19050</xdr:rowOff>
                  </to>
                </anchor>
              </controlPr>
            </control>
          </mc:Choice>
        </mc:AlternateContent>
        <mc:AlternateContent xmlns:mc="http://schemas.openxmlformats.org/markup-compatibility/2006">
          <mc:Choice Requires="x14">
            <control shapeId="51514" r:id="rId281" name="Check Box 314">
              <controlPr defaultSize="0" autoFill="0" autoLine="0" autoPict="0">
                <anchor moveWithCells="1">
                  <from>
                    <xdr:col>10</xdr:col>
                    <xdr:colOff>276225</xdr:colOff>
                    <xdr:row>255</xdr:row>
                    <xdr:rowOff>9525</xdr:rowOff>
                  </from>
                  <to>
                    <xdr:col>10</xdr:col>
                    <xdr:colOff>523875</xdr:colOff>
                    <xdr:row>256</xdr:row>
                    <xdr:rowOff>19050</xdr:rowOff>
                  </to>
                </anchor>
              </controlPr>
            </control>
          </mc:Choice>
        </mc:AlternateContent>
        <mc:AlternateContent xmlns:mc="http://schemas.openxmlformats.org/markup-compatibility/2006">
          <mc:Choice Requires="x14">
            <control shapeId="51515" r:id="rId282" name="Check Box 315">
              <controlPr defaultSize="0" autoFill="0" autoLine="0" autoPict="0">
                <anchor moveWithCells="1">
                  <from>
                    <xdr:col>10</xdr:col>
                    <xdr:colOff>276225</xdr:colOff>
                    <xdr:row>256</xdr:row>
                    <xdr:rowOff>9525</xdr:rowOff>
                  </from>
                  <to>
                    <xdr:col>10</xdr:col>
                    <xdr:colOff>523875</xdr:colOff>
                    <xdr:row>257</xdr:row>
                    <xdr:rowOff>19050</xdr:rowOff>
                  </to>
                </anchor>
              </controlPr>
            </control>
          </mc:Choice>
        </mc:AlternateContent>
        <mc:AlternateContent xmlns:mc="http://schemas.openxmlformats.org/markup-compatibility/2006">
          <mc:Choice Requires="x14">
            <control shapeId="51516" r:id="rId283" name="Check Box 316">
              <controlPr defaultSize="0" autoFill="0" autoLine="0" autoPict="0">
                <anchor moveWithCells="1">
                  <from>
                    <xdr:col>10</xdr:col>
                    <xdr:colOff>276225</xdr:colOff>
                    <xdr:row>257</xdr:row>
                    <xdr:rowOff>9525</xdr:rowOff>
                  </from>
                  <to>
                    <xdr:col>10</xdr:col>
                    <xdr:colOff>523875</xdr:colOff>
                    <xdr:row>258</xdr:row>
                    <xdr:rowOff>19050</xdr:rowOff>
                  </to>
                </anchor>
              </controlPr>
            </control>
          </mc:Choice>
        </mc:AlternateContent>
        <mc:AlternateContent xmlns:mc="http://schemas.openxmlformats.org/markup-compatibility/2006">
          <mc:Choice Requires="x14">
            <control shapeId="51517" r:id="rId284" name="Check Box 317">
              <controlPr defaultSize="0" autoFill="0" autoLine="0" autoPict="0">
                <anchor moveWithCells="1">
                  <from>
                    <xdr:col>10</xdr:col>
                    <xdr:colOff>276225</xdr:colOff>
                    <xdr:row>258</xdr:row>
                    <xdr:rowOff>9525</xdr:rowOff>
                  </from>
                  <to>
                    <xdr:col>10</xdr:col>
                    <xdr:colOff>523875</xdr:colOff>
                    <xdr:row>259</xdr:row>
                    <xdr:rowOff>19050</xdr:rowOff>
                  </to>
                </anchor>
              </controlPr>
            </control>
          </mc:Choice>
        </mc:AlternateContent>
        <mc:AlternateContent xmlns:mc="http://schemas.openxmlformats.org/markup-compatibility/2006">
          <mc:Choice Requires="x14">
            <control shapeId="51518" r:id="rId285" name="Check Box 318">
              <controlPr defaultSize="0" autoFill="0" autoLine="0" autoPict="0">
                <anchor moveWithCells="1">
                  <from>
                    <xdr:col>10</xdr:col>
                    <xdr:colOff>276225</xdr:colOff>
                    <xdr:row>259</xdr:row>
                    <xdr:rowOff>9525</xdr:rowOff>
                  </from>
                  <to>
                    <xdr:col>10</xdr:col>
                    <xdr:colOff>523875</xdr:colOff>
                    <xdr:row>260</xdr:row>
                    <xdr:rowOff>19050</xdr:rowOff>
                  </to>
                </anchor>
              </controlPr>
            </control>
          </mc:Choice>
        </mc:AlternateContent>
        <mc:AlternateContent xmlns:mc="http://schemas.openxmlformats.org/markup-compatibility/2006">
          <mc:Choice Requires="x14">
            <control shapeId="51519" r:id="rId286" name="Check Box 319">
              <controlPr defaultSize="0" autoFill="0" autoLine="0" autoPict="0">
                <anchor moveWithCells="1">
                  <from>
                    <xdr:col>10</xdr:col>
                    <xdr:colOff>276225</xdr:colOff>
                    <xdr:row>260</xdr:row>
                    <xdr:rowOff>9525</xdr:rowOff>
                  </from>
                  <to>
                    <xdr:col>10</xdr:col>
                    <xdr:colOff>523875</xdr:colOff>
                    <xdr:row>261</xdr:row>
                    <xdr:rowOff>19050</xdr:rowOff>
                  </to>
                </anchor>
              </controlPr>
            </control>
          </mc:Choice>
        </mc:AlternateContent>
        <mc:AlternateContent xmlns:mc="http://schemas.openxmlformats.org/markup-compatibility/2006">
          <mc:Choice Requires="x14">
            <control shapeId="51520" r:id="rId287" name="Check Box 320">
              <controlPr defaultSize="0" autoFill="0" autoLine="0" autoPict="0">
                <anchor moveWithCells="1">
                  <from>
                    <xdr:col>10</xdr:col>
                    <xdr:colOff>276225</xdr:colOff>
                    <xdr:row>261</xdr:row>
                    <xdr:rowOff>9525</xdr:rowOff>
                  </from>
                  <to>
                    <xdr:col>10</xdr:col>
                    <xdr:colOff>523875</xdr:colOff>
                    <xdr:row>262</xdr:row>
                    <xdr:rowOff>19050</xdr:rowOff>
                  </to>
                </anchor>
              </controlPr>
            </control>
          </mc:Choice>
        </mc:AlternateContent>
        <mc:AlternateContent xmlns:mc="http://schemas.openxmlformats.org/markup-compatibility/2006">
          <mc:Choice Requires="x14">
            <control shapeId="51521" r:id="rId288" name="Check Box 321">
              <controlPr defaultSize="0" autoFill="0" autoLine="0" autoPict="0">
                <anchor moveWithCells="1">
                  <from>
                    <xdr:col>10</xdr:col>
                    <xdr:colOff>276225</xdr:colOff>
                    <xdr:row>262</xdr:row>
                    <xdr:rowOff>9525</xdr:rowOff>
                  </from>
                  <to>
                    <xdr:col>10</xdr:col>
                    <xdr:colOff>523875</xdr:colOff>
                    <xdr:row>263</xdr:row>
                    <xdr:rowOff>19050</xdr:rowOff>
                  </to>
                </anchor>
              </controlPr>
            </control>
          </mc:Choice>
        </mc:AlternateContent>
        <mc:AlternateContent xmlns:mc="http://schemas.openxmlformats.org/markup-compatibility/2006">
          <mc:Choice Requires="x14">
            <control shapeId="51522" r:id="rId289" name="Check Box 322">
              <controlPr defaultSize="0" autoFill="0" autoLine="0" autoPict="0">
                <anchor moveWithCells="1">
                  <from>
                    <xdr:col>10</xdr:col>
                    <xdr:colOff>276225</xdr:colOff>
                    <xdr:row>263</xdr:row>
                    <xdr:rowOff>9525</xdr:rowOff>
                  </from>
                  <to>
                    <xdr:col>10</xdr:col>
                    <xdr:colOff>523875</xdr:colOff>
                    <xdr:row>264</xdr:row>
                    <xdr:rowOff>19050</xdr:rowOff>
                  </to>
                </anchor>
              </controlPr>
            </control>
          </mc:Choice>
        </mc:AlternateContent>
        <mc:AlternateContent xmlns:mc="http://schemas.openxmlformats.org/markup-compatibility/2006">
          <mc:Choice Requires="x14">
            <control shapeId="51523" r:id="rId290" name="Check Box 323">
              <controlPr defaultSize="0" autoFill="0" autoLine="0" autoPict="0">
                <anchor moveWithCells="1">
                  <from>
                    <xdr:col>10</xdr:col>
                    <xdr:colOff>276225</xdr:colOff>
                    <xdr:row>264</xdr:row>
                    <xdr:rowOff>9525</xdr:rowOff>
                  </from>
                  <to>
                    <xdr:col>10</xdr:col>
                    <xdr:colOff>523875</xdr:colOff>
                    <xdr:row>265</xdr:row>
                    <xdr:rowOff>19050</xdr:rowOff>
                  </to>
                </anchor>
              </controlPr>
            </control>
          </mc:Choice>
        </mc:AlternateContent>
        <mc:AlternateContent xmlns:mc="http://schemas.openxmlformats.org/markup-compatibility/2006">
          <mc:Choice Requires="x14">
            <control shapeId="51524" r:id="rId291" name="Check Box 324">
              <controlPr defaultSize="0" autoFill="0" autoLine="0" autoPict="0">
                <anchor moveWithCells="1">
                  <from>
                    <xdr:col>10</xdr:col>
                    <xdr:colOff>276225</xdr:colOff>
                    <xdr:row>265</xdr:row>
                    <xdr:rowOff>9525</xdr:rowOff>
                  </from>
                  <to>
                    <xdr:col>10</xdr:col>
                    <xdr:colOff>523875</xdr:colOff>
                    <xdr:row>266</xdr:row>
                    <xdr:rowOff>19050</xdr:rowOff>
                  </to>
                </anchor>
              </controlPr>
            </control>
          </mc:Choice>
        </mc:AlternateContent>
        <mc:AlternateContent xmlns:mc="http://schemas.openxmlformats.org/markup-compatibility/2006">
          <mc:Choice Requires="x14">
            <control shapeId="51525" r:id="rId292" name="Check Box 325">
              <controlPr defaultSize="0" autoFill="0" autoLine="0" autoPict="0">
                <anchor moveWithCells="1">
                  <from>
                    <xdr:col>10</xdr:col>
                    <xdr:colOff>276225</xdr:colOff>
                    <xdr:row>266</xdr:row>
                    <xdr:rowOff>9525</xdr:rowOff>
                  </from>
                  <to>
                    <xdr:col>10</xdr:col>
                    <xdr:colOff>523875</xdr:colOff>
                    <xdr:row>267</xdr:row>
                    <xdr:rowOff>19050</xdr:rowOff>
                  </to>
                </anchor>
              </controlPr>
            </control>
          </mc:Choice>
        </mc:AlternateContent>
        <mc:AlternateContent xmlns:mc="http://schemas.openxmlformats.org/markup-compatibility/2006">
          <mc:Choice Requires="x14">
            <control shapeId="51526" r:id="rId293" name="Check Box 326">
              <controlPr defaultSize="0" autoFill="0" autoLine="0" autoPict="0">
                <anchor moveWithCells="1">
                  <from>
                    <xdr:col>10</xdr:col>
                    <xdr:colOff>276225</xdr:colOff>
                    <xdr:row>267</xdr:row>
                    <xdr:rowOff>9525</xdr:rowOff>
                  </from>
                  <to>
                    <xdr:col>10</xdr:col>
                    <xdr:colOff>523875</xdr:colOff>
                    <xdr:row>268</xdr:row>
                    <xdr:rowOff>19050</xdr:rowOff>
                  </to>
                </anchor>
              </controlPr>
            </control>
          </mc:Choice>
        </mc:AlternateContent>
        <mc:AlternateContent xmlns:mc="http://schemas.openxmlformats.org/markup-compatibility/2006">
          <mc:Choice Requires="x14">
            <control shapeId="51527" r:id="rId294" name="Check Box 327">
              <controlPr defaultSize="0" autoFill="0" autoLine="0" autoPict="0">
                <anchor moveWithCells="1">
                  <from>
                    <xdr:col>10</xdr:col>
                    <xdr:colOff>276225</xdr:colOff>
                    <xdr:row>268</xdr:row>
                    <xdr:rowOff>9525</xdr:rowOff>
                  </from>
                  <to>
                    <xdr:col>10</xdr:col>
                    <xdr:colOff>523875</xdr:colOff>
                    <xdr:row>269</xdr:row>
                    <xdr:rowOff>19050</xdr:rowOff>
                  </to>
                </anchor>
              </controlPr>
            </control>
          </mc:Choice>
        </mc:AlternateContent>
        <mc:AlternateContent xmlns:mc="http://schemas.openxmlformats.org/markup-compatibility/2006">
          <mc:Choice Requires="x14">
            <control shapeId="51528" r:id="rId295" name="Check Box 328">
              <controlPr defaultSize="0" autoFill="0" autoLine="0" autoPict="0">
                <anchor moveWithCells="1">
                  <from>
                    <xdr:col>10</xdr:col>
                    <xdr:colOff>276225</xdr:colOff>
                    <xdr:row>269</xdr:row>
                    <xdr:rowOff>9525</xdr:rowOff>
                  </from>
                  <to>
                    <xdr:col>10</xdr:col>
                    <xdr:colOff>523875</xdr:colOff>
                    <xdr:row>270</xdr:row>
                    <xdr:rowOff>19050</xdr:rowOff>
                  </to>
                </anchor>
              </controlPr>
            </control>
          </mc:Choice>
        </mc:AlternateContent>
        <mc:AlternateContent xmlns:mc="http://schemas.openxmlformats.org/markup-compatibility/2006">
          <mc:Choice Requires="x14">
            <control shapeId="51529" r:id="rId296" name="Check Box 329">
              <controlPr defaultSize="0" autoFill="0" autoLine="0" autoPict="0">
                <anchor moveWithCells="1">
                  <from>
                    <xdr:col>10</xdr:col>
                    <xdr:colOff>276225</xdr:colOff>
                    <xdr:row>270</xdr:row>
                    <xdr:rowOff>9525</xdr:rowOff>
                  </from>
                  <to>
                    <xdr:col>10</xdr:col>
                    <xdr:colOff>523875</xdr:colOff>
                    <xdr:row>271</xdr:row>
                    <xdr:rowOff>19050</xdr:rowOff>
                  </to>
                </anchor>
              </controlPr>
            </control>
          </mc:Choice>
        </mc:AlternateContent>
        <mc:AlternateContent xmlns:mc="http://schemas.openxmlformats.org/markup-compatibility/2006">
          <mc:Choice Requires="x14">
            <control shapeId="51532" r:id="rId297" name="Check Box 332">
              <controlPr defaultSize="0" autoFill="0" autoLine="0" autoPict="0">
                <anchor moveWithCells="1">
                  <from>
                    <xdr:col>10</xdr:col>
                    <xdr:colOff>276225</xdr:colOff>
                    <xdr:row>271</xdr:row>
                    <xdr:rowOff>9525</xdr:rowOff>
                  </from>
                  <to>
                    <xdr:col>10</xdr:col>
                    <xdr:colOff>523875</xdr:colOff>
                    <xdr:row>272</xdr:row>
                    <xdr:rowOff>19050</xdr:rowOff>
                  </to>
                </anchor>
              </controlPr>
            </control>
          </mc:Choice>
        </mc:AlternateContent>
        <mc:AlternateContent xmlns:mc="http://schemas.openxmlformats.org/markup-compatibility/2006">
          <mc:Choice Requires="x14">
            <control shapeId="51533" r:id="rId298" name="Check Box 333">
              <controlPr defaultSize="0" autoFill="0" autoLine="0" autoPict="0">
                <anchor moveWithCells="1">
                  <from>
                    <xdr:col>10</xdr:col>
                    <xdr:colOff>276225</xdr:colOff>
                    <xdr:row>272</xdr:row>
                    <xdr:rowOff>9525</xdr:rowOff>
                  </from>
                  <to>
                    <xdr:col>10</xdr:col>
                    <xdr:colOff>523875</xdr:colOff>
                    <xdr:row>273</xdr:row>
                    <xdr:rowOff>19050</xdr:rowOff>
                  </to>
                </anchor>
              </controlPr>
            </control>
          </mc:Choice>
        </mc:AlternateContent>
        <mc:AlternateContent xmlns:mc="http://schemas.openxmlformats.org/markup-compatibility/2006">
          <mc:Choice Requires="x14">
            <control shapeId="51534" r:id="rId299" name="Check Box 334">
              <controlPr defaultSize="0" autoFill="0" autoLine="0" autoPict="0">
                <anchor moveWithCells="1">
                  <from>
                    <xdr:col>10</xdr:col>
                    <xdr:colOff>276225</xdr:colOff>
                    <xdr:row>273</xdr:row>
                    <xdr:rowOff>9525</xdr:rowOff>
                  </from>
                  <to>
                    <xdr:col>10</xdr:col>
                    <xdr:colOff>523875</xdr:colOff>
                    <xdr:row>274</xdr:row>
                    <xdr:rowOff>19050</xdr:rowOff>
                  </to>
                </anchor>
              </controlPr>
            </control>
          </mc:Choice>
        </mc:AlternateContent>
        <mc:AlternateContent xmlns:mc="http://schemas.openxmlformats.org/markup-compatibility/2006">
          <mc:Choice Requires="x14">
            <control shapeId="51535" r:id="rId300" name="Check Box 335">
              <controlPr defaultSize="0" autoFill="0" autoLine="0" autoPict="0">
                <anchor moveWithCells="1">
                  <from>
                    <xdr:col>10</xdr:col>
                    <xdr:colOff>276225</xdr:colOff>
                    <xdr:row>274</xdr:row>
                    <xdr:rowOff>9525</xdr:rowOff>
                  </from>
                  <to>
                    <xdr:col>10</xdr:col>
                    <xdr:colOff>523875</xdr:colOff>
                    <xdr:row>275</xdr:row>
                    <xdr:rowOff>19050</xdr:rowOff>
                  </to>
                </anchor>
              </controlPr>
            </control>
          </mc:Choice>
        </mc:AlternateContent>
        <mc:AlternateContent xmlns:mc="http://schemas.openxmlformats.org/markup-compatibility/2006">
          <mc:Choice Requires="x14">
            <control shapeId="51536" r:id="rId301" name="Check Box 336">
              <controlPr defaultSize="0" autoFill="0" autoLine="0" autoPict="0">
                <anchor moveWithCells="1">
                  <from>
                    <xdr:col>10</xdr:col>
                    <xdr:colOff>276225</xdr:colOff>
                    <xdr:row>275</xdr:row>
                    <xdr:rowOff>9525</xdr:rowOff>
                  </from>
                  <to>
                    <xdr:col>10</xdr:col>
                    <xdr:colOff>523875</xdr:colOff>
                    <xdr:row>276</xdr:row>
                    <xdr:rowOff>19050</xdr:rowOff>
                  </to>
                </anchor>
              </controlPr>
            </control>
          </mc:Choice>
        </mc:AlternateContent>
        <mc:AlternateContent xmlns:mc="http://schemas.openxmlformats.org/markup-compatibility/2006">
          <mc:Choice Requires="x14">
            <control shapeId="51537" r:id="rId302" name="Check Box 337">
              <controlPr defaultSize="0" autoFill="0" autoLine="0" autoPict="0">
                <anchor moveWithCells="1">
                  <from>
                    <xdr:col>10</xdr:col>
                    <xdr:colOff>276225</xdr:colOff>
                    <xdr:row>276</xdr:row>
                    <xdr:rowOff>9525</xdr:rowOff>
                  </from>
                  <to>
                    <xdr:col>10</xdr:col>
                    <xdr:colOff>523875</xdr:colOff>
                    <xdr:row>277</xdr:row>
                    <xdr:rowOff>19050</xdr:rowOff>
                  </to>
                </anchor>
              </controlPr>
            </control>
          </mc:Choice>
        </mc:AlternateContent>
        <mc:AlternateContent xmlns:mc="http://schemas.openxmlformats.org/markup-compatibility/2006">
          <mc:Choice Requires="x14">
            <control shapeId="51538" r:id="rId303" name="Check Box 338">
              <controlPr defaultSize="0" autoFill="0" autoLine="0" autoPict="0">
                <anchor moveWithCells="1">
                  <from>
                    <xdr:col>10</xdr:col>
                    <xdr:colOff>276225</xdr:colOff>
                    <xdr:row>277</xdr:row>
                    <xdr:rowOff>9525</xdr:rowOff>
                  </from>
                  <to>
                    <xdr:col>10</xdr:col>
                    <xdr:colOff>523875</xdr:colOff>
                    <xdr:row>278</xdr:row>
                    <xdr:rowOff>19050</xdr:rowOff>
                  </to>
                </anchor>
              </controlPr>
            </control>
          </mc:Choice>
        </mc:AlternateContent>
        <mc:AlternateContent xmlns:mc="http://schemas.openxmlformats.org/markup-compatibility/2006">
          <mc:Choice Requires="x14">
            <control shapeId="51539" r:id="rId304" name="Check Box 339">
              <controlPr defaultSize="0" autoFill="0" autoLine="0" autoPict="0">
                <anchor moveWithCells="1">
                  <from>
                    <xdr:col>10</xdr:col>
                    <xdr:colOff>276225</xdr:colOff>
                    <xdr:row>278</xdr:row>
                    <xdr:rowOff>9525</xdr:rowOff>
                  </from>
                  <to>
                    <xdr:col>10</xdr:col>
                    <xdr:colOff>523875</xdr:colOff>
                    <xdr:row>279</xdr:row>
                    <xdr:rowOff>19050</xdr:rowOff>
                  </to>
                </anchor>
              </controlPr>
            </control>
          </mc:Choice>
        </mc:AlternateContent>
        <mc:AlternateContent xmlns:mc="http://schemas.openxmlformats.org/markup-compatibility/2006">
          <mc:Choice Requires="x14">
            <control shapeId="51540" r:id="rId305" name="Check Box 340">
              <controlPr defaultSize="0" autoFill="0" autoLine="0" autoPict="0">
                <anchor moveWithCells="1">
                  <from>
                    <xdr:col>10</xdr:col>
                    <xdr:colOff>276225</xdr:colOff>
                    <xdr:row>279</xdr:row>
                    <xdr:rowOff>9525</xdr:rowOff>
                  </from>
                  <to>
                    <xdr:col>10</xdr:col>
                    <xdr:colOff>523875</xdr:colOff>
                    <xdr:row>280</xdr:row>
                    <xdr:rowOff>19050</xdr:rowOff>
                  </to>
                </anchor>
              </controlPr>
            </control>
          </mc:Choice>
        </mc:AlternateContent>
        <mc:AlternateContent xmlns:mc="http://schemas.openxmlformats.org/markup-compatibility/2006">
          <mc:Choice Requires="x14">
            <control shapeId="51541" r:id="rId306" name="Check Box 341">
              <controlPr defaultSize="0" autoFill="0" autoLine="0" autoPict="0">
                <anchor moveWithCells="1">
                  <from>
                    <xdr:col>10</xdr:col>
                    <xdr:colOff>276225</xdr:colOff>
                    <xdr:row>280</xdr:row>
                    <xdr:rowOff>9525</xdr:rowOff>
                  </from>
                  <to>
                    <xdr:col>10</xdr:col>
                    <xdr:colOff>523875</xdr:colOff>
                    <xdr:row>281</xdr:row>
                    <xdr:rowOff>19050</xdr:rowOff>
                  </to>
                </anchor>
              </controlPr>
            </control>
          </mc:Choice>
        </mc:AlternateContent>
        <mc:AlternateContent xmlns:mc="http://schemas.openxmlformats.org/markup-compatibility/2006">
          <mc:Choice Requires="x14">
            <control shapeId="51542" r:id="rId307" name="Check Box 342">
              <controlPr defaultSize="0" autoFill="0" autoLine="0" autoPict="0">
                <anchor moveWithCells="1">
                  <from>
                    <xdr:col>10</xdr:col>
                    <xdr:colOff>276225</xdr:colOff>
                    <xdr:row>281</xdr:row>
                    <xdr:rowOff>9525</xdr:rowOff>
                  </from>
                  <to>
                    <xdr:col>10</xdr:col>
                    <xdr:colOff>523875</xdr:colOff>
                    <xdr:row>282</xdr:row>
                    <xdr:rowOff>19050</xdr:rowOff>
                  </to>
                </anchor>
              </controlPr>
            </control>
          </mc:Choice>
        </mc:AlternateContent>
        <mc:AlternateContent xmlns:mc="http://schemas.openxmlformats.org/markup-compatibility/2006">
          <mc:Choice Requires="x14">
            <control shapeId="51543" r:id="rId308" name="Check Box 343">
              <controlPr defaultSize="0" autoFill="0" autoLine="0" autoPict="0">
                <anchor moveWithCells="1">
                  <from>
                    <xdr:col>10</xdr:col>
                    <xdr:colOff>276225</xdr:colOff>
                    <xdr:row>282</xdr:row>
                    <xdr:rowOff>9525</xdr:rowOff>
                  </from>
                  <to>
                    <xdr:col>10</xdr:col>
                    <xdr:colOff>523875</xdr:colOff>
                    <xdr:row>283</xdr:row>
                    <xdr:rowOff>19050</xdr:rowOff>
                  </to>
                </anchor>
              </controlPr>
            </control>
          </mc:Choice>
        </mc:AlternateContent>
        <mc:AlternateContent xmlns:mc="http://schemas.openxmlformats.org/markup-compatibility/2006">
          <mc:Choice Requires="x14">
            <control shapeId="51550" r:id="rId309" name="Check Box 350">
              <controlPr defaultSize="0" autoFill="0" autoLine="0" autoPict="0">
                <anchor moveWithCells="1">
                  <from>
                    <xdr:col>10</xdr:col>
                    <xdr:colOff>276225</xdr:colOff>
                    <xdr:row>284</xdr:row>
                    <xdr:rowOff>9525</xdr:rowOff>
                  </from>
                  <to>
                    <xdr:col>10</xdr:col>
                    <xdr:colOff>523875</xdr:colOff>
                    <xdr:row>285</xdr:row>
                    <xdr:rowOff>19050</xdr:rowOff>
                  </to>
                </anchor>
              </controlPr>
            </control>
          </mc:Choice>
        </mc:AlternateContent>
        <mc:AlternateContent xmlns:mc="http://schemas.openxmlformats.org/markup-compatibility/2006">
          <mc:Choice Requires="x14">
            <control shapeId="51551" r:id="rId310" name="Check Box 351">
              <controlPr defaultSize="0" autoFill="0" autoLine="0" autoPict="0">
                <anchor moveWithCells="1">
                  <from>
                    <xdr:col>10</xdr:col>
                    <xdr:colOff>276225</xdr:colOff>
                    <xdr:row>285</xdr:row>
                    <xdr:rowOff>9525</xdr:rowOff>
                  </from>
                  <to>
                    <xdr:col>10</xdr:col>
                    <xdr:colOff>523875</xdr:colOff>
                    <xdr:row>286</xdr:row>
                    <xdr:rowOff>19050</xdr:rowOff>
                  </to>
                </anchor>
              </controlPr>
            </control>
          </mc:Choice>
        </mc:AlternateContent>
        <mc:AlternateContent xmlns:mc="http://schemas.openxmlformats.org/markup-compatibility/2006">
          <mc:Choice Requires="x14">
            <control shapeId="51552" r:id="rId311" name="Check Box 352">
              <controlPr defaultSize="0" autoFill="0" autoLine="0" autoPict="0">
                <anchor moveWithCells="1">
                  <from>
                    <xdr:col>10</xdr:col>
                    <xdr:colOff>276225</xdr:colOff>
                    <xdr:row>286</xdr:row>
                    <xdr:rowOff>9525</xdr:rowOff>
                  </from>
                  <to>
                    <xdr:col>10</xdr:col>
                    <xdr:colOff>523875</xdr:colOff>
                    <xdr:row>287</xdr:row>
                    <xdr:rowOff>19050</xdr:rowOff>
                  </to>
                </anchor>
              </controlPr>
            </control>
          </mc:Choice>
        </mc:AlternateContent>
        <mc:AlternateContent xmlns:mc="http://schemas.openxmlformats.org/markup-compatibility/2006">
          <mc:Choice Requires="x14">
            <control shapeId="51553" r:id="rId312" name="Check Box 353">
              <controlPr defaultSize="0" autoFill="0" autoLine="0" autoPict="0">
                <anchor moveWithCells="1">
                  <from>
                    <xdr:col>10</xdr:col>
                    <xdr:colOff>276225</xdr:colOff>
                    <xdr:row>287</xdr:row>
                    <xdr:rowOff>9525</xdr:rowOff>
                  </from>
                  <to>
                    <xdr:col>10</xdr:col>
                    <xdr:colOff>523875</xdr:colOff>
                    <xdr:row>288</xdr:row>
                    <xdr:rowOff>19050</xdr:rowOff>
                  </to>
                </anchor>
              </controlPr>
            </control>
          </mc:Choice>
        </mc:AlternateContent>
        <mc:AlternateContent xmlns:mc="http://schemas.openxmlformats.org/markup-compatibility/2006">
          <mc:Choice Requires="x14">
            <control shapeId="51554" r:id="rId313" name="Check Box 354">
              <controlPr defaultSize="0" autoFill="0" autoLine="0" autoPict="0">
                <anchor moveWithCells="1">
                  <from>
                    <xdr:col>10</xdr:col>
                    <xdr:colOff>276225</xdr:colOff>
                    <xdr:row>288</xdr:row>
                    <xdr:rowOff>9525</xdr:rowOff>
                  </from>
                  <to>
                    <xdr:col>10</xdr:col>
                    <xdr:colOff>523875</xdr:colOff>
                    <xdr:row>289</xdr:row>
                    <xdr:rowOff>19050</xdr:rowOff>
                  </to>
                </anchor>
              </controlPr>
            </control>
          </mc:Choice>
        </mc:AlternateContent>
        <mc:AlternateContent xmlns:mc="http://schemas.openxmlformats.org/markup-compatibility/2006">
          <mc:Choice Requires="x14">
            <control shapeId="51555" r:id="rId314" name="Check Box 355">
              <controlPr defaultSize="0" autoFill="0" autoLine="0" autoPict="0">
                <anchor moveWithCells="1">
                  <from>
                    <xdr:col>10</xdr:col>
                    <xdr:colOff>276225</xdr:colOff>
                    <xdr:row>289</xdr:row>
                    <xdr:rowOff>9525</xdr:rowOff>
                  </from>
                  <to>
                    <xdr:col>10</xdr:col>
                    <xdr:colOff>523875</xdr:colOff>
                    <xdr:row>290</xdr:row>
                    <xdr:rowOff>19050</xdr:rowOff>
                  </to>
                </anchor>
              </controlPr>
            </control>
          </mc:Choice>
        </mc:AlternateContent>
        <mc:AlternateContent xmlns:mc="http://schemas.openxmlformats.org/markup-compatibility/2006">
          <mc:Choice Requires="x14">
            <control shapeId="51556" r:id="rId315" name="Check Box 356">
              <controlPr defaultSize="0" autoFill="0" autoLine="0" autoPict="0">
                <anchor moveWithCells="1">
                  <from>
                    <xdr:col>10</xdr:col>
                    <xdr:colOff>276225</xdr:colOff>
                    <xdr:row>290</xdr:row>
                    <xdr:rowOff>9525</xdr:rowOff>
                  </from>
                  <to>
                    <xdr:col>10</xdr:col>
                    <xdr:colOff>523875</xdr:colOff>
                    <xdr:row>291</xdr:row>
                    <xdr:rowOff>19050</xdr:rowOff>
                  </to>
                </anchor>
              </controlPr>
            </control>
          </mc:Choice>
        </mc:AlternateContent>
        <mc:AlternateContent xmlns:mc="http://schemas.openxmlformats.org/markup-compatibility/2006">
          <mc:Choice Requires="x14">
            <control shapeId="51557" r:id="rId316" name="Check Box 357">
              <controlPr defaultSize="0" autoFill="0" autoLine="0" autoPict="0">
                <anchor moveWithCells="1">
                  <from>
                    <xdr:col>10</xdr:col>
                    <xdr:colOff>276225</xdr:colOff>
                    <xdr:row>291</xdr:row>
                    <xdr:rowOff>9525</xdr:rowOff>
                  </from>
                  <to>
                    <xdr:col>10</xdr:col>
                    <xdr:colOff>523875</xdr:colOff>
                    <xdr:row>292</xdr:row>
                    <xdr:rowOff>19050</xdr:rowOff>
                  </to>
                </anchor>
              </controlPr>
            </control>
          </mc:Choice>
        </mc:AlternateContent>
        <mc:AlternateContent xmlns:mc="http://schemas.openxmlformats.org/markup-compatibility/2006">
          <mc:Choice Requires="x14">
            <control shapeId="51558" r:id="rId317" name="Check Box 358">
              <controlPr defaultSize="0" autoFill="0" autoLine="0" autoPict="0">
                <anchor moveWithCells="1">
                  <from>
                    <xdr:col>10</xdr:col>
                    <xdr:colOff>276225</xdr:colOff>
                    <xdr:row>292</xdr:row>
                    <xdr:rowOff>9525</xdr:rowOff>
                  </from>
                  <to>
                    <xdr:col>10</xdr:col>
                    <xdr:colOff>523875</xdr:colOff>
                    <xdr:row>293</xdr:row>
                    <xdr:rowOff>19050</xdr:rowOff>
                  </to>
                </anchor>
              </controlPr>
            </control>
          </mc:Choice>
        </mc:AlternateContent>
        <mc:AlternateContent xmlns:mc="http://schemas.openxmlformats.org/markup-compatibility/2006">
          <mc:Choice Requires="x14">
            <control shapeId="51559" r:id="rId318" name="Check Box 359">
              <controlPr defaultSize="0" autoFill="0" autoLine="0" autoPict="0">
                <anchor moveWithCells="1">
                  <from>
                    <xdr:col>10</xdr:col>
                    <xdr:colOff>276225</xdr:colOff>
                    <xdr:row>293</xdr:row>
                    <xdr:rowOff>9525</xdr:rowOff>
                  </from>
                  <to>
                    <xdr:col>10</xdr:col>
                    <xdr:colOff>523875</xdr:colOff>
                    <xdr:row>294</xdr:row>
                    <xdr:rowOff>19050</xdr:rowOff>
                  </to>
                </anchor>
              </controlPr>
            </control>
          </mc:Choice>
        </mc:AlternateContent>
        <mc:AlternateContent xmlns:mc="http://schemas.openxmlformats.org/markup-compatibility/2006">
          <mc:Choice Requires="x14">
            <control shapeId="51560" r:id="rId319" name="Check Box 360">
              <controlPr defaultSize="0" autoFill="0" autoLine="0" autoPict="0">
                <anchor moveWithCells="1">
                  <from>
                    <xdr:col>10</xdr:col>
                    <xdr:colOff>276225</xdr:colOff>
                    <xdr:row>294</xdr:row>
                    <xdr:rowOff>9525</xdr:rowOff>
                  </from>
                  <to>
                    <xdr:col>10</xdr:col>
                    <xdr:colOff>523875</xdr:colOff>
                    <xdr:row>295</xdr:row>
                    <xdr:rowOff>19050</xdr:rowOff>
                  </to>
                </anchor>
              </controlPr>
            </control>
          </mc:Choice>
        </mc:AlternateContent>
        <mc:AlternateContent xmlns:mc="http://schemas.openxmlformats.org/markup-compatibility/2006">
          <mc:Choice Requires="x14">
            <control shapeId="51561" r:id="rId320" name="Check Box 361">
              <controlPr defaultSize="0" autoFill="0" autoLine="0" autoPict="0">
                <anchor moveWithCells="1">
                  <from>
                    <xdr:col>10</xdr:col>
                    <xdr:colOff>276225</xdr:colOff>
                    <xdr:row>295</xdr:row>
                    <xdr:rowOff>9525</xdr:rowOff>
                  </from>
                  <to>
                    <xdr:col>10</xdr:col>
                    <xdr:colOff>523875</xdr:colOff>
                    <xdr:row>296</xdr:row>
                    <xdr:rowOff>19050</xdr:rowOff>
                  </to>
                </anchor>
              </controlPr>
            </control>
          </mc:Choice>
        </mc:AlternateContent>
        <mc:AlternateContent xmlns:mc="http://schemas.openxmlformats.org/markup-compatibility/2006">
          <mc:Choice Requires="x14">
            <control shapeId="51562" r:id="rId321" name="Check Box 362">
              <controlPr defaultSize="0" autoFill="0" autoLine="0" autoPict="0">
                <anchor moveWithCells="1">
                  <from>
                    <xdr:col>10</xdr:col>
                    <xdr:colOff>276225</xdr:colOff>
                    <xdr:row>296</xdr:row>
                    <xdr:rowOff>9525</xdr:rowOff>
                  </from>
                  <to>
                    <xdr:col>10</xdr:col>
                    <xdr:colOff>523875</xdr:colOff>
                    <xdr:row>297</xdr:row>
                    <xdr:rowOff>19050</xdr:rowOff>
                  </to>
                </anchor>
              </controlPr>
            </control>
          </mc:Choice>
        </mc:AlternateContent>
        <mc:AlternateContent xmlns:mc="http://schemas.openxmlformats.org/markup-compatibility/2006">
          <mc:Choice Requires="x14">
            <control shapeId="51563" r:id="rId322" name="Check Box 363">
              <controlPr defaultSize="0" autoFill="0" autoLine="0" autoPict="0">
                <anchor moveWithCells="1">
                  <from>
                    <xdr:col>10</xdr:col>
                    <xdr:colOff>276225</xdr:colOff>
                    <xdr:row>297</xdr:row>
                    <xdr:rowOff>9525</xdr:rowOff>
                  </from>
                  <to>
                    <xdr:col>10</xdr:col>
                    <xdr:colOff>523875</xdr:colOff>
                    <xdr:row>298</xdr:row>
                    <xdr:rowOff>19050</xdr:rowOff>
                  </to>
                </anchor>
              </controlPr>
            </control>
          </mc:Choice>
        </mc:AlternateContent>
        <mc:AlternateContent xmlns:mc="http://schemas.openxmlformats.org/markup-compatibility/2006">
          <mc:Choice Requires="x14">
            <control shapeId="51564" r:id="rId323" name="Check Box 364">
              <controlPr defaultSize="0" autoFill="0" autoLine="0" autoPict="0">
                <anchor moveWithCells="1">
                  <from>
                    <xdr:col>10</xdr:col>
                    <xdr:colOff>276225</xdr:colOff>
                    <xdr:row>297</xdr:row>
                    <xdr:rowOff>9525</xdr:rowOff>
                  </from>
                  <to>
                    <xdr:col>10</xdr:col>
                    <xdr:colOff>523875</xdr:colOff>
                    <xdr:row>298</xdr:row>
                    <xdr:rowOff>19050</xdr:rowOff>
                  </to>
                </anchor>
              </controlPr>
            </control>
          </mc:Choice>
        </mc:AlternateContent>
        <mc:AlternateContent xmlns:mc="http://schemas.openxmlformats.org/markup-compatibility/2006">
          <mc:Choice Requires="x14">
            <control shapeId="51565" r:id="rId324" name="Check Box 365">
              <controlPr defaultSize="0" autoFill="0" autoLine="0" autoPict="0">
                <anchor moveWithCells="1">
                  <from>
                    <xdr:col>10</xdr:col>
                    <xdr:colOff>276225</xdr:colOff>
                    <xdr:row>298</xdr:row>
                    <xdr:rowOff>9525</xdr:rowOff>
                  </from>
                  <to>
                    <xdr:col>10</xdr:col>
                    <xdr:colOff>523875</xdr:colOff>
                    <xdr:row>299</xdr:row>
                    <xdr:rowOff>19050</xdr:rowOff>
                  </to>
                </anchor>
              </controlPr>
            </control>
          </mc:Choice>
        </mc:AlternateContent>
        <mc:AlternateContent xmlns:mc="http://schemas.openxmlformats.org/markup-compatibility/2006">
          <mc:Choice Requires="x14">
            <control shapeId="51566" r:id="rId325" name="Check Box 366">
              <controlPr defaultSize="0" autoFill="0" autoLine="0" autoPict="0">
                <anchor moveWithCells="1">
                  <from>
                    <xdr:col>10</xdr:col>
                    <xdr:colOff>276225</xdr:colOff>
                    <xdr:row>299</xdr:row>
                    <xdr:rowOff>9525</xdr:rowOff>
                  </from>
                  <to>
                    <xdr:col>10</xdr:col>
                    <xdr:colOff>523875</xdr:colOff>
                    <xdr:row>300</xdr:row>
                    <xdr:rowOff>19050</xdr:rowOff>
                  </to>
                </anchor>
              </controlPr>
            </control>
          </mc:Choice>
        </mc:AlternateContent>
        <mc:AlternateContent xmlns:mc="http://schemas.openxmlformats.org/markup-compatibility/2006">
          <mc:Choice Requires="x14">
            <control shapeId="51567" r:id="rId326" name="Check Box 367">
              <controlPr defaultSize="0" autoFill="0" autoLine="0" autoPict="0">
                <anchor moveWithCells="1">
                  <from>
                    <xdr:col>10</xdr:col>
                    <xdr:colOff>276225</xdr:colOff>
                    <xdr:row>300</xdr:row>
                    <xdr:rowOff>9525</xdr:rowOff>
                  </from>
                  <to>
                    <xdr:col>10</xdr:col>
                    <xdr:colOff>523875</xdr:colOff>
                    <xdr:row>301</xdr:row>
                    <xdr:rowOff>19050</xdr:rowOff>
                  </to>
                </anchor>
              </controlPr>
            </control>
          </mc:Choice>
        </mc:AlternateContent>
        <mc:AlternateContent xmlns:mc="http://schemas.openxmlformats.org/markup-compatibility/2006">
          <mc:Choice Requires="x14">
            <control shapeId="51568" r:id="rId327" name="Check Box 368">
              <controlPr defaultSize="0" autoFill="0" autoLine="0" autoPict="0">
                <anchor moveWithCells="1">
                  <from>
                    <xdr:col>10</xdr:col>
                    <xdr:colOff>276225</xdr:colOff>
                    <xdr:row>301</xdr:row>
                    <xdr:rowOff>9525</xdr:rowOff>
                  </from>
                  <to>
                    <xdr:col>10</xdr:col>
                    <xdr:colOff>523875</xdr:colOff>
                    <xdr:row>302</xdr:row>
                    <xdr:rowOff>19050</xdr:rowOff>
                  </to>
                </anchor>
              </controlPr>
            </control>
          </mc:Choice>
        </mc:AlternateContent>
        <mc:AlternateContent xmlns:mc="http://schemas.openxmlformats.org/markup-compatibility/2006">
          <mc:Choice Requires="x14">
            <control shapeId="51569" r:id="rId328" name="Check Box 369">
              <controlPr defaultSize="0" autoFill="0" autoLine="0" autoPict="0">
                <anchor moveWithCells="1">
                  <from>
                    <xdr:col>10</xdr:col>
                    <xdr:colOff>276225</xdr:colOff>
                    <xdr:row>302</xdr:row>
                    <xdr:rowOff>9525</xdr:rowOff>
                  </from>
                  <to>
                    <xdr:col>10</xdr:col>
                    <xdr:colOff>523875</xdr:colOff>
                    <xdr:row>303</xdr:row>
                    <xdr:rowOff>19050</xdr:rowOff>
                  </to>
                </anchor>
              </controlPr>
            </control>
          </mc:Choice>
        </mc:AlternateContent>
        <mc:AlternateContent xmlns:mc="http://schemas.openxmlformats.org/markup-compatibility/2006">
          <mc:Choice Requires="x14">
            <control shapeId="51570" r:id="rId329" name="Check Box 370">
              <controlPr defaultSize="0" autoFill="0" autoLine="0" autoPict="0">
                <anchor moveWithCells="1">
                  <from>
                    <xdr:col>10</xdr:col>
                    <xdr:colOff>276225</xdr:colOff>
                    <xdr:row>303</xdr:row>
                    <xdr:rowOff>9525</xdr:rowOff>
                  </from>
                  <to>
                    <xdr:col>10</xdr:col>
                    <xdr:colOff>523875</xdr:colOff>
                    <xdr:row>304</xdr:row>
                    <xdr:rowOff>19050</xdr:rowOff>
                  </to>
                </anchor>
              </controlPr>
            </control>
          </mc:Choice>
        </mc:AlternateContent>
        <mc:AlternateContent xmlns:mc="http://schemas.openxmlformats.org/markup-compatibility/2006">
          <mc:Choice Requires="x14">
            <control shapeId="51571" r:id="rId330" name="Check Box 371">
              <controlPr defaultSize="0" autoFill="0" autoLine="0" autoPict="0">
                <anchor moveWithCells="1">
                  <from>
                    <xdr:col>10</xdr:col>
                    <xdr:colOff>276225</xdr:colOff>
                    <xdr:row>304</xdr:row>
                    <xdr:rowOff>9525</xdr:rowOff>
                  </from>
                  <to>
                    <xdr:col>10</xdr:col>
                    <xdr:colOff>523875</xdr:colOff>
                    <xdr:row>305</xdr:row>
                    <xdr:rowOff>19050</xdr:rowOff>
                  </to>
                </anchor>
              </controlPr>
            </control>
          </mc:Choice>
        </mc:AlternateContent>
        <mc:AlternateContent xmlns:mc="http://schemas.openxmlformats.org/markup-compatibility/2006">
          <mc:Choice Requires="x14">
            <control shapeId="51572" r:id="rId331" name="Check Box 372">
              <controlPr defaultSize="0" autoFill="0" autoLine="0" autoPict="0">
                <anchor moveWithCells="1">
                  <from>
                    <xdr:col>10</xdr:col>
                    <xdr:colOff>276225</xdr:colOff>
                    <xdr:row>305</xdr:row>
                    <xdr:rowOff>9525</xdr:rowOff>
                  </from>
                  <to>
                    <xdr:col>10</xdr:col>
                    <xdr:colOff>523875</xdr:colOff>
                    <xdr:row>306</xdr:row>
                    <xdr:rowOff>19050</xdr:rowOff>
                  </to>
                </anchor>
              </controlPr>
            </control>
          </mc:Choice>
        </mc:AlternateContent>
        <mc:AlternateContent xmlns:mc="http://schemas.openxmlformats.org/markup-compatibility/2006">
          <mc:Choice Requires="x14">
            <control shapeId="51573" r:id="rId332" name="Check Box 373">
              <controlPr defaultSize="0" autoFill="0" autoLine="0" autoPict="0">
                <anchor moveWithCells="1">
                  <from>
                    <xdr:col>10</xdr:col>
                    <xdr:colOff>276225</xdr:colOff>
                    <xdr:row>306</xdr:row>
                    <xdr:rowOff>9525</xdr:rowOff>
                  </from>
                  <to>
                    <xdr:col>10</xdr:col>
                    <xdr:colOff>523875</xdr:colOff>
                    <xdr:row>307</xdr:row>
                    <xdr:rowOff>19050</xdr:rowOff>
                  </to>
                </anchor>
              </controlPr>
            </control>
          </mc:Choice>
        </mc:AlternateContent>
        <mc:AlternateContent xmlns:mc="http://schemas.openxmlformats.org/markup-compatibility/2006">
          <mc:Choice Requires="x14">
            <control shapeId="51574" r:id="rId333" name="Check Box 374">
              <controlPr defaultSize="0" autoFill="0" autoLine="0" autoPict="0">
                <anchor moveWithCells="1">
                  <from>
                    <xdr:col>10</xdr:col>
                    <xdr:colOff>276225</xdr:colOff>
                    <xdr:row>306</xdr:row>
                    <xdr:rowOff>9525</xdr:rowOff>
                  </from>
                  <to>
                    <xdr:col>10</xdr:col>
                    <xdr:colOff>523875</xdr:colOff>
                    <xdr:row>307</xdr:row>
                    <xdr:rowOff>19050</xdr:rowOff>
                  </to>
                </anchor>
              </controlPr>
            </control>
          </mc:Choice>
        </mc:AlternateContent>
        <mc:AlternateContent xmlns:mc="http://schemas.openxmlformats.org/markup-compatibility/2006">
          <mc:Choice Requires="x14">
            <control shapeId="51575" r:id="rId334" name="Check Box 375">
              <controlPr defaultSize="0" autoFill="0" autoLine="0" autoPict="0">
                <anchor moveWithCells="1">
                  <from>
                    <xdr:col>10</xdr:col>
                    <xdr:colOff>276225</xdr:colOff>
                    <xdr:row>307</xdr:row>
                    <xdr:rowOff>9525</xdr:rowOff>
                  </from>
                  <to>
                    <xdr:col>10</xdr:col>
                    <xdr:colOff>523875</xdr:colOff>
                    <xdr:row>308</xdr:row>
                    <xdr:rowOff>19050</xdr:rowOff>
                  </to>
                </anchor>
              </controlPr>
            </control>
          </mc:Choice>
        </mc:AlternateContent>
        <mc:AlternateContent xmlns:mc="http://schemas.openxmlformats.org/markup-compatibility/2006">
          <mc:Choice Requires="x14">
            <control shapeId="51576" r:id="rId335" name="Check Box 376">
              <controlPr defaultSize="0" autoFill="0" autoLine="0" autoPict="0">
                <anchor moveWithCells="1">
                  <from>
                    <xdr:col>10</xdr:col>
                    <xdr:colOff>276225</xdr:colOff>
                    <xdr:row>308</xdr:row>
                    <xdr:rowOff>9525</xdr:rowOff>
                  </from>
                  <to>
                    <xdr:col>10</xdr:col>
                    <xdr:colOff>523875</xdr:colOff>
                    <xdr:row>309</xdr:row>
                    <xdr:rowOff>19050</xdr:rowOff>
                  </to>
                </anchor>
              </controlPr>
            </control>
          </mc:Choice>
        </mc:AlternateContent>
        <mc:AlternateContent xmlns:mc="http://schemas.openxmlformats.org/markup-compatibility/2006">
          <mc:Choice Requires="x14">
            <control shapeId="51577" r:id="rId336" name="Check Box 377">
              <controlPr defaultSize="0" autoFill="0" autoLine="0" autoPict="0">
                <anchor moveWithCells="1">
                  <from>
                    <xdr:col>10</xdr:col>
                    <xdr:colOff>276225</xdr:colOff>
                    <xdr:row>309</xdr:row>
                    <xdr:rowOff>9525</xdr:rowOff>
                  </from>
                  <to>
                    <xdr:col>10</xdr:col>
                    <xdr:colOff>523875</xdr:colOff>
                    <xdr:row>310</xdr:row>
                    <xdr:rowOff>19050</xdr:rowOff>
                  </to>
                </anchor>
              </controlPr>
            </control>
          </mc:Choice>
        </mc:AlternateContent>
        <mc:AlternateContent xmlns:mc="http://schemas.openxmlformats.org/markup-compatibility/2006">
          <mc:Choice Requires="x14">
            <control shapeId="51578" r:id="rId337" name="Check Box 378">
              <controlPr defaultSize="0" autoFill="0" autoLine="0" autoPict="0">
                <anchor moveWithCells="1">
                  <from>
                    <xdr:col>10</xdr:col>
                    <xdr:colOff>276225</xdr:colOff>
                    <xdr:row>310</xdr:row>
                    <xdr:rowOff>9525</xdr:rowOff>
                  </from>
                  <to>
                    <xdr:col>10</xdr:col>
                    <xdr:colOff>523875</xdr:colOff>
                    <xdr:row>311</xdr:row>
                    <xdr:rowOff>19050</xdr:rowOff>
                  </to>
                </anchor>
              </controlPr>
            </control>
          </mc:Choice>
        </mc:AlternateContent>
        <mc:AlternateContent xmlns:mc="http://schemas.openxmlformats.org/markup-compatibility/2006">
          <mc:Choice Requires="x14">
            <control shapeId="51579" r:id="rId338" name="Check Box 379">
              <controlPr defaultSize="0" autoFill="0" autoLine="0" autoPict="0">
                <anchor moveWithCells="1">
                  <from>
                    <xdr:col>10</xdr:col>
                    <xdr:colOff>276225</xdr:colOff>
                    <xdr:row>311</xdr:row>
                    <xdr:rowOff>9525</xdr:rowOff>
                  </from>
                  <to>
                    <xdr:col>10</xdr:col>
                    <xdr:colOff>523875</xdr:colOff>
                    <xdr:row>312</xdr:row>
                    <xdr:rowOff>19050</xdr:rowOff>
                  </to>
                </anchor>
              </controlPr>
            </control>
          </mc:Choice>
        </mc:AlternateContent>
        <mc:AlternateContent xmlns:mc="http://schemas.openxmlformats.org/markup-compatibility/2006">
          <mc:Choice Requires="x14">
            <control shapeId="51580" r:id="rId339" name="Check Box 380">
              <controlPr defaultSize="0" autoFill="0" autoLine="0" autoPict="0">
                <anchor moveWithCells="1">
                  <from>
                    <xdr:col>10</xdr:col>
                    <xdr:colOff>276225</xdr:colOff>
                    <xdr:row>312</xdr:row>
                    <xdr:rowOff>9525</xdr:rowOff>
                  </from>
                  <to>
                    <xdr:col>10</xdr:col>
                    <xdr:colOff>523875</xdr:colOff>
                    <xdr:row>313</xdr:row>
                    <xdr:rowOff>19050</xdr:rowOff>
                  </to>
                </anchor>
              </controlPr>
            </control>
          </mc:Choice>
        </mc:AlternateContent>
        <mc:AlternateContent xmlns:mc="http://schemas.openxmlformats.org/markup-compatibility/2006">
          <mc:Choice Requires="x14">
            <control shapeId="51581" r:id="rId340" name="Check Box 381">
              <controlPr defaultSize="0" autoFill="0" autoLine="0" autoPict="0">
                <anchor moveWithCells="1">
                  <from>
                    <xdr:col>10</xdr:col>
                    <xdr:colOff>276225</xdr:colOff>
                    <xdr:row>313</xdr:row>
                    <xdr:rowOff>9525</xdr:rowOff>
                  </from>
                  <to>
                    <xdr:col>10</xdr:col>
                    <xdr:colOff>523875</xdr:colOff>
                    <xdr:row>314</xdr:row>
                    <xdr:rowOff>19050</xdr:rowOff>
                  </to>
                </anchor>
              </controlPr>
            </control>
          </mc:Choice>
        </mc:AlternateContent>
        <mc:AlternateContent xmlns:mc="http://schemas.openxmlformats.org/markup-compatibility/2006">
          <mc:Choice Requires="x14">
            <control shapeId="51582" r:id="rId341" name="Check Box 382">
              <controlPr defaultSize="0" autoFill="0" autoLine="0" autoPict="0">
                <anchor moveWithCells="1">
                  <from>
                    <xdr:col>10</xdr:col>
                    <xdr:colOff>276225</xdr:colOff>
                    <xdr:row>314</xdr:row>
                    <xdr:rowOff>9525</xdr:rowOff>
                  </from>
                  <to>
                    <xdr:col>10</xdr:col>
                    <xdr:colOff>523875</xdr:colOff>
                    <xdr:row>315</xdr:row>
                    <xdr:rowOff>19050</xdr:rowOff>
                  </to>
                </anchor>
              </controlPr>
            </control>
          </mc:Choice>
        </mc:AlternateContent>
        <mc:AlternateContent xmlns:mc="http://schemas.openxmlformats.org/markup-compatibility/2006">
          <mc:Choice Requires="x14">
            <control shapeId="51583" r:id="rId342" name="Check Box 383">
              <controlPr defaultSize="0" autoFill="0" autoLine="0" autoPict="0">
                <anchor moveWithCells="1">
                  <from>
                    <xdr:col>10</xdr:col>
                    <xdr:colOff>276225</xdr:colOff>
                    <xdr:row>315</xdr:row>
                    <xdr:rowOff>9525</xdr:rowOff>
                  </from>
                  <to>
                    <xdr:col>10</xdr:col>
                    <xdr:colOff>523875</xdr:colOff>
                    <xdr:row>316</xdr:row>
                    <xdr:rowOff>19050</xdr:rowOff>
                  </to>
                </anchor>
              </controlPr>
            </control>
          </mc:Choice>
        </mc:AlternateContent>
        <mc:AlternateContent xmlns:mc="http://schemas.openxmlformats.org/markup-compatibility/2006">
          <mc:Choice Requires="x14">
            <control shapeId="51584" r:id="rId343" name="Check Box 384">
              <controlPr defaultSize="0" autoFill="0" autoLine="0" autoPict="0">
                <anchor moveWithCells="1">
                  <from>
                    <xdr:col>10</xdr:col>
                    <xdr:colOff>276225</xdr:colOff>
                    <xdr:row>316</xdr:row>
                    <xdr:rowOff>9525</xdr:rowOff>
                  </from>
                  <to>
                    <xdr:col>10</xdr:col>
                    <xdr:colOff>523875</xdr:colOff>
                    <xdr:row>317</xdr:row>
                    <xdr:rowOff>19050</xdr:rowOff>
                  </to>
                </anchor>
              </controlPr>
            </control>
          </mc:Choice>
        </mc:AlternateContent>
        <mc:AlternateContent xmlns:mc="http://schemas.openxmlformats.org/markup-compatibility/2006">
          <mc:Choice Requires="x14">
            <control shapeId="51585" r:id="rId344" name="Check Box 385">
              <controlPr defaultSize="0" autoFill="0" autoLine="0" autoPict="0">
                <anchor moveWithCells="1">
                  <from>
                    <xdr:col>10</xdr:col>
                    <xdr:colOff>276225</xdr:colOff>
                    <xdr:row>317</xdr:row>
                    <xdr:rowOff>9525</xdr:rowOff>
                  </from>
                  <to>
                    <xdr:col>10</xdr:col>
                    <xdr:colOff>523875</xdr:colOff>
                    <xdr:row>318</xdr:row>
                    <xdr:rowOff>19050</xdr:rowOff>
                  </to>
                </anchor>
              </controlPr>
            </control>
          </mc:Choice>
        </mc:AlternateContent>
        <mc:AlternateContent xmlns:mc="http://schemas.openxmlformats.org/markup-compatibility/2006">
          <mc:Choice Requires="x14">
            <control shapeId="51586" r:id="rId345" name="Check Box 386">
              <controlPr defaultSize="0" autoFill="0" autoLine="0" autoPict="0">
                <anchor moveWithCells="1">
                  <from>
                    <xdr:col>10</xdr:col>
                    <xdr:colOff>276225</xdr:colOff>
                    <xdr:row>318</xdr:row>
                    <xdr:rowOff>9525</xdr:rowOff>
                  </from>
                  <to>
                    <xdr:col>10</xdr:col>
                    <xdr:colOff>523875</xdr:colOff>
                    <xdr:row>319</xdr:row>
                    <xdr:rowOff>19050</xdr:rowOff>
                  </to>
                </anchor>
              </controlPr>
            </control>
          </mc:Choice>
        </mc:AlternateContent>
        <mc:AlternateContent xmlns:mc="http://schemas.openxmlformats.org/markup-compatibility/2006">
          <mc:Choice Requires="x14">
            <control shapeId="51587" r:id="rId346" name="Check Box 387">
              <controlPr defaultSize="0" autoFill="0" autoLine="0" autoPict="0">
                <anchor moveWithCells="1">
                  <from>
                    <xdr:col>10</xdr:col>
                    <xdr:colOff>276225</xdr:colOff>
                    <xdr:row>319</xdr:row>
                    <xdr:rowOff>9525</xdr:rowOff>
                  </from>
                  <to>
                    <xdr:col>10</xdr:col>
                    <xdr:colOff>523875</xdr:colOff>
                    <xdr:row>320</xdr:row>
                    <xdr:rowOff>19050</xdr:rowOff>
                  </to>
                </anchor>
              </controlPr>
            </control>
          </mc:Choice>
        </mc:AlternateContent>
        <mc:AlternateContent xmlns:mc="http://schemas.openxmlformats.org/markup-compatibility/2006">
          <mc:Choice Requires="x14">
            <control shapeId="51588" r:id="rId347" name="Check Box 388">
              <controlPr defaultSize="0" autoFill="0" autoLine="0" autoPict="0">
                <anchor moveWithCells="1">
                  <from>
                    <xdr:col>10</xdr:col>
                    <xdr:colOff>276225</xdr:colOff>
                    <xdr:row>320</xdr:row>
                    <xdr:rowOff>9525</xdr:rowOff>
                  </from>
                  <to>
                    <xdr:col>10</xdr:col>
                    <xdr:colOff>523875</xdr:colOff>
                    <xdr:row>321</xdr:row>
                    <xdr:rowOff>19050</xdr:rowOff>
                  </to>
                </anchor>
              </controlPr>
            </control>
          </mc:Choice>
        </mc:AlternateContent>
        <mc:AlternateContent xmlns:mc="http://schemas.openxmlformats.org/markup-compatibility/2006">
          <mc:Choice Requires="x14">
            <control shapeId="51589" r:id="rId348" name="Check Box 389">
              <controlPr defaultSize="0" autoFill="0" autoLine="0" autoPict="0">
                <anchor moveWithCells="1">
                  <from>
                    <xdr:col>10</xdr:col>
                    <xdr:colOff>276225</xdr:colOff>
                    <xdr:row>321</xdr:row>
                    <xdr:rowOff>9525</xdr:rowOff>
                  </from>
                  <to>
                    <xdr:col>10</xdr:col>
                    <xdr:colOff>523875</xdr:colOff>
                    <xdr:row>322</xdr:row>
                    <xdr:rowOff>19050</xdr:rowOff>
                  </to>
                </anchor>
              </controlPr>
            </control>
          </mc:Choice>
        </mc:AlternateContent>
        <mc:AlternateContent xmlns:mc="http://schemas.openxmlformats.org/markup-compatibility/2006">
          <mc:Choice Requires="x14">
            <control shapeId="51590" r:id="rId349" name="Check Box 390">
              <controlPr defaultSize="0" autoFill="0" autoLine="0" autoPict="0">
                <anchor moveWithCells="1">
                  <from>
                    <xdr:col>10</xdr:col>
                    <xdr:colOff>276225</xdr:colOff>
                    <xdr:row>322</xdr:row>
                    <xdr:rowOff>9525</xdr:rowOff>
                  </from>
                  <to>
                    <xdr:col>10</xdr:col>
                    <xdr:colOff>523875</xdr:colOff>
                    <xdr:row>323</xdr:row>
                    <xdr:rowOff>19050</xdr:rowOff>
                  </to>
                </anchor>
              </controlPr>
            </control>
          </mc:Choice>
        </mc:AlternateContent>
        <mc:AlternateContent xmlns:mc="http://schemas.openxmlformats.org/markup-compatibility/2006">
          <mc:Choice Requires="x14">
            <control shapeId="51591" r:id="rId350" name="Check Box 391">
              <controlPr defaultSize="0" autoFill="0" autoLine="0" autoPict="0">
                <anchor moveWithCells="1">
                  <from>
                    <xdr:col>10</xdr:col>
                    <xdr:colOff>276225</xdr:colOff>
                    <xdr:row>324</xdr:row>
                    <xdr:rowOff>9525</xdr:rowOff>
                  </from>
                  <to>
                    <xdr:col>10</xdr:col>
                    <xdr:colOff>523875</xdr:colOff>
                    <xdr:row>325</xdr:row>
                    <xdr:rowOff>19050</xdr:rowOff>
                  </to>
                </anchor>
              </controlPr>
            </control>
          </mc:Choice>
        </mc:AlternateContent>
        <mc:AlternateContent xmlns:mc="http://schemas.openxmlformats.org/markup-compatibility/2006">
          <mc:Choice Requires="x14">
            <control shapeId="51592" r:id="rId351" name="Check Box 392">
              <controlPr defaultSize="0" autoFill="0" autoLine="0" autoPict="0">
                <anchor moveWithCells="1">
                  <from>
                    <xdr:col>10</xdr:col>
                    <xdr:colOff>276225</xdr:colOff>
                    <xdr:row>325</xdr:row>
                    <xdr:rowOff>9525</xdr:rowOff>
                  </from>
                  <to>
                    <xdr:col>10</xdr:col>
                    <xdr:colOff>523875</xdr:colOff>
                    <xdr:row>326</xdr:row>
                    <xdr:rowOff>19050</xdr:rowOff>
                  </to>
                </anchor>
              </controlPr>
            </control>
          </mc:Choice>
        </mc:AlternateContent>
        <mc:AlternateContent xmlns:mc="http://schemas.openxmlformats.org/markup-compatibility/2006">
          <mc:Choice Requires="x14">
            <control shapeId="51593" r:id="rId352" name="Check Box 393">
              <controlPr defaultSize="0" autoFill="0" autoLine="0" autoPict="0">
                <anchor moveWithCells="1">
                  <from>
                    <xdr:col>10</xdr:col>
                    <xdr:colOff>276225</xdr:colOff>
                    <xdr:row>326</xdr:row>
                    <xdr:rowOff>9525</xdr:rowOff>
                  </from>
                  <to>
                    <xdr:col>10</xdr:col>
                    <xdr:colOff>523875</xdr:colOff>
                    <xdr:row>327</xdr:row>
                    <xdr:rowOff>19050</xdr:rowOff>
                  </to>
                </anchor>
              </controlPr>
            </control>
          </mc:Choice>
        </mc:AlternateContent>
        <mc:AlternateContent xmlns:mc="http://schemas.openxmlformats.org/markup-compatibility/2006">
          <mc:Choice Requires="x14">
            <control shapeId="51594" r:id="rId353" name="Check Box 394">
              <controlPr defaultSize="0" autoFill="0" autoLine="0" autoPict="0">
                <anchor moveWithCells="1">
                  <from>
                    <xdr:col>10</xdr:col>
                    <xdr:colOff>276225</xdr:colOff>
                    <xdr:row>327</xdr:row>
                    <xdr:rowOff>9525</xdr:rowOff>
                  </from>
                  <to>
                    <xdr:col>10</xdr:col>
                    <xdr:colOff>523875</xdr:colOff>
                    <xdr:row>328</xdr:row>
                    <xdr:rowOff>19050</xdr:rowOff>
                  </to>
                </anchor>
              </controlPr>
            </control>
          </mc:Choice>
        </mc:AlternateContent>
        <mc:AlternateContent xmlns:mc="http://schemas.openxmlformats.org/markup-compatibility/2006">
          <mc:Choice Requires="x14">
            <control shapeId="51595" r:id="rId354" name="Check Box 395">
              <controlPr defaultSize="0" autoFill="0" autoLine="0" autoPict="0">
                <anchor moveWithCells="1">
                  <from>
                    <xdr:col>10</xdr:col>
                    <xdr:colOff>276225</xdr:colOff>
                    <xdr:row>328</xdr:row>
                    <xdr:rowOff>9525</xdr:rowOff>
                  </from>
                  <to>
                    <xdr:col>10</xdr:col>
                    <xdr:colOff>523875</xdr:colOff>
                    <xdr:row>329</xdr:row>
                    <xdr:rowOff>19050</xdr:rowOff>
                  </to>
                </anchor>
              </controlPr>
            </control>
          </mc:Choice>
        </mc:AlternateContent>
        <mc:AlternateContent xmlns:mc="http://schemas.openxmlformats.org/markup-compatibility/2006">
          <mc:Choice Requires="x14">
            <control shapeId="51596" r:id="rId355" name="Check Box 396">
              <controlPr defaultSize="0" autoFill="0" autoLine="0" autoPict="0">
                <anchor moveWithCells="1">
                  <from>
                    <xdr:col>10</xdr:col>
                    <xdr:colOff>276225</xdr:colOff>
                    <xdr:row>329</xdr:row>
                    <xdr:rowOff>9525</xdr:rowOff>
                  </from>
                  <to>
                    <xdr:col>10</xdr:col>
                    <xdr:colOff>523875</xdr:colOff>
                    <xdr:row>330</xdr:row>
                    <xdr:rowOff>19050</xdr:rowOff>
                  </to>
                </anchor>
              </controlPr>
            </control>
          </mc:Choice>
        </mc:AlternateContent>
        <mc:AlternateContent xmlns:mc="http://schemas.openxmlformats.org/markup-compatibility/2006">
          <mc:Choice Requires="x14">
            <control shapeId="51597" r:id="rId356" name="Check Box 397">
              <controlPr defaultSize="0" autoFill="0" autoLine="0" autoPict="0">
                <anchor moveWithCells="1">
                  <from>
                    <xdr:col>10</xdr:col>
                    <xdr:colOff>276225</xdr:colOff>
                    <xdr:row>330</xdr:row>
                    <xdr:rowOff>9525</xdr:rowOff>
                  </from>
                  <to>
                    <xdr:col>10</xdr:col>
                    <xdr:colOff>523875</xdr:colOff>
                    <xdr:row>331</xdr:row>
                    <xdr:rowOff>19050</xdr:rowOff>
                  </to>
                </anchor>
              </controlPr>
            </control>
          </mc:Choice>
        </mc:AlternateContent>
        <mc:AlternateContent xmlns:mc="http://schemas.openxmlformats.org/markup-compatibility/2006">
          <mc:Choice Requires="x14">
            <control shapeId="51598" r:id="rId357" name="Check Box 398">
              <controlPr defaultSize="0" autoFill="0" autoLine="0" autoPict="0">
                <anchor moveWithCells="1">
                  <from>
                    <xdr:col>10</xdr:col>
                    <xdr:colOff>276225</xdr:colOff>
                    <xdr:row>331</xdr:row>
                    <xdr:rowOff>9525</xdr:rowOff>
                  </from>
                  <to>
                    <xdr:col>10</xdr:col>
                    <xdr:colOff>523875</xdr:colOff>
                    <xdr:row>332</xdr:row>
                    <xdr:rowOff>19050</xdr:rowOff>
                  </to>
                </anchor>
              </controlPr>
            </control>
          </mc:Choice>
        </mc:AlternateContent>
        <mc:AlternateContent xmlns:mc="http://schemas.openxmlformats.org/markup-compatibility/2006">
          <mc:Choice Requires="x14">
            <control shapeId="51599" r:id="rId358" name="Check Box 399">
              <controlPr defaultSize="0" autoFill="0" autoLine="0" autoPict="0">
                <anchor moveWithCells="1">
                  <from>
                    <xdr:col>10</xdr:col>
                    <xdr:colOff>276225</xdr:colOff>
                    <xdr:row>332</xdr:row>
                    <xdr:rowOff>9525</xdr:rowOff>
                  </from>
                  <to>
                    <xdr:col>10</xdr:col>
                    <xdr:colOff>523875</xdr:colOff>
                    <xdr:row>333</xdr:row>
                    <xdr:rowOff>19050</xdr:rowOff>
                  </to>
                </anchor>
              </controlPr>
            </control>
          </mc:Choice>
        </mc:AlternateContent>
        <mc:AlternateContent xmlns:mc="http://schemas.openxmlformats.org/markup-compatibility/2006">
          <mc:Choice Requires="x14">
            <control shapeId="51600" r:id="rId359" name="Check Box 400">
              <controlPr defaultSize="0" autoFill="0" autoLine="0" autoPict="0">
                <anchor moveWithCells="1">
                  <from>
                    <xdr:col>10</xdr:col>
                    <xdr:colOff>276225</xdr:colOff>
                    <xdr:row>333</xdr:row>
                    <xdr:rowOff>9525</xdr:rowOff>
                  </from>
                  <to>
                    <xdr:col>10</xdr:col>
                    <xdr:colOff>523875</xdr:colOff>
                    <xdr:row>334</xdr:row>
                    <xdr:rowOff>19050</xdr:rowOff>
                  </to>
                </anchor>
              </controlPr>
            </control>
          </mc:Choice>
        </mc:AlternateContent>
        <mc:AlternateContent xmlns:mc="http://schemas.openxmlformats.org/markup-compatibility/2006">
          <mc:Choice Requires="x14">
            <control shapeId="51601" r:id="rId360" name="Check Box 401">
              <controlPr defaultSize="0" autoFill="0" autoLine="0" autoPict="0">
                <anchor moveWithCells="1">
                  <from>
                    <xdr:col>10</xdr:col>
                    <xdr:colOff>276225</xdr:colOff>
                    <xdr:row>334</xdr:row>
                    <xdr:rowOff>9525</xdr:rowOff>
                  </from>
                  <to>
                    <xdr:col>10</xdr:col>
                    <xdr:colOff>523875</xdr:colOff>
                    <xdr:row>335</xdr:row>
                    <xdr:rowOff>19050</xdr:rowOff>
                  </to>
                </anchor>
              </controlPr>
            </control>
          </mc:Choice>
        </mc:AlternateContent>
        <mc:AlternateContent xmlns:mc="http://schemas.openxmlformats.org/markup-compatibility/2006">
          <mc:Choice Requires="x14">
            <control shapeId="51602" r:id="rId361" name="Check Box 402">
              <controlPr defaultSize="0" autoFill="0" autoLine="0" autoPict="0">
                <anchor moveWithCells="1">
                  <from>
                    <xdr:col>10</xdr:col>
                    <xdr:colOff>276225</xdr:colOff>
                    <xdr:row>335</xdr:row>
                    <xdr:rowOff>9525</xdr:rowOff>
                  </from>
                  <to>
                    <xdr:col>10</xdr:col>
                    <xdr:colOff>523875</xdr:colOff>
                    <xdr:row>336</xdr:row>
                    <xdr:rowOff>19050</xdr:rowOff>
                  </to>
                </anchor>
              </controlPr>
            </control>
          </mc:Choice>
        </mc:AlternateContent>
        <mc:AlternateContent xmlns:mc="http://schemas.openxmlformats.org/markup-compatibility/2006">
          <mc:Choice Requires="x14">
            <control shapeId="51609" r:id="rId362" name="Check Box 409">
              <controlPr defaultSize="0" autoFill="0" autoLine="0" autoPict="0">
                <anchor moveWithCells="1">
                  <from>
                    <xdr:col>10</xdr:col>
                    <xdr:colOff>276225</xdr:colOff>
                    <xdr:row>336</xdr:row>
                    <xdr:rowOff>9525</xdr:rowOff>
                  </from>
                  <to>
                    <xdr:col>10</xdr:col>
                    <xdr:colOff>523875</xdr:colOff>
                    <xdr:row>337</xdr:row>
                    <xdr:rowOff>19050</xdr:rowOff>
                  </to>
                </anchor>
              </controlPr>
            </control>
          </mc:Choice>
        </mc:AlternateContent>
        <mc:AlternateContent xmlns:mc="http://schemas.openxmlformats.org/markup-compatibility/2006">
          <mc:Choice Requires="x14">
            <control shapeId="51610" r:id="rId363" name="Check Box 410">
              <controlPr defaultSize="0" autoFill="0" autoLine="0" autoPict="0">
                <anchor moveWithCells="1">
                  <from>
                    <xdr:col>10</xdr:col>
                    <xdr:colOff>276225</xdr:colOff>
                    <xdr:row>337</xdr:row>
                    <xdr:rowOff>9525</xdr:rowOff>
                  </from>
                  <to>
                    <xdr:col>10</xdr:col>
                    <xdr:colOff>523875</xdr:colOff>
                    <xdr:row>338</xdr:row>
                    <xdr:rowOff>19050</xdr:rowOff>
                  </to>
                </anchor>
              </controlPr>
            </control>
          </mc:Choice>
        </mc:AlternateContent>
        <mc:AlternateContent xmlns:mc="http://schemas.openxmlformats.org/markup-compatibility/2006">
          <mc:Choice Requires="x14">
            <control shapeId="51611" r:id="rId364" name="Check Box 411">
              <controlPr defaultSize="0" autoFill="0" autoLine="0" autoPict="0">
                <anchor moveWithCells="1">
                  <from>
                    <xdr:col>10</xdr:col>
                    <xdr:colOff>276225</xdr:colOff>
                    <xdr:row>338</xdr:row>
                    <xdr:rowOff>9525</xdr:rowOff>
                  </from>
                  <to>
                    <xdr:col>10</xdr:col>
                    <xdr:colOff>523875</xdr:colOff>
                    <xdr:row>339</xdr:row>
                    <xdr:rowOff>19050</xdr:rowOff>
                  </to>
                </anchor>
              </controlPr>
            </control>
          </mc:Choice>
        </mc:AlternateContent>
        <mc:AlternateContent xmlns:mc="http://schemas.openxmlformats.org/markup-compatibility/2006">
          <mc:Choice Requires="x14">
            <control shapeId="51612" r:id="rId365" name="Check Box 412">
              <controlPr defaultSize="0" autoFill="0" autoLine="0" autoPict="0">
                <anchor moveWithCells="1">
                  <from>
                    <xdr:col>10</xdr:col>
                    <xdr:colOff>276225</xdr:colOff>
                    <xdr:row>339</xdr:row>
                    <xdr:rowOff>9525</xdr:rowOff>
                  </from>
                  <to>
                    <xdr:col>10</xdr:col>
                    <xdr:colOff>523875</xdr:colOff>
                    <xdr:row>340</xdr:row>
                    <xdr:rowOff>19050</xdr:rowOff>
                  </to>
                </anchor>
              </controlPr>
            </control>
          </mc:Choice>
        </mc:AlternateContent>
        <mc:AlternateContent xmlns:mc="http://schemas.openxmlformats.org/markup-compatibility/2006">
          <mc:Choice Requires="x14">
            <control shapeId="51613" r:id="rId366" name="Check Box 413">
              <controlPr defaultSize="0" autoFill="0" autoLine="0" autoPict="0">
                <anchor moveWithCells="1">
                  <from>
                    <xdr:col>10</xdr:col>
                    <xdr:colOff>276225</xdr:colOff>
                    <xdr:row>340</xdr:row>
                    <xdr:rowOff>9525</xdr:rowOff>
                  </from>
                  <to>
                    <xdr:col>10</xdr:col>
                    <xdr:colOff>523875</xdr:colOff>
                    <xdr:row>341</xdr:row>
                    <xdr:rowOff>19050</xdr:rowOff>
                  </to>
                </anchor>
              </controlPr>
            </control>
          </mc:Choice>
        </mc:AlternateContent>
        <mc:AlternateContent xmlns:mc="http://schemas.openxmlformats.org/markup-compatibility/2006">
          <mc:Choice Requires="x14">
            <control shapeId="51614" r:id="rId367" name="Check Box 414">
              <controlPr defaultSize="0" autoFill="0" autoLine="0" autoPict="0">
                <anchor moveWithCells="1">
                  <from>
                    <xdr:col>10</xdr:col>
                    <xdr:colOff>276225</xdr:colOff>
                    <xdr:row>341</xdr:row>
                    <xdr:rowOff>9525</xdr:rowOff>
                  </from>
                  <to>
                    <xdr:col>10</xdr:col>
                    <xdr:colOff>523875</xdr:colOff>
                    <xdr:row>342</xdr:row>
                    <xdr:rowOff>19050</xdr:rowOff>
                  </to>
                </anchor>
              </controlPr>
            </control>
          </mc:Choice>
        </mc:AlternateContent>
        <mc:AlternateContent xmlns:mc="http://schemas.openxmlformats.org/markup-compatibility/2006">
          <mc:Choice Requires="x14">
            <control shapeId="51615" r:id="rId368" name="Check Box 415">
              <controlPr defaultSize="0" autoFill="0" autoLine="0" autoPict="0">
                <anchor moveWithCells="1">
                  <from>
                    <xdr:col>10</xdr:col>
                    <xdr:colOff>276225</xdr:colOff>
                    <xdr:row>342</xdr:row>
                    <xdr:rowOff>9525</xdr:rowOff>
                  </from>
                  <to>
                    <xdr:col>10</xdr:col>
                    <xdr:colOff>523875</xdr:colOff>
                    <xdr:row>343</xdr:row>
                    <xdr:rowOff>19050</xdr:rowOff>
                  </to>
                </anchor>
              </controlPr>
            </control>
          </mc:Choice>
        </mc:AlternateContent>
        <mc:AlternateContent xmlns:mc="http://schemas.openxmlformats.org/markup-compatibility/2006">
          <mc:Choice Requires="x14">
            <control shapeId="51616" r:id="rId369" name="Check Box 416">
              <controlPr defaultSize="0" autoFill="0" autoLine="0" autoPict="0">
                <anchor moveWithCells="1">
                  <from>
                    <xdr:col>10</xdr:col>
                    <xdr:colOff>276225</xdr:colOff>
                    <xdr:row>343</xdr:row>
                    <xdr:rowOff>9525</xdr:rowOff>
                  </from>
                  <to>
                    <xdr:col>10</xdr:col>
                    <xdr:colOff>523875</xdr:colOff>
                    <xdr:row>344</xdr:row>
                    <xdr:rowOff>19050</xdr:rowOff>
                  </to>
                </anchor>
              </controlPr>
            </control>
          </mc:Choice>
        </mc:AlternateContent>
        <mc:AlternateContent xmlns:mc="http://schemas.openxmlformats.org/markup-compatibility/2006">
          <mc:Choice Requires="x14">
            <control shapeId="51617" r:id="rId370" name="Check Box 417">
              <controlPr defaultSize="0" autoFill="0" autoLine="0" autoPict="0">
                <anchor moveWithCells="1">
                  <from>
                    <xdr:col>10</xdr:col>
                    <xdr:colOff>276225</xdr:colOff>
                    <xdr:row>344</xdr:row>
                    <xdr:rowOff>9525</xdr:rowOff>
                  </from>
                  <to>
                    <xdr:col>10</xdr:col>
                    <xdr:colOff>523875</xdr:colOff>
                    <xdr:row>345</xdr:row>
                    <xdr:rowOff>19050</xdr:rowOff>
                  </to>
                </anchor>
              </controlPr>
            </control>
          </mc:Choice>
        </mc:AlternateContent>
        <mc:AlternateContent xmlns:mc="http://schemas.openxmlformats.org/markup-compatibility/2006">
          <mc:Choice Requires="x14">
            <control shapeId="51618" r:id="rId371" name="Check Box 418">
              <controlPr defaultSize="0" autoFill="0" autoLine="0" autoPict="0">
                <anchor moveWithCells="1">
                  <from>
                    <xdr:col>10</xdr:col>
                    <xdr:colOff>276225</xdr:colOff>
                    <xdr:row>345</xdr:row>
                    <xdr:rowOff>9525</xdr:rowOff>
                  </from>
                  <to>
                    <xdr:col>10</xdr:col>
                    <xdr:colOff>523875</xdr:colOff>
                    <xdr:row>346</xdr:row>
                    <xdr:rowOff>19050</xdr:rowOff>
                  </to>
                </anchor>
              </controlPr>
            </control>
          </mc:Choice>
        </mc:AlternateContent>
        <mc:AlternateContent xmlns:mc="http://schemas.openxmlformats.org/markup-compatibility/2006">
          <mc:Choice Requires="x14">
            <control shapeId="51619" r:id="rId372" name="Check Box 419">
              <controlPr defaultSize="0" autoFill="0" autoLine="0" autoPict="0">
                <anchor moveWithCells="1">
                  <from>
                    <xdr:col>10</xdr:col>
                    <xdr:colOff>276225</xdr:colOff>
                    <xdr:row>346</xdr:row>
                    <xdr:rowOff>9525</xdr:rowOff>
                  </from>
                  <to>
                    <xdr:col>10</xdr:col>
                    <xdr:colOff>523875</xdr:colOff>
                    <xdr:row>347</xdr:row>
                    <xdr:rowOff>19050</xdr:rowOff>
                  </to>
                </anchor>
              </controlPr>
            </control>
          </mc:Choice>
        </mc:AlternateContent>
        <mc:AlternateContent xmlns:mc="http://schemas.openxmlformats.org/markup-compatibility/2006">
          <mc:Choice Requires="x14">
            <control shapeId="51622" r:id="rId373" name="Check Box 422">
              <controlPr defaultSize="0" autoFill="0" autoLine="0" autoPict="0">
                <anchor moveWithCells="1">
                  <from>
                    <xdr:col>10</xdr:col>
                    <xdr:colOff>276225</xdr:colOff>
                    <xdr:row>347</xdr:row>
                    <xdr:rowOff>9525</xdr:rowOff>
                  </from>
                  <to>
                    <xdr:col>10</xdr:col>
                    <xdr:colOff>523875</xdr:colOff>
                    <xdr:row>348</xdr:row>
                    <xdr:rowOff>19050</xdr:rowOff>
                  </to>
                </anchor>
              </controlPr>
            </control>
          </mc:Choice>
        </mc:AlternateContent>
        <mc:AlternateContent xmlns:mc="http://schemas.openxmlformats.org/markup-compatibility/2006">
          <mc:Choice Requires="x14">
            <control shapeId="51623" r:id="rId374" name="Check Box 423">
              <controlPr defaultSize="0" autoFill="0" autoLine="0" autoPict="0">
                <anchor moveWithCells="1">
                  <from>
                    <xdr:col>10</xdr:col>
                    <xdr:colOff>276225</xdr:colOff>
                    <xdr:row>348</xdr:row>
                    <xdr:rowOff>9525</xdr:rowOff>
                  </from>
                  <to>
                    <xdr:col>10</xdr:col>
                    <xdr:colOff>523875</xdr:colOff>
                    <xdr:row>349</xdr:row>
                    <xdr:rowOff>19050</xdr:rowOff>
                  </to>
                </anchor>
              </controlPr>
            </control>
          </mc:Choice>
        </mc:AlternateContent>
        <mc:AlternateContent xmlns:mc="http://schemas.openxmlformats.org/markup-compatibility/2006">
          <mc:Choice Requires="x14">
            <control shapeId="51624" r:id="rId375" name="Check Box 424">
              <controlPr defaultSize="0" autoFill="0" autoLine="0" autoPict="0">
                <anchor moveWithCells="1">
                  <from>
                    <xdr:col>10</xdr:col>
                    <xdr:colOff>276225</xdr:colOff>
                    <xdr:row>349</xdr:row>
                    <xdr:rowOff>9525</xdr:rowOff>
                  </from>
                  <to>
                    <xdr:col>10</xdr:col>
                    <xdr:colOff>523875</xdr:colOff>
                    <xdr:row>350</xdr:row>
                    <xdr:rowOff>19050</xdr:rowOff>
                  </to>
                </anchor>
              </controlPr>
            </control>
          </mc:Choice>
        </mc:AlternateContent>
        <mc:AlternateContent xmlns:mc="http://schemas.openxmlformats.org/markup-compatibility/2006">
          <mc:Choice Requires="x14">
            <control shapeId="51625" r:id="rId376" name="Check Box 425">
              <controlPr defaultSize="0" autoFill="0" autoLine="0" autoPict="0">
                <anchor moveWithCells="1">
                  <from>
                    <xdr:col>10</xdr:col>
                    <xdr:colOff>276225</xdr:colOff>
                    <xdr:row>350</xdr:row>
                    <xdr:rowOff>9525</xdr:rowOff>
                  </from>
                  <to>
                    <xdr:col>10</xdr:col>
                    <xdr:colOff>523875</xdr:colOff>
                    <xdr:row>351</xdr:row>
                    <xdr:rowOff>19050</xdr:rowOff>
                  </to>
                </anchor>
              </controlPr>
            </control>
          </mc:Choice>
        </mc:AlternateContent>
        <mc:AlternateContent xmlns:mc="http://schemas.openxmlformats.org/markup-compatibility/2006">
          <mc:Choice Requires="x14">
            <control shapeId="51626" r:id="rId377" name="Check Box 426">
              <controlPr defaultSize="0" autoFill="0" autoLine="0" autoPict="0">
                <anchor moveWithCells="1">
                  <from>
                    <xdr:col>10</xdr:col>
                    <xdr:colOff>276225</xdr:colOff>
                    <xdr:row>351</xdr:row>
                    <xdr:rowOff>9525</xdr:rowOff>
                  </from>
                  <to>
                    <xdr:col>10</xdr:col>
                    <xdr:colOff>523875</xdr:colOff>
                    <xdr:row>352</xdr:row>
                    <xdr:rowOff>19050</xdr:rowOff>
                  </to>
                </anchor>
              </controlPr>
            </control>
          </mc:Choice>
        </mc:AlternateContent>
        <mc:AlternateContent xmlns:mc="http://schemas.openxmlformats.org/markup-compatibility/2006">
          <mc:Choice Requires="x14">
            <control shapeId="51627" r:id="rId378" name="Check Box 427">
              <controlPr defaultSize="0" autoFill="0" autoLine="0" autoPict="0">
                <anchor moveWithCells="1">
                  <from>
                    <xdr:col>10</xdr:col>
                    <xdr:colOff>276225</xdr:colOff>
                    <xdr:row>352</xdr:row>
                    <xdr:rowOff>9525</xdr:rowOff>
                  </from>
                  <to>
                    <xdr:col>10</xdr:col>
                    <xdr:colOff>523875</xdr:colOff>
                    <xdr:row>353</xdr:row>
                    <xdr:rowOff>19050</xdr:rowOff>
                  </to>
                </anchor>
              </controlPr>
            </control>
          </mc:Choice>
        </mc:AlternateContent>
        <mc:AlternateContent xmlns:mc="http://schemas.openxmlformats.org/markup-compatibility/2006">
          <mc:Choice Requires="x14">
            <control shapeId="51628" r:id="rId379" name="Check Box 428">
              <controlPr defaultSize="0" autoFill="0" autoLine="0" autoPict="0">
                <anchor moveWithCells="1">
                  <from>
                    <xdr:col>10</xdr:col>
                    <xdr:colOff>276225</xdr:colOff>
                    <xdr:row>353</xdr:row>
                    <xdr:rowOff>9525</xdr:rowOff>
                  </from>
                  <to>
                    <xdr:col>10</xdr:col>
                    <xdr:colOff>523875</xdr:colOff>
                    <xdr:row>354</xdr:row>
                    <xdr:rowOff>19050</xdr:rowOff>
                  </to>
                </anchor>
              </controlPr>
            </control>
          </mc:Choice>
        </mc:AlternateContent>
        <mc:AlternateContent xmlns:mc="http://schemas.openxmlformats.org/markup-compatibility/2006">
          <mc:Choice Requires="x14">
            <control shapeId="51629" r:id="rId380" name="Check Box 429">
              <controlPr defaultSize="0" autoFill="0" autoLine="0" autoPict="0">
                <anchor moveWithCells="1">
                  <from>
                    <xdr:col>10</xdr:col>
                    <xdr:colOff>276225</xdr:colOff>
                    <xdr:row>354</xdr:row>
                    <xdr:rowOff>9525</xdr:rowOff>
                  </from>
                  <to>
                    <xdr:col>10</xdr:col>
                    <xdr:colOff>523875</xdr:colOff>
                    <xdr:row>355</xdr:row>
                    <xdr:rowOff>19050</xdr:rowOff>
                  </to>
                </anchor>
              </controlPr>
            </control>
          </mc:Choice>
        </mc:AlternateContent>
        <mc:AlternateContent xmlns:mc="http://schemas.openxmlformats.org/markup-compatibility/2006">
          <mc:Choice Requires="x14">
            <control shapeId="51630" r:id="rId381" name="Check Box 430">
              <controlPr defaultSize="0" autoFill="0" autoLine="0" autoPict="0">
                <anchor moveWithCells="1">
                  <from>
                    <xdr:col>10</xdr:col>
                    <xdr:colOff>276225</xdr:colOff>
                    <xdr:row>355</xdr:row>
                    <xdr:rowOff>9525</xdr:rowOff>
                  </from>
                  <to>
                    <xdr:col>10</xdr:col>
                    <xdr:colOff>523875</xdr:colOff>
                    <xdr:row>356</xdr:row>
                    <xdr:rowOff>19050</xdr:rowOff>
                  </to>
                </anchor>
              </controlPr>
            </control>
          </mc:Choice>
        </mc:AlternateContent>
        <mc:AlternateContent xmlns:mc="http://schemas.openxmlformats.org/markup-compatibility/2006">
          <mc:Choice Requires="x14">
            <control shapeId="51631" r:id="rId382" name="Check Box 431">
              <controlPr defaultSize="0" autoFill="0" autoLine="0" autoPict="0">
                <anchor moveWithCells="1">
                  <from>
                    <xdr:col>10</xdr:col>
                    <xdr:colOff>276225</xdr:colOff>
                    <xdr:row>356</xdr:row>
                    <xdr:rowOff>9525</xdr:rowOff>
                  </from>
                  <to>
                    <xdr:col>10</xdr:col>
                    <xdr:colOff>523875</xdr:colOff>
                    <xdr:row>357</xdr:row>
                    <xdr:rowOff>19050</xdr:rowOff>
                  </to>
                </anchor>
              </controlPr>
            </control>
          </mc:Choice>
        </mc:AlternateContent>
        <mc:AlternateContent xmlns:mc="http://schemas.openxmlformats.org/markup-compatibility/2006">
          <mc:Choice Requires="x14">
            <control shapeId="51632" r:id="rId383" name="Check Box 432">
              <controlPr defaultSize="0" autoFill="0" autoLine="0" autoPict="0">
                <anchor moveWithCells="1">
                  <from>
                    <xdr:col>10</xdr:col>
                    <xdr:colOff>276225</xdr:colOff>
                    <xdr:row>357</xdr:row>
                    <xdr:rowOff>9525</xdr:rowOff>
                  </from>
                  <to>
                    <xdr:col>10</xdr:col>
                    <xdr:colOff>523875</xdr:colOff>
                    <xdr:row>358</xdr:row>
                    <xdr:rowOff>19050</xdr:rowOff>
                  </to>
                </anchor>
              </controlPr>
            </control>
          </mc:Choice>
        </mc:AlternateContent>
        <mc:AlternateContent xmlns:mc="http://schemas.openxmlformats.org/markup-compatibility/2006">
          <mc:Choice Requires="x14">
            <control shapeId="51633" r:id="rId384" name="Check Box 433">
              <controlPr defaultSize="0" autoFill="0" autoLine="0" autoPict="0">
                <anchor moveWithCells="1">
                  <from>
                    <xdr:col>10</xdr:col>
                    <xdr:colOff>276225</xdr:colOff>
                    <xdr:row>358</xdr:row>
                    <xdr:rowOff>9525</xdr:rowOff>
                  </from>
                  <to>
                    <xdr:col>10</xdr:col>
                    <xdr:colOff>523875</xdr:colOff>
                    <xdr:row>359</xdr:row>
                    <xdr:rowOff>19050</xdr:rowOff>
                  </to>
                </anchor>
              </controlPr>
            </control>
          </mc:Choice>
        </mc:AlternateContent>
        <mc:AlternateContent xmlns:mc="http://schemas.openxmlformats.org/markup-compatibility/2006">
          <mc:Choice Requires="x14">
            <control shapeId="51634" r:id="rId385" name="Check Box 434">
              <controlPr defaultSize="0" autoFill="0" autoLine="0" autoPict="0">
                <anchor moveWithCells="1">
                  <from>
                    <xdr:col>10</xdr:col>
                    <xdr:colOff>276225</xdr:colOff>
                    <xdr:row>359</xdr:row>
                    <xdr:rowOff>9525</xdr:rowOff>
                  </from>
                  <to>
                    <xdr:col>10</xdr:col>
                    <xdr:colOff>523875</xdr:colOff>
                    <xdr:row>360</xdr:row>
                    <xdr:rowOff>19050</xdr:rowOff>
                  </to>
                </anchor>
              </controlPr>
            </control>
          </mc:Choice>
        </mc:AlternateContent>
        <mc:AlternateContent xmlns:mc="http://schemas.openxmlformats.org/markup-compatibility/2006">
          <mc:Choice Requires="x14">
            <control shapeId="51635" r:id="rId386" name="Check Box 435">
              <controlPr defaultSize="0" autoFill="0" autoLine="0" autoPict="0">
                <anchor moveWithCells="1">
                  <from>
                    <xdr:col>10</xdr:col>
                    <xdr:colOff>276225</xdr:colOff>
                    <xdr:row>360</xdr:row>
                    <xdr:rowOff>9525</xdr:rowOff>
                  </from>
                  <to>
                    <xdr:col>10</xdr:col>
                    <xdr:colOff>523875</xdr:colOff>
                    <xdr:row>361</xdr:row>
                    <xdr:rowOff>19050</xdr:rowOff>
                  </to>
                </anchor>
              </controlPr>
            </control>
          </mc:Choice>
        </mc:AlternateContent>
        <mc:AlternateContent xmlns:mc="http://schemas.openxmlformats.org/markup-compatibility/2006">
          <mc:Choice Requires="x14">
            <control shapeId="51636" r:id="rId387" name="Check Box 436">
              <controlPr defaultSize="0" autoFill="0" autoLine="0" autoPict="0">
                <anchor moveWithCells="1">
                  <from>
                    <xdr:col>10</xdr:col>
                    <xdr:colOff>276225</xdr:colOff>
                    <xdr:row>361</xdr:row>
                    <xdr:rowOff>9525</xdr:rowOff>
                  </from>
                  <to>
                    <xdr:col>10</xdr:col>
                    <xdr:colOff>523875</xdr:colOff>
                    <xdr:row>362</xdr:row>
                    <xdr:rowOff>19050</xdr:rowOff>
                  </to>
                </anchor>
              </controlPr>
            </control>
          </mc:Choice>
        </mc:AlternateContent>
        <mc:AlternateContent xmlns:mc="http://schemas.openxmlformats.org/markup-compatibility/2006">
          <mc:Choice Requires="x14">
            <control shapeId="51637" r:id="rId388" name="Check Box 437">
              <controlPr defaultSize="0" autoFill="0" autoLine="0" autoPict="0">
                <anchor moveWithCells="1">
                  <from>
                    <xdr:col>10</xdr:col>
                    <xdr:colOff>276225</xdr:colOff>
                    <xdr:row>362</xdr:row>
                    <xdr:rowOff>9525</xdr:rowOff>
                  </from>
                  <to>
                    <xdr:col>10</xdr:col>
                    <xdr:colOff>523875</xdr:colOff>
                    <xdr:row>363</xdr:row>
                    <xdr:rowOff>19050</xdr:rowOff>
                  </to>
                </anchor>
              </controlPr>
            </control>
          </mc:Choice>
        </mc:AlternateContent>
        <mc:AlternateContent xmlns:mc="http://schemas.openxmlformats.org/markup-compatibility/2006">
          <mc:Choice Requires="x14">
            <control shapeId="51640" r:id="rId389" name="Check Box 440">
              <controlPr defaultSize="0" autoFill="0" autoLine="0" autoPict="0">
                <anchor moveWithCells="1">
                  <from>
                    <xdr:col>10</xdr:col>
                    <xdr:colOff>276225</xdr:colOff>
                    <xdr:row>364</xdr:row>
                    <xdr:rowOff>9525</xdr:rowOff>
                  </from>
                  <to>
                    <xdr:col>10</xdr:col>
                    <xdr:colOff>523875</xdr:colOff>
                    <xdr:row>365</xdr:row>
                    <xdr:rowOff>19050</xdr:rowOff>
                  </to>
                </anchor>
              </controlPr>
            </control>
          </mc:Choice>
        </mc:AlternateContent>
        <mc:AlternateContent xmlns:mc="http://schemas.openxmlformats.org/markup-compatibility/2006">
          <mc:Choice Requires="x14">
            <control shapeId="51641" r:id="rId390" name="Check Box 441">
              <controlPr defaultSize="0" autoFill="0" autoLine="0" autoPict="0">
                <anchor moveWithCells="1">
                  <from>
                    <xdr:col>10</xdr:col>
                    <xdr:colOff>276225</xdr:colOff>
                    <xdr:row>365</xdr:row>
                    <xdr:rowOff>9525</xdr:rowOff>
                  </from>
                  <to>
                    <xdr:col>10</xdr:col>
                    <xdr:colOff>523875</xdr:colOff>
                    <xdr:row>366</xdr:row>
                    <xdr:rowOff>19050</xdr:rowOff>
                  </to>
                </anchor>
              </controlPr>
            </control>
          </mc:Choice>
        </mc:AlternateContent>
        <mc:AlternateContent xmlns:mc="http://schemas.openxmlformats.org/markup-compatibility/2006">
          <mc:Choice Requires="x14">
            <control shapeId="51642" r:id="rId391" name="Check Box 442">
              <controlPr defaultSize="0" autoFill="0" autoLine="0" autoPict="0">
                <anchor moveWithCells="1">
                  <from>
                    <xdr:col>10</xdr:col>
                    <xdr:colOff>276225</xdr:colOff>
                    <xdr:row>366</xdr:row>
                    <xdr:rowOff>9525</xdr:rowOff>
                  </from>
                  <to>
                    <xdr:col>10</xdr:col>
                    <xdr:colOff>523875</xdr:colOff>
                    <xdr:row>367</xdr:row>
                    <xdr:rowOff>19050</xdr:rowOff>
                  </to>
                </anchor>
              </controlPr>
            </control>
          </mc:Choice>
        </mc:AlternateContent>
        <mc:AlternateContent xmlns:mc="http://schemas.openxmlformats.org/markup-compatibility/2006">
          <mc:Choice Requires="x14">
            <control shapeId="51643" r:id="rId392" name="Check Box 443">
              <controlPr defaultSize="0" autoFill="0" autoLine="0" autoPict="0">
                <anchor moveWithCells="1">
                  <from>
                    <xdr:col>10</xdr:col>
                    <xdr:colOff>276225</xdr:colOff>
                    <xdr:row>367</xdr:row>
                    <xdr:rowOff>9525</xdr:rowOff>
                  </from>
                  <to>
                    <xdr:col>10</xdr:col>
                    <xdr:colOff>523875</xdr:colOff>
                    <xdr:row>368</xdr:row>
                    <xdr:rowOff>19050</xdr:rowOff>
                  </to>
                </anchor>
              </controlPr>
            </control>
          </mc:Choice>
        </mc:AlternateContent>
        <mc:AlternateContent xmlns:mc="http://schemas.openxmlformats.org/markup-compatibility/2006">
          <mc:Choice Requires="x14">
            <control shapeId="51644" r:id="rId393" name="Check Box 444">
              <controlPr defaultSize="0" autoFill="0" autoLine="0" autoPict="0">
                <anchor moveWithCells="1">
                  <from>
                    <xdr:col>10</xdr:col>
                    <xdr:colOff>276225</xdr:colOff>
                    <xdr:row>368</xdr:row>
                    <xdr:rowOff>9525</xdr:rowOff>
                  </from>
                  <to>
                    <xdr:col>10</xdr:col>
                    <xdr:colOff>523875</xdr:colOff>
                    <xdr:row>369</xdr:row>
                    <xdr:rowOff>19050</xdr:rowOff>
                  </to>
                </anchor>
              </controlPr>
            </control>
          </mc:Choice>
        </mc:AlternateContent>
        <mc:AlternateContent xmlns:mc="http://schemas.openxmlformats.org/markup-compatibility/2006">
          <mc:Choice Requires="x14">
            <control shapeId="51645" r:id="rId394" name="Check Box 445">
              <controlPr defaultSize="0" autoFill="0" autoLine="0" autoPict="0">
                <anchor moveWithCells="1">
                  <from>
                    <xdr:col>10</xdr:col>
                    <xdr:colOff>276225</xdr:colOff>
                    <xdr:row>369</xdr:row>
                    <xdr:rowOff>9525</xdr:rowOff>
                  </from>
                  <to>
                    <xdr:col>10</xdr:col>
                    <xdr:colOff>523875</xdr:colOff>
                    <xdr:row>370</xdr:row>
                    <xdr:rowOff>19050</xdr:rowOff>
                  </to>
                </anchor>
              </controlPr>
            </control>
          </mc:Choice>
        </mc:AlternateContent>
        <mc:AlternateContent xmlns:mc="http://schemas.openxmlformats.org/markup-compatibility/2006">
          <mc:Choice Requires="x14">
            <control shapeId="51646" r:id="rId395" name="Check Box 446">
              <controlPr defaultSize="0" autoFill="0" autoLine="0" autoPict="0">
                <anchor moveWithCells="1">
                  <from>
                    <xdr:col>10</xdr:col>
                    <xdr:colOff>276225</xdr:colOff>
                    <xdr:row>370</xdr:row>
                    <xdr:rowOff>9525</xdr:rowOff>
                  </from>
                  <to>
                    <xdr:col>10</xdr:col>
                    <xdr:colOff>523875</xdr:colOff>
                    <xdr:row>371</xdr:row>
                    <xdr:rowOff>19050</xdr:rowOff>
                  </to>
                </anchor>
              </controlPr>
            </control>
          </mc:Choice>
        </mc:AlternateContent>
        <mc:AlternateContent xmlns:mc="http://schemas.openxmlformats.org/markup-compatibility/2006">
          <mc:Choice Requires="x14">
            <control shapeId="51647" r:id="rId396" name="Check Box 447">
              <controlPr defaultSize="0" autoFill="0" autoLine="0" autoPict="0">
                <anchor moveWithCells="1">
                  <from>
                    <xdr:col>10</xdr:col>
                    <xdr:colOff>276225</xdr:colOff>
                    <xdr:row>371</xdr:row>
                    <xdr:rowOff>9525</xdr:rowOff>
                  </from>
                  <to>
                    <xdr:col>10</xdr:col>
                    <xdr:colOff>523875</xdr:colOff>
                    <xdr:row>372</xdr:row>
                    <xdr:rowOff>19050</xdr:rowOff>
                  </to>
                </anchor>
              </controlPr>
            </control>
          </mc:Choice>
        </mc:AlternateContent>
        <mc:AlternateContent xmlns:mc="http://schemas.openxmlformats.org/markup-compatibility/2006">
          <mc:Choice Requires="x14">
            <control shapeId="51648" r:id="rId397" name="Check Box 448">
              <controlPr defaultSize="0" autoFill="0" autoLine="0" autoPict="0">
                <anchor moveWithCells="1">
                  <from>
                    <xdr:col>10</xdr:col>
                    <xdr:colOff>276225</xdr:colOff>
                    <xdr:row>372</xdr:row>
                    <xdr:rowOff>9525</xdr:rowOff>
                  </from>
                  <to>
                    <xdr:col>10</xdr:col>
                    <xdr:colOff>523875</xdr:colOff>
                    <xdr:row>373</xdr:row>
                    <xdr:rowOff>19050</xdr:rowOff>
                  </to>
                </anchor>
              </controlPr>
            </control>
          </mc:Choice>
        </mc:AlternateContent>
        <mc:AlternateContent xmlns:mc="http://schemas.openxmlformats.org/markup-compatibility/2006">
          <mc:Choice Requires="x14">
            <control shapeId="51649" r:id="rId398" name="Check Box 449">
              <controlPr defaultSize="0" autoFill="0" autoLine="0" autoPict="0">
                <anchor moveWithCells="1">
                  <from>
                    <xdr:col>10</xdr:col>
                    <xdr:colOff>276225</xdr:colOff>
                    <xdr:row>373</xdr:row>
                    <xdr:rowOff>9525</xdr:rowOff>
                  </from>
                  <to>
                    <xdr:col>10</xdr:col>
                    <xdr:colOff>523875</xdr:colOff>
                    <xdr:row>374</xdr:row>
                    <xdr:rowOff>19050</xdr:rowOff>
                  </to>
                </anchor>
              </controlPr>
            </control>
          </mc:Choice>
        </mc:AlternateContent>
        <mc:AlternateContent xmlns:mc="http://schemas.openxmlformats.org/markup-compatibility/2006">
          <mc:Choice Requires="x14">
            <control shapeId="51650" r:id="rId399" name="Check Box 450">
              <controlPr defaultSize="0" autoFill="0" autoLine="0" autoPict="0">
                <anchor moveWithCells="1">
                  <from>
                    <xdr:col>10</xdr:col>
                    <xdr:colOff>276225</xdr:colOff>
                    <xdr:row>374</xdr:row>
                    <xdr:rowOff>9525</xdr:rowOff>
                  </from>
                  <to>
                    <xdr:col>10</xdr:col>
                    <xdr:colOff>523875</xdr:colOff>
                    <xdr:row>375</xdr:row>
                    <xdr:rowOff>19050</xdr:rowOff>
                  </to>
                </anchor>
              </controlPr>
            </control>
          </mc:Choice>
        </mc:AlternateContent>
        <mc:AlternateContent xmlns:mc="http://schemas.openxmlformats.org/markup-compatibility/2006">
          <mc:Choice Requires="x14">
            <control shapeId="51651" r:id="rId400" name="Check Box 451">
              <controlPr defaultSize="0" autoFill="0" autoLine="0" autoPict="0">
                <anchor moveWithCells="1">
                  <from>
                    <xdr:col>10</xdr:col>
                    <xdr:colOff>276225</xdr:colOff>
                    <xdr:row>375</xdr:row>
                    <xdr:rowOff>9525</xdr:rowOff>
                  </from>
                  <to>
                    <xdr:col>10</xdr:col>
                    <xdr:colOff>523875</xdr:colOff>
                    <xdr:row>376</xdr:row>
                    <xdr:rowOff>19050</xdr:rowOff>
                  </to>
                </anchor>
              </controlPr>
            </control>
          </mc:Choice>
        </mc:AlternateContent>
        <mc:AlternateContent xmlns:mc="http://schemas.openxmlformats.org/markup-compatibility/2006">
          <mc:Choice Requires="x14">
            <control shapeId="51652" r:id="rId401" name="Check Box 452">
              <controlPr defaultSize="0" autoFill="0" autoLine="0" autoPict="0">
                <anchor moveWithCells="1">
                  <from>
                    <xdr:col>10</xdr:col>
                    <xdr:colOff>276225</xdr:colOff>
                    <xdr:row>376</xdr:row>
                    <xdr:rowOff>9525</xdr:rowOff>
                  </from>
                  <to>
                    <xdr:col>10</xdr:col>
                    <xdr:colOff>523875</xdr:colOff>
                    <xdr:row>377</xdr:row>
                    <xdr:rowOff>19050</xdr:rowOff>
                  </to>
                </anchor>
              </controlPr>
            </control>
          </mc:Choice>
        </mc:AlternateContent>
        <mc:AlternateContent xmlns:mc="http://schemas.openxmlformats.org/markup-compatibility/2006">
          <mc:Choice Requires="x14">
            <control shapeId="51653" r:id="rId402" name="Check Box 453">
              <controlPr defaultSize="0" autoFill="0" autoLine="0" autoPict="0">
                <anchor moveWithCells="1">
                  <from>
                    <xdr:col>10</xdr:col>
                    <xdr:colOff>276225</xdr:colOff>
                    <xdr:row>377</xdr:row>
                    <xdr:rowOff>9525</xdr:rowOff>
                  </from>
                  <to>
                    <xdr:col>10</xdr:col>
                    <xdr:colOff>523875</xdr:colOff>
                    <xdr:row>378</xdr:row>
                    <xdr:rowOff>19050</xdr:rowOff>
                  </to>
                </anchor>
              </controlPr>
            </control>
          </mc:Choice>
        </mc:AlternateContent>
        <mc:AlternateContent xmlns:mc="http://schemas.openxmlformats.org/markup-compatibility/2006">
          <mc:Choice Requires="x14">
            <control shapeId="51654" r:id="rId403" name="Check Box 454">
              <controlPr defaultSize="0" autoFill="0" autoLine="0" autoPict="0">
                <anchor moveWithCells="1">
                  <from>
                    <xdr:col>10</xdr:col>
                    <xdr:colOff>276225</xdr:colOff>
                    <xdr:row>378</xdr:row>
                    <xdr:rowOff>9525</xdr:rowOff>
                  </from>
                  <to>
                    <xdr:col>10</xdr:col>
                    <xdr:colOff>523875</xdr:colOff>
                    <xdr:row>379</xdr:row>
                    <xdr:rowOff>19050</xdr:rowOff>
                  </to>
                </anchor>
              </controlPr>
            </control>
          </mc:Choice>
        </mc:AlternateContent>
        <mc:AlternateContent xmlns:mc="http://schemas.openxmlformats.org/markup-compatibility/2006">
          <mc:Choice Requires="x14">
            <control shapeId="51655" r:id="rId404" name="Check Box 455">
              <controlPr defaultSize="0" autoFill="0" autoLine="0" autoPict="0">
                <anchor moveWithCells="1">
                  <from>
                    <xdr:col>10</xdr:col>
                    <xdr:colOff>276225</xdr:colOff>
                    <xdr:row>379</xdr:row>
                    <xdr:rowOff>9525</xdr:rowOff>
                  </from>
                  <to>
                    <xdr:col>10</xdr:col>
                    <xdr:colOff>523875</xdr:colOff>
                    <xdr:row>380</xdr:row>
                    <xdr:rowOff>19050</xdr:rowOff>
                  </to>
                </anchor>
              </controlPr>
            </control>
          </mc:Choice>
        </mc:AlternateContent>
        <mc:AlternateContent xmlns:mc="http://schemas.openxmlformats.org/markup-compatibility/2006">
          <mc:Choice Requires="x14">
            <control shapeId="51656" r:id="rId405" name="Check Box 456">
              <controlPr defaultSize="0" autoFill="0" autoLine="0" autoPict="0">
                <anchor moveWithCells="1">
                  <from>
                    <xdr:col>10</xdr:col>
                    <xdr:colOff>276225</xdr:colOff>
                    <xdr:row>380</xdr:row>
                    <xdr:rowOff>9525</xdr:rowOff>
                  </from>
                  <to>
                    <xdr:col>10</xdr:col>
                    <xdr:colOff>523875</xdr:colOff>
                    <xdr:row>381</xdr:row>
                    <xdr:rowOff>19050</xdr:rowOff>
                  </to>
                </anchor>
              </controlPr>
            </control>
          </mc:Choice>
        </mc:AlternateContent>
        <mc:AlternateContent xmlns:mc="http://schemas.openxmlformats.org/markup-compatibility/2006">
          <mc:Choice Requires="x14">
            <control shapeId="51657" r:id="rId406" name="Check Box 457">
              <controlPr defaultSize="0" autoFill="0" autoLine="0" autoPict="0">
                <anchor moveWithCells="1">
                  <from>
                    <xdr:col>10</xdr:col>
                    <xdr:colOff>276225</xdr:colOff>
                    <xdr:row>381</xdr:row>
                    <xdr:rowOff>9525</xdr:rowOff>
                  </from>
                  <to>
                    <xdr:col>10</xdr:col>
                    <xdr:colOff>523875</xdr:colOff>
                    <xdr:row>382</xdr:row>
                    <xdr:rowOff>19050</xdr:rowOff>
                  </to>
                </anchor>
              </controlPr>
            </control>
          </mc:Choice>
        </mc:AlternateContent>
        <mc:AlternateContent xmlns:mc="http://schemas.openxmlformats.org/markup-compatibility/2006">
          <mc:Choice Requires="x14">
            <control shapeId="51658" r:id="rId407" name="Check Box 458">
              <controlPr defaultSize="0" autoFill="0" autoLine="0" autoPict="0">
                <anchor moveWithCells="1">
                  <from>
                    <xdr:col>10</xdr:col>
                    <xdr:colOff>276225</xdr:colOff>
                    <xdr:row>382</xdr:row>
                    <xdr:rowOff>9525</xdr:rowOff>
                  </from>
                  <to>
                    <xdr:col>10</xdr:col>
                    <xdr:colOff>523875</xdr:colOff>
                    <xdr:row>383</xdr:row>
                    <xdr:rowOff>19050</xdr:rowOff>
                  </to>
                </anchor>
              </controlPr>
            </control>
          </mc:Choice>
        </mc:AlternateContent>
        <mc:AlternateContent xmlns:mc="http://schemas.openxmlformats.org/markup-compatibility/2006">
          <mc:Choice Requires="x14">
            <control shapeId="51659" r:id="rId408" name="Check Box 459">
              <controlPr defaultSize="0" autoFill="0" autoLine="0" autoPict="0">
                <anchor moveWithCells="1">
                  <from>
                    <xdr:col>10</xdr:col>
                    <xdr:colOff>276225</xdr:colOff>
                    <xdr:row>383</xdr:row>
                    <xdr:rowOff>9525</xdr:rowOff>
                  </from>
                  <to>
                    <xdr:col>10</xdr:col>
                    <xdr:colOff>523875</xdr:colOff>
                    <xdr:row>384</xdr:row>
                    <xdr:rowOff>19050</xdr:rowOff>
                  </to>
                </anchor>
              </controlPr>
            </control>
          </mc:Choice>
        </mc:AlternateContent>
        <mc:AlternateContent xmlns:mc="http://schemas.openxmlformats.org/markup-compatibility/2006">
          <mc:Choice Requires="x14">
            <control shapeId="51660" r:id="rId409" name="Check Box 460">
              <controlPr defaultSize="0" autoFill="0" autoLine="0" autoPict="0">
                <anchor moveWithCells="1">
                  <from>
                    <xdr:col>10</xdr:col>
                    <xdr:colOff>276225</xdr:colOff>
                    <xdr:row>384</xdr:row>
                    <xdr:rowOff>9525</xdr:rowOff>
                  </from>
                  <to>
                    <xdr:col>10</xdr:col>
                    <xdr:colOff>523875</xdr:colOff>
                    <xdr:row>385</xdr:row>
                    <xdr:rowOff>19050</xdr:rowOff>
                  </to>
                </anchor>
              </controlPr>
            </control>
          </mc:Choice>
        </mc:AlternateContent>
        <mc:AlternateContent xmlns:mc="http://schemas.openxmlformats.org/markup-compatibility/2006">
          <mc:Choice Requires="x14">
            <control shapeId="51661" r:id="rId410" name="Check Box 461">
              <controlPr defaultSize="0" autoFill="0" autoLine="0" autoPict="0">
                <anchor moveWithCells="1">
                  <from>
                    <xdr:col>10</xdr:col>
                    <xdr:colOff>276225</xdr:colOff>
                    <xdr:row>385</xdr:row>
                    <xdr:rowOff>9525</xdr:rowOff>
                  </from>
                  <to>
                    <xdr:col>10</xdr:col>
                    <xdr:colOff>523875</xdr:colOff>
                    <xdr:row>386</xdr:row>
                    <xdr:rowOff>19050</xdr:rowOff>
                  </to>
                </anchor>
              </controlPr>
            </control>
          </mc:Choice>
        </mc:AlternateContent>
        <mc:AlternateContent xmlns:mc="http://schemas.openxmlformats.org/markup-compatibility/2006">
          <mc:Choice Requires="x14">
            <control shapeId="51662" r:id="rId411" name="Check Box 462">
              <controlPr defaultSize="0" autoFill="0" autoLine="0" autoPict="0">
                <anchor moveWithCells="1">
                  <from>
                    <xdr:col>10</xdr:col>
                    <xdr:colOff>276225</xdr:colOff>
                    <xdr:row>386</xdr:row>
                    <xdr:rowOff>9525</xdr:rowOff>
                  </from>
                  <to>
                    <xdr:col>10</xdr:col>
                    <xdr:colOff>523875</xdr:colOff>
                    <xdr:row>387</xdr:row>
                    <xdr:rowOff>19050</xdr:rowOff>
                  </to>
                </anchor>
              </controlPr>
            </control>
          </mc:Choice>
        </mc:AlternateContent>
        <mc:AlternateContent xmlns:mc="http://schemas.openxmlformats.org/markup-compatibility/2006">
          <mc:Choice Requires="x14">
            <control shapeId="51663" r:id="rId412" name="Check Box 463">
              <controlPr defaultSize="0" autoFill="0" autoLine="0" autoPict="0">
                <anchor moveWithCells="1">
                  <from>
                    <xdr:col>10</xdr:col>
                    <xdr:colOff>276225</xdr:colOff>
                    <xdr:row>387</xdr:row>
                    <xdr:rowOff>9525</xdr:rowOff>
                  </from>
                  <to>
                    <xdr:col>10</xdr:col>
                    <xdr:colOff>523875</xdr:colOff>
                    <xdr:row>388</xdr:row>
                    <xdr:rowOff>19050</xdr:rowOff>
                  </to>
                </anchor>
              </controlPr>
            </control>
          </mc:Choice>
        </mc:AlternateContent>
        <mc:AlternateContent xmlns:mc="http://schemas.openxmlformats.org/markup-compatibility/2006">
          <mc:Choice Requires="x14">
            <control shapeId="51664" r:id="rId413" name="Check Box 464">
              <controlPr defaultSize="0" autoFill="0" autoLine="0" autoPict="0">
                <anchor moveWithCells="1">
                  <from>
                    <xdr:col>10</xdr:col>
                    <xdr:colOff>276225</xdr:colOff>
                    <xdr:row>388</xdr:row>
                    <xdr:rowOff>9525</xdr:rowOff>
                  </from>
                  <to>
                    <xdr:col>10</xdr:col>
                    <xdr:colOff>523875</xdr:colOff>
                    <xdr:row>389</xdr:row>
                    <xdr:rowOff>19050</xdr:rowOff>
                  </to>
                </anchor>
              </controlPr>
            </control>
          </mc:Choice>
        </mc:AlternateContent>
        <mc:AlternateContent xmlns:mc="http://schemas.openxmlformats.org/markup-compatibility/2006">
          <mc:Choice Requires="x14">
            <control shapeId="51665" r:id="rId414" name="Check Box 465">
              <controlPr defaultSize="0" autoFill="0" autoLine="0" autoPict="0">
                <anchor moveWithCells="1">
                  <from>
                    <xdr:col>10</xdr:col>
                    <xdr:colOff>276225</xdr:colOff>
                    <xdr:row>389</xdr:row>
                    <xdr:rowOff>9525</xdr:rowOff>
                  </from>
                  <to>
                    <xdr:col>10</xdr:col>
                    <xdr:colOff>523875</xdr:colOff>
                    <xdr:row>390</xdr:row>
                    <xdr:rowOff>19050</xdr:rowOff>
                  </to>
                </anchor>
              </controlPr>
            </control>
          </mc:Choice>
        </mc:AlternateContent>
        <mc:AlternateContent xmlns:mc="http://schemas.openxmlformats.org/markup-compatibility/2006">
          <mc:Choice Requires="x14">
            <control shapeId="51666" r:id="rId415" name="Check Box 466">
              <controlPr defaultSize="0" autoFill="0" autoLine="0" autoPict="0">
                <anchor moveWithCells="1">
                  <from>
                    <xdr:col>10</xdr:col>
                    <xdr:colOff>276225</xdr:colOff>
                    <xdr:row>390</xdr:row>
                    <xdr:rowOff>9525</xdr:rowOff>
                  </from>
                  <to>
                    <xdr:col>10</xdr:col>
                    <xdr:colOff>523875</xdr:colOff>
                    <xdr:row>391</xdr:row>
                    <xdr:rowOff>19050</xdr:rowOff>
                  </to>
                </anchor>
              </controlPr>
            </control>
          </mc:Choice>
        </mc:AlternateContent>
        <mc:AlternateContent xmlns:mc="http://schemas.openxmlformats.org/markup-compatibility/2006">
          <mc:Choice Requires="x14">
            <control shapeId="51667" r:id="rId416" name="Check Box 467">
              <controlPr defaultSize="0" autoFill="0" autoLine="0" autoPict="0">
                <anchor moveWithCells="1">
                  <from>
                    <xdr:col>10</xdr:col>
                    <xdr:colOff>276225</xdr:colOff>
                    <xdr:row>391</xdr:row>
                    <xdr:rowOff>9525</xdr:rowOff>
                  </from>
                  <to>
                    <xdr:col>10</xdr:col>
                    <xdr:colOff>523875</xdr:colOff>
                    <xdr:row>392</xdr:row>
                    <xdr:rowOff>19050</xdr:rowOff>
                  </to>
                </anchor>
              </controlPr>
            </control>
          </mc:Choice>
        </mc:AlternateContent>
        <mc:AlternateContent xmlns:mc="http://schemas.openxmlformats.org/markup-compatibility/2006">
          <mc:Choice Requires="x14">
            <control shapeId="51668" r:id="rId417" name="Check Box 468">
              <controlPr defaultSize="0" autoFill="0" autoLine="0" autoPict="0">
                <anchor moveWithCells="1">
                  <from>
                    <xdr:col>10</xdr:col>
                    <xdr:colOff>276225</xdr:colOff>
                    <xdr:row>392</xdr:row>
                    <xdr:rowOff>9525</xdr:rowOff>
                  </from>
                  <to>
                    <xdr:col>10</xdr:col>
                    <xdr:colOff>523875</xdr:colOff>
                    <xdr:row>393</xdr:row>
                    <xdr:rowOff>19050</xdr:rowOff>
                  </to>
                </anchor>
              </controlPr>
            </control>
          </mc:Choice>
        </mc:AlternateContent>
        <mc:AlternateContent xmlns:mc="http://schemas.openxmlformats.org/markup-compatibility/2006">
          <mc:Choice Requires="x14">
            <control shapeId="51669" r:id="rId418" name="Check Box 469">
              <controlPr defaultSize="0" autoFill="0" autoLine="0" autoPict="0">
                <anchor moveWithCells="1">
                  <from>
                    <xdr:col>10</xdr:col>
                    <xdr:colOff>276225</xdr:colOff>
                    <xdr:row>393</xdr:row>
                    <xdr:rowOff>9525</xdr:rowOff>
                  </from>
                  <to>
                    <xdr:col>10</xdr:col>
                    <xdr:colOff>523875</xdr:colOff>
                    <xdr:row>394</xdr:row>
                    <xdr:rowOff>19050</xdr:rowOff>
                  </to>
                </anchor>
              </controlPr>
            </control>
          </mc:Choice>
        </mc:AlternateContent>
        <mc:AlternateContent xmlns:mc="http://schemas.openxmlformats.org/markup-compatibility/2006">
          <mc:Choice Requires="x14">
            <control shapeId="51670" r:id="rId419" name="Check Box 470">
              <controlPr defaultSize="0" autoFill="0" autoLine="0" autoPict="0">
                <anchor moveWithCells="1">
                  <from>
                    <xdr:col>10</xdr:col>
                    <xdr:colOff>276225</xdr:colOff>
                    <xdr:row>394</xdr:row>
                    <xdr:rowOff>9525</xdr:rowOff>
                  </from>
                  <to>
                    <xdr:col>10</xdr:col>
                    <xdr:colOff>523875</xdr:colOff>
                    <xdr:row>395</xdr:row>
                    <xdr:rowOff>19050</xdr:rowOff>
                  </to>
                </anchor>
              </controlPr>
            </control>
          </mc:Choice>
        </mc:AlternateContent>
        <mc:AlternateContent xmlns:mc="http://schemas.openxmlformats.org/markup-compatibility/2006">
          <mc:Choice Requires="x14">
            <control shapeId="51671" r:id="rId420" name="Check Box 471">
              <controlPr defaultSize="0" autoFill="0" autoLine="0" autoPict="0">
                <anchor moveWithCells="1">
                  <from>
                    <xdr:col>10</xdr:col>
                    <xdr:colOff>276225</xdr:colOff>
                    <xdr:row>395</xdr:row>
                    <xdr:rowOff>9525</xdr:rowOff>
                  </from>
                  <to>
                    <xdr:col>10</xdr:col>
                    <xdr:colOff>523875</xdr:colOff>
                    <xdr:row>396</xdr:row>
                    <xdr:rowOff>19050</xdr:rowOff>
                  </to>
                </anchor>
              </controlPr>
            </control>
          </mc:Choice>
        </mc:AlternateContent>
        <mc:AlternateContent xmlns:mc="http://schemas.openxmlformats.org/markup-compatibility/2006">
          <mc:Choice Requires="x14">
            <control shapeId="51672" r:id="rId421" name="Check Box 472">
              <controlPr defaultSize="0" autoFill="0" autoLine="0" autoPict="0">
                <anchor moveWithCells="1">
                  <from>
                    <xdr:col>10</xdr:col>
                    <xdr:colOff>276225</xdr:colOff>
                    <xdr:row>396</xdr:row>
                    <xdr:rowOff>9525</xdr:rowOff>
                  </from>
                  <to>
                    <xdr:col>10</xdr:col>
                    <xdr:colOff>523875</xdr:colOff>
                    <xdr:row>397</xdr:row>
                    <xdr:rowOff>19050</xdr:rowOff>
                  </to>
                </anchor>
              </controlPr>
            </control>
          </mc:Choice>
        </mc:AlternateContent>
        <mc:AlternateContent xmlns:mc="http://schemas.openxmlformats.org/markup-compatibility/2006">
          <mc:Choice Requires="x14">
            <control shapeId="51673" r:id="rId422" name="Check Box 473">
              <controlPr defaultSize="0" autoFill="0" autoLine="0" autoPict="0">
                <anchor moveWithCells="1">
                  <from>
                    <xdr:col>10</xdr:col>
                    <xdr:colOff>276225</xdr:colOff>
                    <xdr:row>397</xdr:row>
                    <xdr:rowOff>9525</xdr:rowOff>
                  </from>
                  <to>
                    <xdr:col>10</xdr:col>
                    <xdr:colOff>523875</xdr:colOff>
                    <xdr:row>398</xdr:row>
                    <xdr:rowOff>19050</xdr:rowOff>
                  </to>
                </anchor>
              </controlPr>
            </control>
          </mc:Choice>
        </mc:AlternateContent>
        <mc:AlternateContent xmlns:mc="http://schemas.openxmlformats.org/markup-compatibility/2006">
          <mc:Choice Requires="x14">
            <control shapeId="51674" r:id="rId423" name="Check Box 474">
              <controlPr defaultSize="0" autoFill="0" autoLine="0" autoPict="0">
                <anchor moveWithCells="1">
                  <from>
                    <xdr:col>10</xdr:col>
                    <xdr:colOff>276225</xdr:colOff>
                    <xdr:row>398</xdr:row>
                    <xdr:rowOff>9525</xdr:rowOff>
                  </from>
                  <to>
                    <xdr:col>10</xdr:col>
                    <xdr:colOff>523875</xdr:colOff>
                    <xdr:row>399</xdr:row>
                    <xdr:rowOff>19050</xdr:rowOff>
                  </to>
                </anchor>
              </controlPr>
            </control>
          </mc:Choice>
        </mc:AlternateContent>
        <mc:AlternateContent xmlns:mc="http://schemas.openxmlformats.org/markup-compatibility/2006">
          <mc:Choice Requires="x14">
            <control shapeId="51675" r:id="rId424" name="Check Box 475">
              <controlPr defaultSize="0" autoFill="0" autoLine="0" autoPict="0">
                <anchor moveWithCells="1">
                  <from>
                    <xdr:col>10</xdr:col>
                    <xdr:colOff>276225</xdr:colOff>
                    <xdr:row>399</xdr:row>
                    <xdr:rowOff>9525</xdr:rowOff>
                  </from>
                  <to>
                    <xdr:col>10</xdr:col>
                    <xdr:colOff>523875</xdr:colOff>
                    <xdr:row>400</xdr:row>
                    <xdr:rowOff>19050</xdr:rowOff>
                  </to>
                </anchor>
              </controlPr>
            </control>
          </mc:Choice>
        </mc:AlternateContent>
        <mc:AlternateContent xmlns:mc="http://schemas.openxmlformats.org/markup-compatibility/2006">
          <mc:Choice Requires="x14">
            <control shapeId="51676" r:id="rId425" name="Check Box 476">
              <controlPr defaultSize="0" autoFill="0" autoLine="0" autoPict="0">
                <anchor moveWithCells="1">
                  <from>
                    <xdr:col>10</xdr:col>
                    <xdr:colOff>276225</xdr:colOff>
                    <xdr:row>400</xdr:row>
                    <xdr:rowOff>9525</xdr:rowOff>
                  </from>
                  <to>
                    <xdr:col>10</xdr:col>
                    <xdr:colOff>523875</xdr:colOff>
                    <xdr:row>401</xdr:row>
                    <xdr:rowOff>19050</xdr:rowOff>
                  </to>
                </anchor>
              </controlPr>
            </control>
          </mc:Choice>
        </mc:AlternateContent>
        <mc:AlternateContent xmlns:mc="http://schemas.openxmlformats.org/markup-compatibility/2006">
          <mc:Choice Requires="x14">
            <control shapeId="51677" r:id="rId426" name="Check Box 477">
              <controlPr defaultSize="0" autoFill="0" autoLine="0" autoPict="0">
                <anchor moveWithCells="1">
                  <from>
                    <xdr:col>10</xdr:col>
                    <xdr:colOff>276225</xdr:colOff>
                    <xdr:row>401</xdr:row>
                    <xdr:rowOff>9525</xdr:rowOff>
                  </from>
                  <to>
                    <xdr:col>10</xdr:col>
                    <xdr:colOff>523875</xdr:colOff>
                    <xdr:row>402</xdr:row>
                    <xdr:rowOff>19050</xdr:rowOff>
                  </to>
                </anchor>
              </controlPr>
            </control>
          </mc:Choice>
        </mc:AlternateContent>
        <mc:AlternateContent xmlns:mc="http://schemas.openxmlformats.org/markup-compatibility/2006">
          <mc:Choice Requires="x14">
            <control shapeId="51678" r:id="rId427" name="Check Box 478">
              <controlPr defaultSize="0" autoFill="0" autoLine="0" autoPict="0">
                <anchor moveWithCells="1">
                  <from>
                    <xdr:col>10</xdr:col>
                    <xdr:colOff>276225</xdr:colOff>
                    <xdr:row>402</xdr:row>
                    <xdr:rowOff>9525</xdr:rowOff>
                  </from>
                  <to>
                    <xdr:col>10</xdr:col>
                    <xdr:colOff>523875</xdr:colOff>
                    <xdr:row>403</xdr:row>
                    <xdr:rowOff>19050</xdr:rowOff>
                  </to>
                </anchor>
              </controlPr>
            </control>
          </mc:Choice>
        </mc:AlternateContent>
        <mc:AlternateContent xmlns:mc="http://schemas.openxmlformats.org/markup-compatibility/2006">
          <mc:Choice Requires="x14">
            <control shapeId="51679" r:id="rId428" name="Check Box 479">
              <controlPr defaultSize="0" autoFill="0" autoLine="0" autoPict="0">
                <anchor moveWithCells="1">
                  <from>
                    <xdr:col>10</xdr:col>
                    <xdr:colOff>276225</xdr:colOff>
                    <xdr:row>404</xdr:row>
                    <xdr:rowOff>9525</xdr:rowOff>
                  </from>
                  <to>
                    <xdr:col>10</xdr:col>
                    <xdr:colOff>523875</xdr:colOff>
                    <xdr:row>405</xdr:row>
                    <xdr:rowOff>19050</xdr:rowOff>
                  </to>
                </anchor>
              </controlPr>
            </control>
          </mc:Choice>
        </mc:AlternateContent>
        <mc:AlternateContent xmlns:mc="http://schemas.openxmlformats.org/markup-compatibility/2006">
          <mc:Choice Requires="x14">
            <control shapeId="51680" r:id="rId429" name="Check Box 480">
              <controlPr defaultSize="0" autoFill="0" autoLine="0" autoPict="0">
                <anchor moveWithCells="1">
                  <from>
                    <xdr:col>10</xdr:col>
                    <xdr:colOff>276225</xdr:colOff>
                    <xdr:row>405</xdr:row>
                    <xdr:rowOff>9525</xdr:rowOff>
                  </from>
                  <to>
                    <xdr:col>10</xdr:col>
                    <xdr:colOff>523875</xdr:colOff>
                    <xdr:row>406</xdr:row>
                    <xdr:rowOff>19050</xdr:rowOff>
                  </to>
                </anchor>
              </controlPr>
            </control>
          </mc:Choice>
        </mc:AlternateContent>
        <mc:AlternateContent xmlns:mc="http://schemas.openxmlformats.org/markup-compatibility/2006">
          <mc:Choice Requires="x14">
            <control shapeId="51681" r:id="rId430" name="Check Box 481">
              <controlPr defaultSize="0" autoFill="0" autoLine="0" autoPict="0">
                <anchor moveWithCells="1">
                  <from>
                    <xdr:col>10</xdr:col>
                    <xdr:colOff>276225</xdr:colOff>
                    <xdr:row>406</xdr:row>
                    <xdr:rowOff>9525</xdr:rowOff>
                  </from>
                  <to>
                    <xdr:col>10</xdr:col>
                    <xdr:colOff>523875</xdr:colOff>
                    <xdr:row>407</xdr:row>
                    <xdr:rowOff>19050</xdr:rowOff>
                  </to>
                </anchor>
              </controlPr>
            </control>
          </mc:Choice>
        </mc:AlternateContent>
        <mc:AlternateContent xmlns:mc="http://schemas.openxmlformats.org/markup-compatibility/2006">
          <mc:Choice Requires="x14">
            <control shapeId="51682" r:id="rId431" name="Check Box 482">
              <controlPr defaultSize="0" autoFill="0" autoLine="0" autoPict="0">
                <anchor moveWithCells="1">
                  <from>
                    <xdr:col>10</xdr:col>
                    <xdr:colOff>276225</xdr:colOff>
                    <xdr:row>407</xdr:row>
                    <xdr:rowOff>9525</xdr:rowOff>
                  </from>
                  <to>
                    <xdr:col>10</xdr:col>
                    <xdr:colOff>523875</xdr:colOff>
                    <xdr:row>408</xdr:row>
                    <xdr:rowOff>19050</xdr:rowOff>
                  </to>
                </anchor>
              </controlPr>
            </control>
          </mc:Choice>
        </mc:AlternateContent>
        <mc:AlternateContent xmlns:mc="http://schemas.openxmlformats.org/markup-compatibility/2006">
          <mc:Choice Requires="x14">
            <control shapeId="51683" r:id="rId432" name="Check Box 483">
              <controlPr defaultSize="0" autoFill="0" autoLine="0" autoPict="0">
                <anchor moveWithCells="1">
                  <from>
                    <xdr:col>10</xdr:col>
                    <xdr:colOff>276225</xdr:colOff>
                    <xdr:row>408</xdr:row>
                    <xdr:rowOff>9525</xdr:rowOff>
                  </from>
                  <to>
                    <xdr:col>10</xdr:col>
                    <xdr:colOff>523875</xdr:colOff>
                    <xdr:row>409</xdr:row>
                    <xdr:rowOff>19050</xdr:rowOff>
                  </to>
                </anchor>
              </controlPr>
            </control>
          </mc:Choice>
        </mc:AlternateContent>
        <mc:AlternateContent xmlns:mc="http://schemas.openxmlformats.org/markup-compatibility/2006">
          <mc:Choice Requires="x14">
            <control shapeId="51684" r:id="rId433" name="Check Box 484">
              <controlPr defaultSize="0" autoFill="0" autoLine="0" autoPict="0">
                <anchor moveWithCells="1">
                  <from>
                    <xdr:col>10</xdr:col>
                    <xdr:colOff>276225</xdr:colOff>
                    <xdr:row>409</xdr:row>
                    <xdr:rowOff>9525</xdr:rowOff>
                  </from>
                  <to>
                    <xdr:col>10</xdr:col>
                    <xdr:colOff>523875</xdr:colOff>
                    <xdr:row>410</xdr:row>
                    <xdr:rowOff>19050</xdr:rowOff>
                  </to>
                </anchor>
              </controlPr>
            </control>
          </mc:Choice>
        </mc:AlternateContent>
        <mc:AlternateContent xmlns:mc="http://schemas.openxmlformats.org/markup-compatibility/2006">
          <mc:Choice Requires="x14">
            <control shapeId="51685" r:id="rId434" name="Check Box 485">
              <controlPr defaultSize="0" autoFill="0" autoLine="0" autoPict="0">
                <anchor moveWithCells="1">
                  <from>
                    <xdr:col>10</xdr:col>
                    <xdr:colOff>276225</xdr:colOff>
                    <xdr:row>410</xdr:row>
                    <xdr:rowOff>9525</xdr:rowOff>
                  </from>
                  <to>
                    <xdr:col>10</xdr:col>
                    <xdr:colOff>523875</xdr:colOff>
                    <xdr:row>411</xdr:row>
                    <xdr:rowOff>19050</xdr:rowOff>
                  </to>
                </anchor>
              </controlPr>
            </control>
          </mc:Choice>
        </mc:AlternateContent>
        <mc:AlternateContent xmlns:mc="http://schemas.openxmlformats.org/markup-compatibility/2006">
          <mc:Choice Requires="x14">
            <control shapeId="51686" r:id="rId435" name="Check Box 486">
              <controlPr defaultSize="0" autoFill="0" autoLine="0" autoPict="0">
                <anchor moveWithCells="1">
                  <from>
                    <xdr:col>10</xdr:col>
                    <xdr:colOff>276225</xdr:colOff>
                    <xdr:row>411</xdr:row>
                    <xdr:rowOff>9525</xdr:rowOff>
                  </from>
                  <to>
                    <xdr:col>10</xdr:col>
                    <xdr:colOff>523875</xdr:colOff>
                    <xdr:row>412</xdr:row>
                    <xdr:rowOff>19050</xdr:rowOff>
                  </to>
                </anchor>
              </controlPr>
            </control>
          </mc:Choice>
        </mc:AlternateContent>
        <mc:AlternateContent xmlns:mc="http://schemas.openxmlformats.org/markup-compatibility/2006">
          <mc:Choice Requires="x14">
            <control shapeId="51687" r:id="rId436" name="Check Box 487">
              <controlPr defaultSize="0" autoFill="0" autoLine="0" autoPict="0">
                <anchor moveWithCells="1">
                  <from>
                    <xdr:col>10</xdr:col>
                    <xdr:colOff>276225</xdr:colOff>
                    <xdr:row>412</xdr:row>
                    <xdr:rowOff>9525</xdr:rowOff>
                  </from>
                  <to>
                    <xdr:col>10</xdr:col>
                    <xdr:colOff>523875</xdr:colOff>
                    <xdr:row>413</xdr:row>
                    <xdr:rowOff>19050</xdr:rowOff>
                  </to>
                </anchor>
              </controlPr>
            </control>
          </mc:Choice>
        </mc:AlternateContent>
        <mc:AlternateContent xmlns:mc="http://schemas.openxmlformats.org/markup-compatibility/2006">
          <mc:Choice Requires="x14">
            <control shapeId="51692" r:id="rId437" name="Check Box 492">
              <controlPr defaultSize="0" autoFill="0" autoLine="0" autoPict="0">
                <anchor moveWithCells="1">
                  <from>
                    <xdr:col>10</xdr:col>
                    <xdr:colOff>276225</xdr:colOff>
                    <xdr:row>413</xdr:row>
                    <xdr:rowOff>9525</xdr:rowOff>
                  </from>
                  <to>
                    <xdr:col>10</xdr:col>
                    <xdr:colOff>523875</xdr:colOff>
                    <xdr:row>414</xdr:row>
                    <xdr:rowOff>19050</xdr:rowOff>
                  </to>
                </anchor>
              </controlPr>
            </control>
          </mc:Choice>
        </mc:AlternateContent>
        <mc:AlternateContent xmlns:mc="http://schemas.openxmlformats.org/markup-compatibility/2006">
          <mc:Choice Requires="x14">
            <control shapeId="51693" r:id="rId438" name="Check Box 493">
              <controlPr defaultSize="0" autoFill="0" autoLine="0" autoPict="0">
                <anchor moveWithCells="1">
                  <from>
                    <xdr:col>10</xdr:col>
                    <xdr:colOff>276225</xdr:colOff>
                    <xdr:row>414</xdr:row>
                    <xdr:rowOff>9525</xdr:rowOff>
                  </from>
                  <to>
                    <xdr:col>10</xdr:col>
                    <xdr:colOff>523875</xdr:colOff>
                    <xdr:row>415</xdr:row>
                    <xdr:rowOff>19050</xdr:rowOff>
                  </to>
                </anchor>
              </controlPr>
            </control>
          </mc:Choice>
        </mc:AlternateContent>
        <mc:AlternateContent xmlns:mc="http://schemas.openxmlformats.org/markup-compatibility/2006">
          <mc:Choice Requires="x14">
            <control shapeId="51694" r:id="rId439" name="Check Box 494">
              <controlPr defaultSize="0" autoFill="0" autoLine="0" autoPict="0">
                <anchor moveWithCells="1">
                  <from>
                    <xdr:col>10</xdr:col>
                    <xdr:colOff>276225</xdr:colOff>
                    <xdr:row>415</xdr:row>
                    <xdr:rowOff>9525</xdr:rowOff>
                  </from>
                  <to>
                    <xdr:col>10</xdr:col>
                    <xdr:colOff>523875</xdr:colOff>
                    <xdr:row>416</xdr:row>
                    <xdr:rowOff>19050</xdr:rowOff>
                  </to>
                </anchor>
              </controlPr>
            </control>
          </mc:Choice>
        </mc:AlternateContent>
        <mc:AlternateContent xmlns:mc="http://schemas.openxmlformats.org/markup-compatibility/2006">
          <mc:Choice Requires="x14">
            <control shapeId="51695" r:id="rId440" name="Check Box 495">
              <controlPr defaultSize="0" autoFill="0" autoLine="0" autoPict="0">
                <anchor moveWithCells="1">
                  <from>
                    <xdr:col>10</xdr:col>
                    <xdr:colOff>276225</xdr:colOff>
                    <xdr:row>416</xdr:row>
                    <xdr:rowOff>9525</xdr:rowOff>
                  </from>
                  <to>
                    <xdr:col>10</xdr:col>
                    <xdr:colOff>523875</xdr:colOff>
                    <xdr:row>417</xdr:row>
                    <xdr:rowOff>19050</xdr:rowOff>
                  </to>
                </anchor>
              </controlPr>
            </control>
          </mc:Choice>
        </mc:AlternateContent>
        <mc:AlternateContent xmlns:mc="http://schemas.openxmlformats.org/markup-compatibility/2006">
          <mc:Choice Requires="x14">
            <control shapeId="51697" r:id="rId441" name="Check Box 497">
              <controlPr defaultSize="0" autoFill="0" autoLine="0" autoPict="0">
                <anchor moveWithCells="1">
                  <from>
                    <xdr:col>10</xdr:col>
                    <xdr:colOff>276225</xdr:colOff>
                    <xdr:row>417</xdr:row>
                    <xdr:rowOff>9525</xdr:rowOff>
                  </from>
                  <to>
                    <xdr:col>10</xdr:col>
                    <xdr:colOff>523875</xdr:colOff>
                    <xdr:row>418</xdr:row>
                    <xdr:rowOff>19050</xdr:rowOff>
                  </to>
                </anchor>
              </controlPr>
            </control>
          </mc:Choice>
        </mc:AlternateContent>
        <mc:AlternateContent xmlns:mc="http://schemas.openxmlformats.org/markup-compatibility/2006">
          <mc:Choice Requires="x14">
            <control shapeId="51698" r:id="rId442" name="Check Box 498">
              <controlPr defaultSize="0" autoFill="0" autoLine="0" autoPict="0">
                <anchor moveWithCells="1">
                  <from>
                    <xdr:col>10</xdr:col>
                    <xdr:colOff>276225</xdr:colOff>
                    <xdr:row>418</xdr:row>
                    <xdr:rowOff>9525</xdr:rowOff>
                  </from>
                  <to>
                    <xdr:col>10</xdr:col>
                    <xdr:colOff>523875</xdr:colOff>
                    <xdr:row>419</xdr:row>
                    <xdr:rowOff>19050</xdr:rowOff>
                  </to>
                </anchor>
              </controlPr>
            </control>
          </mc:Choice>
        </mc:AlternateContent>
        <mc:AlternateContent xmlns:mc="http://schemas.openxmlformats.org/markup-compatibility/2006">
          <mc:Choice Requires="x14">
            <control shapeId="51701" r:id="rId443" name="Check Box 501">
              <controlPr defaultSize="0" autoFill="0" autoLine="0" autoPict="0">
                <anchor moveWithCells="1">
                  <from>
                    <xdr:col>10</xdr:col>
                    <xdr:colOff>276225</xdr:colOff>
                    <xdr:row>419</xdr:row>
                    <xdr:rowOff>9525</xdr:rowOff>
                  </from>
                  <to>
                    <xdr:col>10</xdr:col>
                    <xdr:colOff>523875</xdr:colOff>
                    <xdr:row>420</xdr:row>
                    <xdr:rowOff>19050</xdr:rowOff>
                  </to>
                </anchor>
              </controlPr>
            </control>
          </mc:Choice>
        </mc:AlternateContent>
        <mc:AlternateContent xmlns:mc="http://schemas.openxmlformats.org/markup-compatibility/2006">
          <mc:Choice Requires="x14">
            <control shapeId="51702" r:id="rId444" name="Check Box 502">
              <controlPr defaultSize="0" autoFill="0" autoLine="0" autoPict="0">
                <anchor moveWithCells="1">
                  <from>
                    <xdr:col>10</xdr:col>
                    <xdr:colOff>276225</xdr:colOff>
                    <xdr:row>420</xdr:row>
                    <xdr:rowOff>9525</xdr:rowOff>
                  </from>
                  <to>
                    <xdr:col>10</xdr:col>
                    <xdr:colOff>523875</xdr:colOff>
                    <xdr:row>421</xdr:row>
                    <xdr:rowOff>19050</xdr:rowOff>
                  </to>
                </anchor>
              </controlPr>
            </control>
          </mc:Choice>
        </mc:AlternateContent>
        <mc:AlternateContent xmlns:mc="http://schemas.openxmlformats.org/markup-compatibility/2006">
          <mc:Choice Requires="x14">
            <control shapeId="51703" r:id="rId445" name="Check Box 503">
              <controlPr defaultSize="0" autoFill="0" autoLine="0" autoPict="0">
                <anchor moveWithCells="1">
                  <from>
                    <xdr:col>10</xdr:col>
                    <xdr:colOff>276225</xdr:colOff>
                    <xdr:row>421</xdr:row>
                    <xdr:rowOff>9525</xdr:rowOff>
                  </from>
                  <to>
                    <xdr:col>10</xdr:col>
                    <xdr:colOff>523875</xdr:colOff>
                    <xdr:row>422</xdr:row>
                    <xdr:rowOff>19050</xdr:rowOff>
                  </to>
                </anchor>
              </controlPr>
            </control>
          </mc:Choice>
        </mc:AlternateContent>
        <mc:AlternateContent xmlns:mc="http://schemas.openxmlformats.org/markup-compatibility/2006">
          <mc:Choice Requires="x14">
            <control shapeId="51704" r:id="rId446" name="Check Box 504">
              <controlPr defaultSize="0" autoFill="0" autoLine="0" autoPict="0">
                <anchor moveWithCells="1">
                  <from>
                    <xdr:col>10</xdr:col>
                    <xdr:colOff>276225</xdr:colOff>
                    <xdr:row>422</xdr:row>
                    <xdr:rowOff>9525</xdr:rowOff>
                  </from>
                  <to>
                    <xdr:col>10</xdr:col>
                    <xdr:colOff>523875</xdr:colOff>
                    <xdr:row>423</xdr:row>
                    <xdr:rowOff>19050</xdr:rowOff>
                  </to>
                </anchor>
              </controlPr>
            </control>
          </mc:Choice>
        </mc:AlternateContent>
        <mc:AlternateContent xmlns:mc="http://schemas.openxmlformats.org/markup-compatibility/2006">
          <mc:Choice Requires="x14">
            <control shapeId="51705" r:id="rId447" name="Check Box 505">
              <controlPr defaultSize="0" autoFill="0" autoLine="0" autoPict="0">
                <anchor moveWithCells="1">
                  <from>
                    <xdr:col>10</xdr:col>
                    <xdr:colOff>276225</xdr:colOff>
                    <xdr:row>423</xdr:row>
                    <xdr:rowOff>9525</xdr:rowOff>
                  </from>
                  <to>
                    <xdr:col>10</xdr:col>
                    <xdr:colOff>523875</xdr:colOff>
                    <xdr:row>424</xdr:row>
                    <xdr:rowOff>19050</xdr:rowOff>
                  </to>
                </anchor>
              </controlPr>
            </control>
          </mc:Choice>
        </mc:AlternateContent>
        <mc:AlternateContent xmlns:mc="http://schemas.openxmlformats.org/markup-compatibility/2006">
          <mc:Choice Requires="x14">
            <control shapeId="51706" r:id="rId448" name="Check Box 506">
              <controlPr defaultSize="0" autoFill="0" autoLine="0" autoPict="0">
                <anchor moveWithCells="1">
                  <from>
                    <xdr:col>10</xdr:col>
                    <xdr:colOff>276225</xdr:colOff>
                    <xdr:row>424</xdr:row>
                    <xdr:rowOff>9525</xdr:rowOff>
                  </from>
                  <to>
                    <xdr:col>10</xdr:col>
                    <xdr:colOff>523875</xdr:colOff>
                    <xdr:row>425</xdr:row>
                    <xdr:rowOff>19050</xdr:rowOff>
                  </to>
                </anchor>
              </controlPr>
            </control>
          </mc:Choice>
        </mc:AlternateContent>
        <mc:AlternateContent xmlns:mc="http://schemas.openxmlformats.org/markup-compatibility/2006">
          <mc:Choice Requires="x14">
            <control shapeId="51707" r:id="rId449" name="Check Box 507">
              <controlPr defaultSize="0" autoFill="0" autoLine="0" autoPict="0">
                <anchor moveWithCells="1">
                  <from>
                    <xdr:col>10</xdr:col>
                    <xdr:colOff>276225</xdr:colOff>
                    <xdr:row>424</xdr:row>
                    <xdr:rowOff>9525</xdr:rowOff>
                  </from>
                  <to>
                    <xdr:col>10</xdr:col>
                    <xdr:colOff>523875</xdr:colOff>
                    <xdr:row>425</xdr:row>
                    <xdr:rowOff>19050</xdr:rowOff>
                  </to>
                </anchor>
              </controlPr>
            </control>
          </mc:Choice>
        </mc:AlternateContent>
        <mc:AlternateContent xmlns:mc="http://schemas.openxmlformats.org/markup-compatibility/2006">
          <mc:Choice Requires="x14">
            <control shapeId="51708" r:id="rId450" name="Check Box 508">
              <controlPr defaultSize="0" autoFill="0" autoLine="0" autoPict="0">
                <anchor moveWithCells="1">
                  <from>
                    <xdr:col>10</xdr:col>
                    <xdr:colOff>276225</xdr:colOff>
                    <xdr:row>425</xdr:row>
                    <xdr:rowOff>9525</xdr:rowOff>
                  </from>
                  <to>
                    <xdr:col>10</xdr:col>
                    <xdr:colOff>523875</xdr:colOff>
                    <xdr:row>426</xdr:row>
                    <xdr:rowOff>19050</xdr:rowOff>
                  </to>
                </anchor>
              </controlPr>
            </control>
          </mc:Choice>
        </mc:AlternateContent>
        <mc:AlternateContent xmlns:mc="http://schemas.openxmlformats.org/markup-compatibility/2006">
          <mc:Choice Requires="x14">
            <control shapeId="51709" r:id="rId451" name="Check Box 509">
              <controlPr defaultSize="0" autoFill="0" autoLine="0" autoPict="0">
                <anchor moveWithCells="1">
                  <from>
                    <xdr:col>10</xdr:col>
                    <xdr:colOff>276225</xdr:colOff>
                    <xdr:row>426</xdr:row>
                    <xdr:rowOff>9525</xdr:rowOff>
                  </from>
                  <to>
                    <xdr:col>10</xdr:col>
                    <xdr:colOff>523875</xdr:colOff>
                    <xdr:row>427</xdr:row>
                    <xdr:rowOff>19050</xdr:rowOff>
                  </to>
                </anchor>
              </controlPr>
            </control>
          </mc:Choice>
        </mc:AlternateContent>
        <mc:AlternateContent xmlns:mc="http://schemas.openxmlformats.org/markup-compatibility/2006">
          <mc:Choice Requires="x14">
            <control shapeId="51710" r:id="rId452" name="Check Box 510">
              <controlPr defaultSize="0" autoFill="0" autoLine="0" autoPict="0">
                <anchor moveWithCells="1">
                  <from>
                    <xdr:col>10</xdr:col>
                    <xdr:colOff>276225</xdr:colOff>
                    <xdr:row>427</xdr:row>
                    <xdr:rowOff>9525</xdr:rowOff>
                  </from>
                  <to>
                    <xdr:col>10</xdr:col>
                    <xdr:colOff>523875</xdr:colOff>
                    <xdr:row>428</xdr:row>
                    <xdr:rowOff>19050</xdr:rowOff>
                  </to>
                </anchor>
              </controlPr>
            </control>
          </mc:Choice>
        </mc:AlternateContent>
        <mc:AlternateContent xmlns:mc="http://schemas.openxmlformats.org/markup-compatibility/2006">
          <mc:Choice Requires="x14">
            <control shapeId="51711" r:id="rId453" name="Check Box 511">
              <controlPr defaultSize="0" autoFill="0" autoLine="0" autoPict="0">
                <anchor moveWithCells="1">
                  <from>
                    <xdr:col>10</xdr:col>
                    <xdr:colOff>276225</xdr:colOff>
                    <xdr:row>428</xdr:row>
                    <xdr:rowOff>9525</xdr:rowOff>
                  </from>
                  <to>
                    <xdr:col>10</xdr:col>
                    <xdr:colOff>523875</xdr:colOff>
                    <xdr:row>429</xdr:row>
                    <xdr:rowOff>19050</xdr:rowOff>
                  </to>
                </anchor>
              </controlPr>
            </control>
          </mc:Choice>
        </mc:AlternateContent>
        <mc:AlternateContent xmlns:mc="http://schemas.openxmlformats.org/markup-compatibility/2006">
          <mc:Choice Requires="x14">
            <control shapeId="51712" r:id="rId454" name="Check Box 512">
              <controlPr defaultSize="0" autoFill="0" autoLine="0" autoPict="0">
                <anchor moveWithCells="1">
                  <from>
                    <xdr:col>10</xdr:col>
                    <xdr:colOff>276225</xdr:colOff>
                    <xdr:row>429</xdr:row>
                    <xdr:rowOff>9525</xdr:rowOff>
                  </from>
                  <to>
                    <xdr:col>10</xdr:col>
                    <xdr:colOff>523875</xdr:colOff>
                    <xdr:row>430</xdr:row>
                    <xdr:rowOff>19050</xdr:rowOff>
                  </to>
                </anchor>
              </controlPr>
            </control>
          </mc:Choice>
        </mc:AlternateContent>
        <mc:AlternateContent xmlns:mc="http://schemas.openxmlformats.org/markup-compatibility/2006">
          <mc:Choice Requires="x14">
            <control shapeId="51713" r:id="rId455" name="Check Box 513">
              <controlPr defaultSize="0" autoFill="0" autoLine="0" autoPict="0">
                <anchor moveWithCells="1">
                  <from>
                    <xdr:col>10</xdr:col>
                    <xdr:colOff>276225</xdr:colOff>
                    <xdr:row>430</xdr:row>
                    <xdr:rowOff>9525</xdr:rowOff>
                  </from>
                  <to>
                    <xdr:col>10</xdr:col>
                    <xdr:colOff>523875</xdr:colOff>
                    <xdr:row>431</xdr:row>
                    <xdr:rowOff>19050</xdr:rowOff>
                  </to>
                </anchor>
              </controlPr>
            </control>
          </mc:Choice>
        </mc:AlternateContent>
        <mc:AlternateContent xmlns:mc="http://schemas.openxmlformats.org/markup-compatibility/2006">
          <mc:Choice Requires="x14">
            <control shapeId="51714" r:id="rId456" name="Check Box 514">
              <controlPr defaultSize="0" autoFill="0" autoLine="0" autoPict="0">
                <anchor moveWithCells="1">
                  <from>
                    <xdr:col>10</xdr:col>
                    <xdr:colOff>276225</xdr:colOff>
                    <xdr:row>431</xdr:row>
                    <xdr:rowOff>9525</xdr:rowOff>
                  </from>
                  <to>
                    <xdr:col>10</xdr:col>
                    <xdr:colOff>523875</xdr:colOff>
                    <xdr:row>432</xdr:row>
                    <xdr:rowOff>19050</xdr:rowOff>
                  </to>
                </anchor>
              </controlPr>
            </control>
          </mc:Choice>
        </mc:AlternateContent>
        <mc:AlternateContent xmlns:mc="http://schemas.openxmlformats.org/markup-compatibility/2006">
          <mc:Choice Requires="x14">
            <control shapeId="51715" r:id="rId457" name="Check Box 515">
              <controlPr defaultSize="0" autoFill="0" autoLine="0" autoPict="0">
                <anchor moveWithCells="1">
                  <from>
                    <xdr:col>10</xdr:col>
                    <xdr:colOff>276225</xdr:colOff>
                    <xdr:row>432</xdr:row>
                    <xdr:rowOff>9525</xdr:rowOff>
                  </from>
                  <to>
                    <xdr:col>10</xdr:col>
                    <xdr:colOff>523875</xdr:colOff>
                    <xdr:row>433</xdr:row>
                    <xdr:rowOff>19050</xdr:rowOff>
                  </to>
                </anchor>
              </controlPr>
            </control>
          </mc:Choice>
        </mc:AlternateContent>
        <mc:AlternateContent xmlns:mc="http://schemas.openxmlformats.org/markup-compatibility/2006">
          <mc:Choice Requires="x14">
            <control shapeId="51716" r:id="rId458" name="Check Box 516">
              <controlPr defaultSize="0" autoFill="0" autoLine="0" autoPict="0">
                <anchor moveWithCells="1">
                  <from>
                    <xdr:col>10</xdr:col>
                    <xdr:colOff>276225</xdr:colOff>
                    <xdr:row>433</xdr:row>
                    <xdr:rowOff>9525</xdr:rowOff>
                  </from>
                  <to>
                    <xdr:col>10</xdr:col>
                    <xdr:colOff>523875</xdr:colOff>
                    <xdr:row>434</xdr:row>
                    <xdr:rowOff>19050</xdr:rowOff>
                  </to>
                </anchor>
              </controlPr>
            </control>
          </mc:Choice>
        </mc:AlternateContent>
        <mc:AlternateContent xmlns:mc="http://schemas.openxmlformats.org/markup-compatibility/2006">
          <mc:Choice Requires="x14">
            <control shapeId="51717" r:id="rId459" name="Check Box 517">
              <controlPr defaultSize="0" autoFill="0" autoLine="0" autoPict="0">
                <anchor moveWithCells="1">
                  <from>
                    <xdr:col>10</xdr:col>
                    <xdr:colOff>276225</xdr:colOff>
                    <xdr:row>434</xdr:row>
                    <xdr:rowOff>9525</xdr:rowOff>
                  </from>
                  <to>
                    <xdr:col>10</xdr:col>
                    <xdr:colOff>523875</xdr:colOff>
                    <xdr:row>435</xdr:row>
                    <xdr:rowOff>19050</xdr:rowOff>
                  </to>
                </anchor>
              </controlPr>
            </control>
          </mc:Choice>
        </mc:AlternateContent>
        <mc:AlternateContent xmlns:mc="http://schemas.openxmlformats.org/markup-compatibility/2006">
          <mc:Choice Requires="x14">
            <control shapeId="51718" r:id="rId460" name="Check Box 518">
              <controlPr defaultSize="0" autoFill="0" autoLine="0" autoPict="0">
                <anchor moveWithCells="1">
                  <from>
                    <xdr:col>10</xdr:col>
                    <xdr:colOff>276225</xdr:colOff>
                    <xdr:row>435</xdr:row>
                    <xdr:rowOff>9525</xdr:rowOff>
                  </from>
                  <to>
                    <xdr:col>10</xdr:col>
                    <xdr:colOff>523875</xdr:colOff>
                    <xdr:row>436</xdr:row>
                    <xdr:rowOff>19050</xdr:rowOff>
                  </to>
                </anchor>
              </controlPr>
            </control>
          </mc:Choice>
        </mc:AlternateContent>
        <mc:AlternateContent xmlns:mc="http://schemas.openxmlformats.org/markup-compatibility/2006">
          <mc:Choice Requires="x14">
            <control shapeId="51719" r:id="rId461" name="Check Box 519">
              <controlPr defaultSize="0" autoFill="0" autoLine="0" autoPict="0">
                <anchor moveWithCells="1">
                  <from>
                    <xdr:col>10</xdr:col>
                    <xdr:colOff>276225</xdr:colOff>
                    <xdr:row>436</xdr:row>
                    <xdr:rowOff>9525</xdr:rowOff>
                  </from>
                  <to>
                    <xdr:col>10</xdr:col>
                    <xdr:colOff>523875</xdr:colOff>
                    <xdr:row>437</xdr:row>
                    <xdr:rowOff>19050</xdr:rowOff>
                  </to>
                </anchor>
              </controlPr>
            </control>
          </mc:Choice>
        </mc:AlternateContent>
        <mc:AlternateContent xmlns:mc="http://schemas.openxmlformats.org/markup-compatibility/2006">
          <mc:Choice Requires="x14">
            <control shapeId="51720" r:id="rId462" name="Check Box 520">
              <controlPr defaultSize="0" autoFill="0" autoLine="0" autoPict="0">
                <anchor moveWithCells="1">
                  <from>
                    <xdr:col>10</xdr:col>
                    <xdr:colOff>276225</xdr:colOff>
                    <xdr:row>437</xdr:row>
                    <xdr:rowOff>9525</xdr:rowOff>
                  </from>
                  <to>
                    <xdr:col>10</xdr:col>
                    <xdr:colOff>523875</xdr:colOff>
                    <xdr:row>438</xdr:row>
                    <xdr:rowOff>19050</xdr:rowOff>
                  </to>
                </anchor>
              </controlPr>
            </control>
          </mc:Choice>
        </mc:AlternateContent>
        <mc:AlternateContent xmlns:mc="http://schemas.openxmlformats.org/markup-compatibility/2006">
          <mc:Choice Requires="x14">
            <control shapeId="51721" r:id="rId463" name="Check Box 521">
              <controlPr defaultSize="0" autoFill="0" autoLine="0" autoPict="0">
                <anchor moveWithCells="1">
                  <from>
                    <xdr:col>10</xdr:col>
                    <xdr:colOff>276225</xdr:colOff>
                    <xdr:row>438</xdr:row>
                    <xdr:rowOff>9525</xdr:rowOff>
                  </from>
                  <to>
                    <xdr:col>10</xdr:col>
                    <xdr:colOff>523875</xdr:colOff>
                    <xdr:row>439</xdr:row>
                    <xdr:rowOff>19050</xdr:rowOff>
                  </to>
                </anchor>
              </controlPr>
            </control>
          </mc:Choice>
        </mc:AlternateContent>
        <mc:AlternateContent xmlns:mc="http://schemas.openxmlformats.org/markup-compatibility/2006">
          <mc:Choice Requires="x14">
            <control shapeId="51722" r:id="rId464" name="Check Box 522">
              <controlPr defaultSize="0" autoFill="0" autoLine="0" autoPict="0">
                <anchor moveWithCells="1">
                  <from>
                    <xdr:col>10</xdr:col>
                    <xdr:colOff>276225</xdr:colOff>
                    <xdr:row>439</xdr:row>
                    <xdr:rowOff>9525</xdr:rowOff>
                  </from>
                  <to>
                    <xdr:col>10</xdr:col>
                    <xdr:colOff>523875</xdr:colOff>
                    <xdr:row>440</xdr:row>
                    <xdr:rowOff>19050</xdr:rowOff>
                  </to>
                </anchor>
              </controlPr>
            </control>
          </mc:Choice>
        </mc:AlternateContent>
        <mc:AlternateContent xmlns:mc="http://schemas.openxmlformats.org/markup-compatibility/2006">
          <mc:Choice Requires="x14">
            <control shapeId="51723" r:id="rId465" name="Check Box 523">
              <controlPr defaultSize="0" autoFill="0" autoLine="0" autoPict="0">
                <anchor moveWithCells="1">
                  <from>
                    <xdr:col>10</xdr:col>
                    <xdr:colOff>276225</xdr:colOff>
                    <xdr:row>440</xdr:row>
                    <xdr:rowOff>9525</xdr:rowOff>
                  </from>
                  <to>
                    <xdr:col>10</xdr:col>
                    <xdr:colOff>523875</xdr:colOff>
                    <xdr:row>441</xdr:row>
                    <xdr:rowOff>19050</xdr:rowOff>
                  </to>
                </anchor>
              </controlPr>
            </control>
          </mc:Choice>
        </mc:AlternateContent>
        <mc:AlternateContent xmlns:mc="http://schemas.openxmlformats.org/markup-compatibility/2006">
          <mc:Choice Requires="x14">
            <control shapeId="51724" r:id="rId466" name="Check Box 524">
              <controlPr defaultSize="0" autoFill="0" autoLine="0" autoPict="0">
                <anchor moveWithCells="1">
                  <from>
                    <xdr:col>10</xdr:col>
                    <xdr:colOff>276225</xdr:colOff>
                    <xdr:row>441</xdr:row>
                    <xdr:rowOff>9525</xdr:rowOff>
                  </from>
                  <to>
                    <xdr:col>10</xdr:col>
                    <xdr:colOff>523875</xdr:colOff>
                    <xdr:row>442</xdr:row>
                    <xdr:rowOff>19050</xdr:rowOff>
                  </to>
                </anchor>
              </controlPr>
            </control>
          </mc:Choice>
        </mc:AlternateContent>
        <mc:AlternateContent xmlns:mc="http://schemas.openxmlformats.org/markup-compatibility/2006">
          <mc:Choice Requires="x14">
            <control shapeId="51725" r:id="rId467" name="Check Box 525">
              <controlPr defaultSize="0" autoFill="0" autoLine="0" autoPict="0">
                <anchor moveWithCells="1">
                  <from>
                    <xdr:col>10</xdr:col>
                    <xdr:colOff>276225</xdr:colOff>
                    <xdr:row>442</xdr:row>
                    <xdr:rowOff>9525</xdr:rowOff>
                  </from>
                  <to>
                    <xdr:col>10</xdr:col>
                    <xdr:colOff>523875</xdr:colOff>
                    <xdr:row>443</xdr:row>
                    <xdr:rowOff>19050</xdr:rowOff>
                  </to>
                </anchor>
              </controlPr>
            </control>
          </mc:Choice>
        </mc:AlternateContent>
        <mc:AlternateContent xmlns:mc="http://schemas.openxmlformats.org/markup-compatibility/2006">
          <mc:Choice Requires="x14">
            <control shapeId="51730" r:id="rId468" name="Check Box 530">
              <controlPr defaultSize="0" autoFill="0" autoLine="0" autoPict="0">
                <anchor moveWithCells="1">
                  <from>
                    <xdr:col>10</xdr:col>
                    <xdr:colOff>276225</xdr:colOff>
                    <xdr:row>444</xdr:row>
                    <xdr:rowOff>9525</xdr:rowOff>
                  </from>
                  <to>
                    <xdr:col>10</xdr:col>
                    <xdr:colOff>523875</xdr:colOff>
                    <xdr:row>445</xdr:row>
                    <xdr:rowOff>19050</xdr:rowOff>
                  </to>
                </anchor>
              </controlPr>
            </control>
          </mc:Choice>
        </mc:AlternateContent>
        <mc:AlternateContent xmlns:mc="http://schemas.openxmlformats.org/markup-compatibility/2006">
          <mc:Choice Requires="x14">
            <control shapeId="51731" r:id="rId469" name="Check Box 531">
              <controlPr defaultSize="0" autoFill="0" autoLine="0" autoPict="0">
                <anchor moveWithCells="1">
                  <from>
                    <xdr:col>10</xdr:col>
                    <xdr:colOff>276225</xdr:colOff>
                    <xdr:row>445</xdr:row>
                    <xdr:rowOff>9525</xdr:rowOff>
                  </from>
                  <to>
                    <xdr:col>10</xdr:col>
                    <xdr:colOff>523875</xdr:colOff>
                    <xdr:row>446</xdr:row>
                    <xdr:rowOff>19050</xdr:rowOff>
                  </to>
                </anchor>
              </controlPr>
            </control>
          </mc:Choice>
        </mc:AlternateContent>
        <mc:AlternateContent xmlns:mc="http://schemas.openxmlformats.org/markup-compatibility/2006">
          <mc:Choice Requires="x14">
            <control shapeId="51732" r:id="rId470" name="Check Box 532">
              <controlPr defaultSize="0" autoFill="0" autoLine="0" autoPict="0">
                <anchor moveWithCells="1">
                  <from>
                    <xdr:col>10</xdr:col>
                    <xdr:colOff>276225</xdr:colOff>
                    <xdr:row>446</xdr:row>
                    <xdr:rowOff>9525</xdr:rowOff>
                  </from>
                  <to>
                    <xdr:col>10</xdr:col>
                    <xdr:colOff>523875</xdr:colOff>
                    <xdr:row>447</xdr:row>
                    <xdr:rowOff>19050</xdr:rowOff>
                  </to>
                </anchor>
              </controlPr>
            </control>
          </mc:Choice>
        </mc:AlternateContent>
        <mc:AlternateContent xmlns:mc="http://schemas.openxmlformats.org/markup-compatibility/2006">
          <mc:Choice Requires="x14">
            <control shapeId="51733" r:id="rId471" name="Check Box 533">
              <controlPr defaultSize="0" autoFill="0" autoLine="0" autoPict="0">
                <anchor moveWithCells="1">
                  <from>
                    <xdr:col>10</xdr:col>
                    <xdr:colOff>276225</xdr:colOff>
                    <xdr:row>447</xdr:row>
                    <xdr:rowOff>9525</xdr:rowOff>
                  </from>
                  <to>
                    <xdr:col>10</xdr:col>
                    <xdr:colOff>523875</xdr:colOff>
                    <xdr:row>448</xdr:row>
                    <xdr:rowOff>19050</xdr:rowOff>
                  </to>
                </anchor>
              </controlPr>
            </control>
          </mc:Choice>
        </mc:AlternateContent>
        <mc:AlternateContent xmlns:mc="http://schemas.openxmlformats.org/markup-compatibility/2006">
          <mc:Choice Requires="x14">
            <control shapeId="51734" r:id="rId472" name="Check Box 534">
              <controlPr defaultSize="0" autoFill="0" autoLine="0" autoPict="0">
                <anchor moveWithCells="1">
                  <from>
                    <xdr:col>10</xdr:col>
                    <xdr:colOff>276225</xdr:colOff>
                    <xdr:row>448</xdr:row>
                    <xdr:rowOff>9525</xdr:rowOff>
                  </from>
                  <to>
                    <xdr:col>10</xdr:col>
                    <xdr:colOff>523875</xdr:colOff>
                    <xdr:row>449</xdr:row>
                    <xdr:rowOff>19050</xdr:rowOff>
                  </to>
                </anchor>
              </controlPr>
            </control>
          </mc:Choice>
        </mc:AlternateContent>
        <mc:AlternateContent xmlns:mc="http://schemas.openxmlformats.org/markup-compatibility/2006">
          <mc:Choice Requires="x14">
            <control shapeId="51735" r:id="rId473" name="Check Box 535">
              <controlPr defaultSize="0" autoFill="0" autoLine="0" autoPict="0">
                <anchor moveWithCells="1">
                  <from>
                    <xdr:col>10</xdr:col>
                    <xdr:colOff>276225</xdr:colOff>
                    <xdr:row>449</xdr:row>
                    <xdr:rowOff>9525</xdr:rowOff>
                  </from>
                  <to>
                    <xdr:col>10</xdr:col>
                    <xdr:colOff>523875</xdr:colOff>
                    <xdr:row>450</xdr:row>
                    <xdr:rowOff>19050</xdr:rowOff>
                  </to>
                </anchor>
              </controlPr>
            </control>
          </mc:Choice>
        </mc:AlternateContent>
        <mc:AlternateContent xmlns:mc="http://schemas.openxmlformats.org/markup-compatibility/2006">
          <mc:Choice Requires="x14">
            <control shapeId="51736" r:id="rId474" name="Check Box 536">
              <controlPr defaultSize="0" autoFill="0" autoLine="0" autoPict="0">
                <anchor moveWithCells="1">
                  <from>
                    <xdr:col>10</xdr:col>
                    <xdr:colOff>276225</xdr:colOff>
                    <xdr:row>450</xdr:row>
                    <xdr:rowOff>9525</xdr:rowOff>
                  </from>
                  <to>
                    <xdr:col>10</xdr:col>
                    <xdr:colOff>523875</xdr:colOff>
                    <xdr:row>451</xdr:row>
                    <xdr:rowOff>19050</xdr:rowOff>
                  </to>
                </anchor>
              </controlPr>
            </control>
          </mc:Choice>
        </mc:AlternateContent>
        <mc:AlternateContent xmlns:mc="http://schemas.openxmlformats.org/markup-compatibility/2006">
          <mc:Choice Requires="x14">
            <control shapeId="51737" r:id="rId475" name="Check Box 537">
              <controlPr defaultSize="0" autoFill="0" autoLine="0" autoPict="0">
                <anchor moveWithCells="1">
                  <from>
                    <xdr:col>10</xdr:col>
                    <xdr:colOff>276225</xdr:colOff>
                    <xdr:row>451</xdr:row>
                    <xdr:rowOff>9525</xdr:rowOff>
                  </from>
                  <to>
                    <xdr:col>10</xdr:col>
                    <xdr:colOff>523875</xdr:colOff>
                    <xdr:row>452</xdr:row>
                    <xdr:rowOff>19050</xdr:rowOff>
                  </to>
                </anchor>
              </controlPr>
            </control>
          </mc:Choice>
        </mc:AlternateContent>
        <mc:AlternateContent xmlns:mc="http://schemas.openxmlformats.org/markup-compatibility/2006">
          <mc:Choice Requires="x14">
            <control shapeId="51738" r:id="rId476" name="Check Box 538">
              <controlPr defaultSize="0" autoFill="0" autoLine="0" autoPict="0">
                <anchor moveWithCells="1">
                  <from>
                    <xdr:col>10</xdr:col>
                    <xdr:colOff>276225</xdr:colOff>
                    <xdr:row>452</xdr:row>
                    <xdr:rowOff>9525</xdr:rowOff>
                  </from>
                  <to>
                    <xdr:col>10</xdr:col>
                    <xdr:colOff>523875</xdr:colOff>
                    <xdr:row>453</xdr:row>
                    <xdr:rowOff>19050</xdr:rowOff>
                  </to>
                </anchor>
              </controlPr>
            </control>
          </mc:Choice>
        </mc:AlternateContent>
        <mc:AlternateContent xmlns:mc="http://schemas.openxmlformats.org/markup-compatibility/2006">
          <mc:Choice Requires="x14">
            <control shapeId="51739" r:id="rId477" name="Check Box 539">
              <controlPr defaultSize="0" autoFill="0" autoLine="0" autoPict="0">
                <anchor moveWithCells="1">
                  <from>
                    <xdr:col>10</xdr:col>
                    <xdr:colOff>276225</xdr:colOff>
                    <xdr:row>453</xdr:row>
                    <xdr:rowOff>9525</xdr:rowOff>
                  </from>
                  <to>
                    <xdr:col>10</xdr:col>
                    <xdr:colOff>523875</xdr:colOff>
                    <xdr:row>454</xdr:row>
                    <xdr:rowOff>19050</xdr:rowOff>
                  </to>
                </anchor>
              </controlPr>
            </control>
          </mc:Choice>
        </mc:AlternateContent>
        <mc:AlternateContent xmlns:mc="http://schemas.openxmlformats.org/markup-compatibility/2006">
          <mc:Choice Requires="x14">
            <control shapeId="51740" r:id="rId478" name="Check Box 540">
              <controlPr defaultSize="0" autoFill="0" autoLine="0" autoPict="0">
                <anchor moveWithCells="1">
                  <from>
                    <xdr:col>10</xdr:col>
                    <xdr:colOff>276225</xdr:colOff>
                    <xdr:row>454</xdr:row>
                    <xdr:rowOff>9525</xdr:rowOff>
                  </from>
                  <to>
                    <xdr:col>10</xdr:col>
                    <xdr:colOff>523875</xdr:colOff>
                    <xdr:row>455</xdr:row>
                    <xdr:rowOff>19050</xdr:rowOff>
                  </to>
                </anchor>
              </controlPr>
            </control>
          </mc:Choice>
        </mc:AlternateContent>
        <mc:AlternateContent xmlns:mc="http://schemas.openxmlformats.org/markup-compatibility/2006">
          <mc:Choice Requires="x14">
            <control shapeId="51741" r:id="rId479" name="Check Box 541">
              <controlPr defaultSize="0" autoFill="0" autoLine="0" autoPict="0">
                <anchor moveWithCells="1">
                  <from>
                    <xdr:col>10</xdr:col>
                    <xdr:colOff>276225</xdr:colOff>
                    <xdr:row>455</xdr:row>
                    <xdr:rowOff>9525</xdr:rowOff>
                  </from>
                  <to>
                    <xdr:col>10</xdr:col>
                    <xdr:colOff>523875</xdr:colOff>
                    <xdr:row>456</xdr:row>
                    <xdr:rowOff>19050</xdr:rowOff>
                  </to>
                </anchor>
              </controlPr>
            </control>
          </mc:Choice>
        </mc:AlternateContent>
        <mc:AlternateContent xmlns:mc="http://schemas.openxmlformats.org/markup-compatibility/2006">
          <mc:Choice Requires="x14">
            <control shapeId="51742" r:id="rId480" name="Check Box 542">
              <controlPr defaultSize="0" autoFill="0" autoLine="0" autoPict="0">
                <anchor moveWithCells="1">
                  <from>
                    <xdr:col>10</xdr:col>
                    <xdr:colOff>276225</xdr:colOff>
                    <xdr:row>456</xdr:row>
                    <xdr:rowOff>9525</xdr:rowOff>
                  </from>
                  <to>
                    <xdr:col>10</xdr:col>
                    <xdr:colOff>523875</xdr:colOff>
                    <xdr:row>457</xdr:row>
                    <xdr:rowOff>19050</xdr:rowOff>
                  </to>
                </anchor>
              </controlPr>
            </control>
          </mc:Choice>
        </mc:AlternateContent>
        <mc:AlternateContent xmlns:mc="http://schemas.openxmlformats.org/markup-compatibility/2006">
          <mc:Choice Requires="x14">
            <control shapeId="51743" r:id="rId481" name="Check Box 543">
              <controlPr defaultSize="0" autoFill="0" autoLine="0" autoPict="0">
                <anchor moveWithCells="1">
                  <from>
                    <xdr:col>10</xdr:col>
                    <xdr:colOff>276225</xdr:colOff>
                    <xdr:row>457</xdr:row>
                    <xdr:rowOff>9525</xdr:rowOff>
                  </from>
                  <to>
                    <xdr:col>10</xdr:col>
                    <xdr:colOff>523875</xdr:colOff>
                    <xdr:row>458</xdr:row>
                    <xdr:rowOff>19050</xdr:rowOff>
                  </to>
                </anchor>
              </controlPr>
            </control>
          </mc:Choice>
        </mc:AlternateContent>
        <mc:AlternateContent xmlns:mc="http://schemas.openxmlformats.org/markup-compatibility/2006">
          <mc:Choice Requires="x14">
            <control shapeId="51744" r:id="rId482" name="Check Box 544">
              <controlPr defaultSize="0" autoFill="0" autoLine="0" autoPict="0">
                <anchor moveWithCells="1">
                  <from>
                    <xdr:col>10</xdr:col>
                    <xdr:colOff>276225</xdr:colOff>
                    <xdr:row>458</xdr:row>
                    <xdr:rowOff>9525</xdr:rowOff>
                  </from>
                  <to>
                    <xdr:col>10</xdr:col>
                    <xdr:colOff>523875</xdr:colOff>
                    <xdr:row>459</xdr:row>
                    <xdr:rowOff>19050</xdr:rowOff>
                  </to>
                </anchor>
              </controlPr>
            </control>
          </mc:Choice>
        </mc:AlternateContent>
        <mc:AlternateContent xmlns:mc="http://schemas.openxmlformats.org/markup-compatibility/2006">
          <mc:Choice Requires="x14">
            <control shapeId="51745" r:id="rId483" name="Check Box 545">
              <controlPr defaultSize="0" autoFill="0" autoLine="0" autoPict="0">
                <anchor moveWithCells="1">
                  <from>
                    <xdr:col>10</xdr:col>
                    <xdr:colOff>276225</xdr:colOff>
                    <xdr:row>459</xdr:row>
                    <xdr:rowOff>9525</xdr:rowOff>
                  </from>
                  <to>
                    <xdr:col>10</xdr:col>
                    <xdr:colOff>523875</xdr:colOff>
                    <xdr:row>460</xdr:row>
                    <xdr:rowOff>19050</xdr:rowOff>
                  </to>
                </anchor>
              </controlPr>
            </control>
          </mc:Choice>
        </mc:AlternateContent>
        <mc:AlternateContent xmlns:mc="http://schemas.openxmlformats.org/markup-compatibility/2006">
          <mc:Choice Requires="x14">
            <control shapeId="51746" r:id="rId484" name="Check Box 546">
              <controlPr defaultSize="0" autoFill="0" autoLine="0" autoPict="0">
                <anchor moveWithCells="1">
                  <from>
                    <xdr:col>10</xdr:col>
                    <xdr:colOff>276225</xdr:colOff>
                    <xdr:row>460</xdr:row>
                    <xdr:rowOff>9525</xdr:rowOff>
                  </from>
                  <to>
                    <xdr:col>10</xdr:col>
                    <xdr:colOff>523875</xdr:colOff>
                    <xdr:row>461</xdr:row>
                    <xdr:rowOff>19050</xdr:rowOff>
                  </to>
                </anchor>
              </controlPr>
            </control>
          </mc:Choice>
        </mc:AlternateContent>
        <mc:AlternateContent xmlns:mc="http://schemas.openxmlformats.org/markup-compatibility/2006">
          <mc:Choice Requires="x14">
            <control shapeId="51747" r:id="rId485" name="Check Box 547">
              <controlPr defaultSize="0" autoFill="0" autoLine="0" autoPict="0">
                <anchor moveWithCells="1">
                  <from>
                    <xdr:col>10</xdr:col>
                    <xdr:colOff>276225</xdr:colOff>
                    <xdr:row>461</xdr:row>
                    <xdr:rowOff>9525</xdr:rowOff>
                  </from>
                  <to>
                    <xdr:col>10</xdr:col>
                    <xdr:colOff>523875</xdr:colOff>
                    <xdr:row>462</xdr:row>
                    <xdr:rowOff>19050</xdr:rowOff>
                  </to>
                </anchor>
              </controlPr>
            </control>
          </mc:Choice>
        </mc:AlternateContent>
        <mc:AlternateContent xmlns:mc="http://schemas.openxmlformats.org/markup-compatibility/2006">
          <mc:Choice Requires="x14">
            <control shapeId="51748" r:id="rId486" name="Check Box 548">
              <controlPr defaultSize="0" autoFill="0" autoLine="0" autoPict="0">
                <anchor moveWithCells="1">
                  <from>
                    <xdr:col>10</xdr:col>
                    <xdr:colOff>276225</xdr:colOff>
                    <xdr:row>462</xdr:row>
                    <xdr:rowOff>9525</xdr:rowOff>
                  </from>
                  <to>
                    <xdr:col>10</xdr:col>
                    <xdr:colOff>523875</xdr:colOff>
                    <xdr:row>463</xdr:row>
                    <xdr:rowOff>19050</xdr:rowOff>
                  </to>
                </anchor>
              </controlPr>
            </control>
          </mc:Choice>
        </mc:AlternateContent>
        <mc:AlternateContent xmlns:mc="http://schemas.openxmlformats.org/markup-compatibility/2006">
          <mc:Choice Requires="x14">
            <control shapeId="51749" r:id="rId487" name="Check Box 549">
              <controlPr defaultSize="0" autoFill="0" autoLine="0" autoPict="0">
                <anchor moveWithCells="1">
                  <from>
                    <xdr:col>10</xdr:col>
                    <xdr:colOff>276225</xdr:colOff>
                    <xdr:row>463</xdr:row>
                    <xdr:rowOff>9525</xdr:rowOff>
                  </from>
                  <to>
                    <xdr:col>10</xdr:col>
                    <xdr:colOff>523875</xdr:colOff>
                    <xdr:row>464</xdr:row>
                    <xdr:rowOff>19050</xdr:rowOff>
                  </to>
                </anchor>
              </controlPr>
            </control>
          </mc:Choice>
        </mc:AlternateContent>
        <mc:AlternateContent xmlns:mc="http://schemas.openxmlformats.org/markup-compatibility/2006">
          <mc:Choice Requires="x14">
            <control shapeId="51750" r:id="rId488" name="Check Box 550">
              <controlPr defaultSize="0" autoFill="0" autoLine="0" autoPict="0">
                <anchor moveWithCells="1">
                  <from>
                    <xdr:col>10</xdr:col>
                    <xdr:colOff>276225</xdr:colOff>
                    <xdr:row>464</xdr:row>
                    <xdr:rowOff>9525</xdr:rowOff>
                  </from>
                  <to>
                    <xdr:col>10</xdr:col>
                    <xdr:colOff>523875</xdr:colOff>
                    <xdr:row>465</xdr:row>
                    <xdr:rowOff>19050</xdr:rowOff>
                  </to>
                </anchor>
              </controlPr>
            </control>
          </mc:Choice>
        </mc:AlternateContent>
        <mc:AlternateContent xmlns:mc="http://schemas.openxmlformats.org/markup-compatibility/2006">
          <mc:Choice Requires="x14">
            <control shapeId="51751" r:id="rId489" name="Check Box 551">
              <controlPr defaultSize="0" autoFill="0" autoLine="0" autoPict="0">
                <anchor moveWithCells="1">
                  <from>
                    <xdr:col>10</xdr:col>
                    <xdr:colOff>276225</xdr:colOff>
                    <xdr:row>465</xdr:row>
                    <xdr:rowOff>9525</xdr:rowOff>
                  </from>
                  <to>
                    <xdr:col>10</xdr:col>
                    <xdr:colOff>523875</xdr:colOff>
                    <xdr:row>466</xdr:row>
                    <xdr:rowOff>19050</xdr:rowOff>
                  </to>
                </anchor>
              </controlPr>
            </control>
          </mc:Choice>
        </mc:AlternateContent>
        <mc:AlternateContent xmlns:mc="http://schemas.openxmlformats.org/markup-compatibility/2006">
          <mc:Choice Requires="x14">
            <control shapeId="51752" r:id="rId490" name="Check Box 552">
              <controlPr defaultSize="0" autoFill="0" autoLine="0" autoPict="0">
                <anchor moveWithCells="1">
                  <from>
                    <xdr:col>10</xdr:col>
                    <xdr:colOff>276225</xdr:colOff>
                    <xdr:row>466</xdr:row>
                    <xdr:rowOff>9525</xdr:rowOff>
                  </from>
                  <to>
                    <xdr:col>10</xdr:col>
                    <xdr:colOff>523875</xdr:colOff>
                    <xdr:row>467</xdr:row>
                    <xdr:rowOff>19050</xdr:rowOff>
                  </to>
                </anchor>
              </controlPr>
            </control>
          </mc:Choice>
        </mc:AlternateContent>
        <mc:AlternateContent xmlns:mc="http://schemas.openxmlformats.org/markup-compatibility/2006">
          <mc:Choice Requires="x14">
            <control shapeId="51753" r:id="rId491" name="Check Box 553">
              <controlPr defaultSize="0" autoFill="0" autoLine="0" autoPict="0">
                <anchor moveWithCells="1">
                  <from>
                    <xdr:col>10</xdr:col>
                    <xdr:colOff>276225</xdr:colOff>
                    <xdr:row>467</xdr:row>
                    <xdr:rowOff>9525</xdr:rowOff>
                  </from>
                  <to>
                    <xdr:col>10</xdr:col>
                    <xdr:colOff>523875</xdr:colOff>
                    <xdr:row>468</xdr:row>
                    <xdr:rowOff>19050</xdr:rowOff>
                  </to>
                </anchor>
              </controlPr>
            </control>
          </mc:Choice>
        </mc:AlternateContent>
        <mc:AlternateContent xmlns:mc="http://schemas.openxmlformats.org/markup-compatibility/2006">
          <mc:Choice Requires="x14">
            <control shapeId="51754" r:id="rId492" name="Check Box 554">
              <controlPr defaultSize="0" autoFill="0" autoLine="0" autoPict="0">
                <anchor moveWithCells="1">
                  <from>
                    <xdr:col>10</xdr:col>
                    <xdr:colOff>276225</xdr:colOff>
                    <xdr:row>468</xdr:row>
                    <xdr:rowOff>9525</xdr:rowOff>
                  </from>
                  <to>
                    <xdr:col>10</xdr:col>
                    <xdr:colOff>523875</xdr:colOff>
                    <xdr:row>469</xdr:row>
                    <xdr:rowOff>19050</xdr:rowOff>
                  </to>
                </anchor>
              </controlPr>
            </control>
          </mc:Choice>
        </mc:AlternateContent>
        <mc:AlternateContent xmlns:mc="http://schemas.openxmlformats.org/markup-compatibility/2006">
          <mc:Choice Requires="x14">
            <control shapeId="51755" r:id="rId493" name="Check Box 555">
              <controlPr defaultSize="0" autoFill="0" autoLine="0" autoPict="0">
                <anchor moveWithCells="1">
                  <from>
                    <xdr:col>10</xdr:col>
                    <xdr:colOff>276225</xdr:colOff>
                    <xdr:row>469</xdr:row>
                    <xdr:rowOff>9525</xdr:rowOff>
                  </from>
                  <to>
                    <xdr:col>10</xdr:col>
                    <xdr:colOff>523875</xdr:colOff>
                    <xdr:row>470</xdr:row>
                    <xdr:rowOff>19050</xdr:rowOff>
                  </to>
                </anchor>
              </controlPr>
            </control>
          </mc:Choice>
        </mc:AlternateContent>
        <mc:AlternateContent xmlns:mc="http://schemas.openxmlformats.org/markup-compatibility/2006">
          <mc:Choice Requires="x14">
            <control shapeId="51756" r:id="rId494" name="Check Box 556">
              <controlPr defaultSize="0" autoFill="0" autoLine="0" autoPict="0">
                <anchor moveWithCells="1">
                  <from>
                    <xdr:col>10</xdr:col>
                    <xdr:colOff>276225</xdr:colOff>
                    <xdr:row>470</xdr:row>
                    <xdr:rowOff>9525</xdr:rowOff>
                  </from>
                  <to>
                    <xdr:col>10</xdr:col>
                    <xdr:colOff>523875</xdr:colOff>
                    <xdr:row>471</xdr:row>
                    <xdr:rowOff>19050</xdr:rowOff>
                  </to>
                </anchor>
              </controlPr>
            </control>
          </mc:Choice>
        </mc:AlternateContent>
        <mc:AlternateContent xmlns:mc="http://schemas.openxmlformats.org/markup-compatibility/2006">
          <mc:Choice Requires="x14">
            <control shapeId="51757" r:id="rId495" name="Check Box 557">
              <controlPr defaultSize="0" autoFill="0" autoLine="0" autoPict="0">
                <anchor moveWithCells="1">
                  <from>
                    <xdr:col>10</xdr:col>
                    <xdr:colOff>276225</xdr:colOff>
                    <xdr:row>471</xdr:row>
                    <xdr:rowOff>9525</xdr:rowOff>
                  </from>
                  <to>
                    <xdr:col>10</xdr:col>
                    <xdr:colOff>523875</xdr:colOff>
                    <xdr:row>472</xdr:row>
                    <xdr:rowOff>19050</xdr:rowOff>
                  </to>
                </anchor>
              </controlPr>
            </control>
          </mc:Choice>
        </mc:AlternateContent>
        <mc:AlternateContent xmlns:mc="http://schemas.openxmlformats.org/markup-compatibility/2006">
          <mc:Choice Requires="x14">
            <control shapeId="51758" r:id="rId496" name="Check Box 558">
              <controlPr defaultSize="0" autoFill="0" autoLine="0" autoPict="0">
                <anchor moveWithCells="1">
                  <from>
                    <xdr:col>10</xdr:col>
                    <xdr:colOff>276225</xdr:colOff>
                    <xdr:row>472</xdr:row>
                    <xdr:rowOff>9525</xdr:rowOff>
                  </from>
                  <to>
                    <xdr:col>10</xdr:col>
                    <xdr:colOff>523875</xdr:colOff>
                    <xdr:row>473</xdr:row>
                    <xdr:rowOff>19050</xdr:rowOff>
                  </to>
                </anchor>
              </controlPr>
            </control>
          </mc:Choice>
        </mc:AlternateContent>
        <mc:AlternateContent xmlns:mc="http://schemas.openxmlformats.org/markup-compatibility/2006">
          <mc:Choice Requires="x14">
            <control shapeId="51759" r:id="rId497" name="Check Box 559">
              <controlPr defaultSize="0" autoFill="0" autoLine="0" autoPict="0">
                <anchor moveWithCells="1">
                  <from>
                    <xdr:col>10</xdr:col>
                    <xdr:colOff>276225</xdr:colOff>
                    <xdr:row>473</xdr:row>
                    <xdr:rowOff>9525</xdr:rowOff>
                  </from>
                  <to>
                    <xdr:col>10</xdr:col>
                    <xdr:colOff>523875</xdr:colOff>
                    <xdr:row>474</xdr:row>
                    <xdr:rowOff>19050</xdr:rowOff>
                  </to>
                </anchor>
              </controlPr>
            </control>
          </mc:Choice>
        </mc:AlternateContent>
        <mc:AlternateContent xmlns:mc="http://schemas.openxmlformats.org/markup-compatibility/2006">
          <mc:Choice Requires="x14">
            <control shapeId="51760" r:id="rId498" name="Check Box 560">
              <controlPr defaultSize="0" autoFill="0" autoLine="0" autoPict="0">
                <anchor moveWithCells="1">
                  <from>
                    <xdr:col>10</xdr:col>
                    <xdr:colOff>276225</xdr:colOff>
                    <xdr:row>474</xdr:row>
                    <xdr:rowOff>9525</xdr:rowOff>
                  </from>
                  <to>
                    <xdr:col>10</xdr:col>
                    <xdr:colOff>523875</xdr:colOff>
                    <xdr:row>475</xdr:row>
                    <xdr:rowOff>19050</xdr:rowOff>
                  </to>
                </anchor>
              </controlPr>
            </control>
          </mc:Choice>
        </mc:AlternateContent>
        <mc:AlternateContent xmlns:mc="http://schemas.openxmlformats.org/markup-compatibility/2006">
          <mc:Choice Requires="x14">
            <control shapeId="51761" r:id="rId499" name="Check Box 561">
              <controlPr defaultSize="0" autoFill="0" autoLine="0" autoPict="0">
                <anchor moveWithCells="1">
                  <from>
                    <xdr:col>10</xdr:col>
                    <xdr:colOff>276225</xdr:colOff>
                    <xdr:row>475</xdr:row>
                    <xdr:rowOff>9525</xdr:rowOff>
                  </from>
                  <to>
                    <xdr:col>10</xdr:col>
                    <xdr:colOff>523875</xdr:colOff>
                    <xdr:row>476</xdr:row>
                    <xdr:rowOff>19050</xdr:rowOff>
                  </to>
                </anchor>
              </controlPr>
            </control>
          </mc:Choice>
        </mc:AlternateContent>
        <mc:AlternateContent xmlns:mc="http://schemas.openxmlformats.org/markup-compatibility/2006">
          <mc:Choice Requires="x14">
            <control shapeId="51762" r:id="rId500" name="Check Box 562">
              <controlPr defaultSize="0" autoFill="0" autoLine="0" autoPict="0">
                <anchor moveWithCells="1">
                  <from>
                    <xdr:col>10</xdr:col>
                    <xdr:colOff>276225</xdr:colOff>
                    <xdr:row>476</xdr:row>
                    <xdr:rowOff>9525</xdr:rowOff>
                  </from>
                  <to>
                    <xdr:col>10</xdr:col>
                    <xdr:colOff>523875</xdr:colOff>
                    <xdr:row>477</xdr:row>
                    <xdr:rowOff>19050</xdr:rowOff>
                  </to>
                </anchor>
              </controlPr>
            </control>
          </mc:Choice>
        </mc:AlternateContent>
        <mc:AlternateContent xmlns:mc="http://schemas.openxmlformats.org/markup-compatibility/2006">
          <mc:Choice Requires="x14">
            <control shapeId="51763" r:id="rId501" name="Check Box 563">
              <controlPr defaultSize="0" autoFill="0" autoLine="0" autoPict="0">
                <anchor moveWithCells="1">
                  <from>
                    <xdr:col>10</xdr:col>
                    <xdr:colOff>276225</xdr:colOff>
                    <xdr:row>477</xdr:row>
                    <xdr:rowOff>9525</xdr:rowOff>
                  </from>
                  <to>
                    <xdr:col>10</xdr:col>
                    <xdr:colOff>523875</xdr:colOff>
                    <xdr:row>478</xdr:row>
                    <xdr:rowOff>19050</xdr:rowOff>
                  </to>
                </anchor>
              </controlPr>
            </control>
          </mc:Choice>
        </mc:AlternateContent>
        <mc:AlternateContent xmlns:mc="http://schemas.openxmlformats.org/markup-compatibility/2006">
          <mc:Choice Requires="x14">
            <control shapeId="51764" r:id="rId502" name="Check Box 564">
              <controlPr defaultSize="0" autoFill="0" autoLine="0" autoPict="0">
                <anchor moveWithCells="1">
                  <from>
                    <xdr:col>10</xdr:col>
                    <xdr:colOff>276225</xdr:colOff>
                    <xdr:row>478</xdr:row>
                    <xdr:rowOff>9525</xdr:rowOff>
                  </from>
                  <to>
                    <xdr:col>10</xdr:col>
                    <xdr:colOff>523875</xdr:colOff>
                    <xdr:row>479</xdr:row>
                    <xdr:rowOff>19050</xdr:rowOff>
                  </to>
                </anchor>
              </controlPr>
            </control>
          </mc:Choice>
        </mc:AlternateContent>
        <mc:AlternateContent xmlns:mc="http://schemas.openxmlformats.org/markup-compatibility/2006">
          <mc:Choice Requires="x14">
            <control shapeId="51765" r:id="rId503" name="Check Box 565">
              <controlPr defaultSize="0" autoFill="0" autoLine="0" autoPict="0">
                <anchor moveWithCells="1">
                  <from>
                    <xdr:col>10</xdr:col>
                    <xdr:colOff>276225</xdr:colOff>
                    <xdr:row>479</xdr:row>
                    <xdr:rowOff>9525</xdr:rowOff>
                  </from>
                  <to>
                    <xdr:col>10</xdr:col>
                    <xdr:colOff>523875</xdr:colOff>
                    <xdr:row>480</xdr:row>
                    <xdr:rowOff>19050</xdr:rowOff>
                  </to>
                </anchor>
              </controlPr>
            </control>
          </mc:Choice>
        </mc:AlternateContent>
        <mc:AlternateContent xmlns:mc="http://schemas.openxmlformats.org/markup-compatibility/2006">
          <mc:Choice Requires="x14">
            <control shapeId="51766" r:id="rId504" name="Check Box 566">
              <controlPr defaultSize="0" autoFill="0" autoLine="0" autoPict="0">
                <anchor moveWithCells="1">
                  <from>
                    <xdr:col>10</xdr:col>
                    <xdr:colOff>276225</xdr:colOff>
                    <xdr:row>480</xdr:row>
                    <xdr:rowOff>9525</xdr:rowOff>
                  </from>
                  <to>
                    <xdr:col>10</xdr:col>
                    <xdr:colOff>523875</xdr:colOff>
                    <xdr:row>481</xdr:row>
                    <xdr:rowOff>19050</xdr:rowOff>
                  </to>
                </anchor>
              </controlPr>
            </control>
          </mc:Choice>
        </mc:AlternateContent>
        <mc:AlternateContent xmlns:mc="http://schemas.openxmlformats.org/markup-compatibility/2006">
          <mc:Choice Requires="x14">
            <control shapeId="51767" r:id="rId505" name="Check Box 567">
              <controlPr defaultSize="0" autoFill="0" autoLine="0" autoPict="0">
                <anchor moveWithCells="1">
                  <from>
                    <xdr:col>10</xdr:col>
                    <xdr:colOff>276225</xdr:colOff>
                    <xdr:row>481</xdr:row>
                    <xdr:rowOff>9525</xdr:rowOff>
                  </from>
                  <to>
                    <xdr:col>10</xdr:col>
                    <xdr:colOff>523875</xdr:colOff>
                    <xdr:row>482</xdr:row>
                    <xdr:rowOff>19050</xdr:rowOff>
                  </to>
                </anchor>
              </controlPr>
            </control>
          </mc:Choice>
        </mc:AlternateContent>
        <mc:AlternateContent xmlns:mc="http://schemas.openxmlformats.org/markup-compatibility/2006">
          <mc:Choice Requires="x14">
            <control shapeId="51768" r:id="rId506" name="Check Box 568">
              <controlPr defaultSize="0" autoFill="0" autoLine="0" autoPict="0">
                <anchor moveWithCells="1">
                  <from>
                    <xdr:col>10</xdr:col>
                    <xdr:colOff>276225</xdr:colOff>
                    <xdr:row>482</xdr:row>
                    <xdr:rowOff>9525</xdr:rowOff>
                  </from>
                  <to>
                    <xdr:col>10</xdr:col>
                    <xdr:colOff>523875</xdr:colOff>
                    <xdr:row>483</xdr:row>
                    <xdr:rowOff>19050</xdr:rowOff>
                  </to>
                </anchor>
              </controlPr>
            </control>
          </mc:Choice>
        </mc:AlternateContent>
        <mc:AlternateContent xmlns:mc="http://schemas.openxmlformats.org/markup-compatibility/2006">
          <mc:Choice Requires="x14">
            <control shapeId="51769" r:id="rId507" name="Check Box 569">
              <controlPr defaultSize="0" autoFill="0" autoLine="0" autoPict="0">
                <anchor moveWithCells="1">
                  <from>
                    <xdr:col>10</xdr:col>
                    <xdr:colOff>276225</xdr:colOff>
                    <xdr:row>484</xdr:row>
                    <xdr:rowOff>9525</xdr:rowOff>
                  </from>
                  <to>
                    <xdr:col>10</xdr:col>
                    <xdr:colOff>523875</xdr:colOff>
                    <xdr:row>485</xdr:row>
                    <xdr:rowOff>19050</xdr:rowOff>
                  </to>
                </anchor>
              </controlPr>
            </control>
          </mc:Choice>
        </mc:AlternateContent>
        <mc:AlternateContent xmlns:mc="http://schemas.openxmlformats.org/markup-compatibility/2006">
          <mc:Choice Requires="x14">
            <control shapeId="51770" r:id="rId508" name="Check Box 570">
              <controlPr defaultSize="0" autoFill="0" autoLine="0" autoPict="0">
                <anchor moveWithCells="1">
                  <from>
                    <xdr:col>10</xdr:col>
                    <xdr:colOff>276225</xdr:colOff>
                    <xdr:row>485</xdr:row>
                    <xdr:rowOff>9525</xdr:rowOff>
                  </from>
                  <to>
                    <xdr:col>10</xdr:col>
                    <xdr:colOff>523875</xdr:colOff>
                    <xdr:row>486</xdr:row>
                    <xdr:rowOff>19050</xdr:rowOff>
                  </to>
                </anchor>
              </controlPr>
            </control>
          </mc:Choice>
        </mc:AlternateContent>
        <mc:AlternateContent xmlns:mc="http://schemas.openxmlformats.org/markup-compatibility/2006">
          <mc:Choice Requires="x14">
            <control shapeId="51771" r:id="rId509" name="Check Box 571">
              <controlPr defaultSize="0" autoFill="0" autoLine="0" autoPict="0">
                <anchor moveWithCells="1">
                  <from>
                    <xdr:col>10</xdr:col>
                    <xdr:colOff>276225</xdr:colOff>
                    <xdr:row>486</xdr:row>
                    <xdr:rowOff>9525</xdr:rowOff>
                  </from>
                  <to>
                    <xdr:col>10</xdr:col>
                    <xdr:colOff>523875</xdr:colOff>
                    <xdr:row>487</xdr:row>
                    <xdr:rowOff>19050</xdr:rowOff>
                  </to>
                </anchor>
              </controlPr>
            </control>
          </mc:Choice>
        </mc:AlternateContent>
        <mc:AlternateContent xmlns:mc="http://schemas.openxmlformats.org/markup-compatibility/2006">
          <mc:Choice Requires="x14">
            <control shapeId="51772" r:id="rId510" name="Check Box 572">
              <controlPr defaultSize="0" autoFill="0" autoLine="0" autoPict="0">
                <anchor moveWithCells="1">
                  <from>
                    <xdr:col>10</xdr:col>
                    <xdr:colOff>276225</xdr:colOff>
                    <xdr:row>487</xdr:row>
                    <xdr:rowOff>9525</xdr:rowOff>
                  </from>
                  <to>
                    <xdr:col>10</xdr:col>
                    <xdr:colOff>523875</xdr:colOff>
                    <xdr:row>488</xdr:row>
                    <xdr:rowOff>19050</xdr:rowOff>
                  </to>
                </anchor>
              </controlPr>
            </control>
          </mc:Choice>
        </mc:AlternateContent>
        <mc:AlternateContent xmlns:mc="http://schemas.openxmlformats.org/markup-compatibility/2006">
          <mc:Choice Requires="x14">
            <control shapeId="51777" r:id="rId511" name="Check Box 577">
              <controlPr defaultSize="0" autoFill="0" autoLine="0" autoPict="0">
                <anchor moveWithCells="1">
                  <from>
                    <xdr:col>10</xdr:col>
                    <xdr:colOff>276225</xdr:colOff>
                    <xdr:row>488</xdr:row>
                    <xdr:rowOff>9525</xdr:rowOff>
                  </from>
                  <to>
                    <xdr:col>10</xdr:col>
                    <xdr:colOff>523875</xdr:colOff>
                    <xdr:row>489</xdr:row>
                    <xdr:rowOff>19050</xdr:rowOff>
                  </to>
                </anchor>
              </controlPr>
            </control>
          </mc:Choice>
        </mc:AlternateContent>
        <mc:AlternateContent xmlns:mc="http://schemas.openxmlformats.org/markup-compatibility/2006">
          <mc:Choice Requires="x14">
            <control shapeId="51778" r:id="rId512" name="Check Box 578">
              <controlPr defaultSize="0" autoFill="0" autoLine="0" autoPict="0">
                <anchor moveWithCells="1">
                  <from>
                    <xdr:col>10</xdr:col>
                    <xdr:colOff>276225</xdr:colOff>
                    <xdr:row>488</xdr:row>
                    <xdr:rowOff>9525</xdr:rowOff>
                  </from>
                  <to>
                    <xdr:col>10</xdr:col>
                    <xdr:colOff>523875</xdr:colOff>
                    <xdr:row>489</xdr:row>
                    <xdr:rowOff>19050</xdr:rowOff>
                  </to>
                </anchor>
              </controlPr>
            </control>
          </mc:Choice>
        </mc:AlternateContent>
        <mc:AlternateContent xmlns:mc="http://schemas.openxmlformats.org/markup-compatibility/2006">
          <mc:Choice Requires="x14">
            <control shapeId="51779" r:id="rId513" name="Check Box 579">
              <controlPr defaultSize="0" autoFill="0" autoLine="0" autoPict="0">
                <anchor moveWithCells="1">
                  <from>
                    <xdr:col>10</xdr:col>
                    <xdr:colOff>276225</xdr:colOff>
                    <xdr:row>489</xdr:row>
                    <xdr:rowOff>9525</xdr:rowOff>
                  </from>
                  <to>
                    <xdr:col>10</xdr:col>
                    <xdr:colOff>523875</xdr:colOff>
                    <xdr:row>490</xdr:row>
                    <xdr:rowOff>19050</xdr:rowOff>
                  </to>
                </anchor>
              </controlPr>
            </control>
          </mc:Choice>
        </mc:AlternateContent>
        <mc:AlternateContent xmlns:mc="http://schemas.openxmlformats.org/markup-compatibility/2006">
          <mc:Choice Requires="x14">
            <control shapeId="51780" r:id="rId514" name="Check Box 580">
              <controlPr defaultSize="0" autoFill="0" autoLine="0" autoPict="0">
                <anchor moveWithCells="1">
                  <from>
                    <xdr:col>10</xdr:col>
                    <xdr:colOff>276225</xdr:colOff>
                    <xdr:row>490</xdr:row>
                    <xdr:rowOff>9525</xdr:rowOff>
                  </from>
                  <to>
                    <xdr:col>10</xdr:col>
                    <xdr:colOff>523875</xdr:colOff>
                    <xdr:row>491</xdr:row>
                    <xdr:rowOff>19050</xdr:rowOff>
                  </to>
                </anchor>
              </controlPr>
            </control>
          </mc:Choice>
        </mc:AlternateContent>
        <mc:AlternateContent xmlns:mc="http://schemas.openxmlformats.org/markup-compatibility/2006">
          <mc:Choice Requires="x14">
            <control shapeId="51781" r:id="rId515" name="Check Box 581">
              <controlPr defaultSize="0" autoFill="0" autoLine="0" autoPict="0">
                <anchor moveWithCells="1">
                  <from>
                    <xdr:col>10</xdr:col>
                    <xdr:colOff>276225</xdr:colOff>
                    <xdr:row>491</xdr:row>
                    <xdr:rowOff>9525</xdr:rowOff>
                  </from>
                  <to>
                    <xdr:col>10</xdr:col>
                    <xdr:colOff>523875</xdr:colOff>
                    <xdr:row>492</xdr:row>
                    <xdr:rowOff>19050</xdr:rowOff>
                  </to>
                </anchor>
              </controlPr>
            </control>
          </mc:Choice>
        </mc:AlternateContent>
        <mc:AlternateContent xmlns:mc="http://schemas.openxmlformats.org/markup-compatibility/2006">
          <mc:Choice Requires="x14">
            <control shapeId="51782" r:id="rId516" name="Check Box 582">
              <controlPr defaultSize="0" autoFill="0" autoLine="0" autoPict="0">
                <anchor moveWithCells="1">
                  <from>
                    <xdr:col>10</xdr:col>
                    <xdr:colOff>276225</xdr:colOff>
                    <xdr:row>492</xdr:row>
                    <xdr:rowOff>9525</xdr:rowOff>
                  </from>
                  <to>
                    <xdr:col>10</xdr:col>
                    <xdr:colOff>523875</xdr:colOff>
                    <xdr:row>493</xdr:row>
                    <xdr:rowOff>19050</xdr:rowOff>
                  </to>
                </anchor>
              </controlPr>
            </control>
          </mc:Choice>
        </mc:AlternateContent>
        <mc:AlternateContent xmlns:mc="http://schemas.openxmlformats.org/markup-compatibility/2006">
          <mc:Choice Requires="x14">
            <control shapeId="51783" r:id="rId517" name="Check Box 583">
              <controlPr defaultSize="0" autoFill="0" autoLine="0" autoPict="0">
                <anchor moveWithCells="1">
                  <from>
                    <xdr:col>10</xdr:col>
                    <xdr:colOff>276225</xdr:colOff>
                    <xdr:row>493</xdr:row>
                    <xdr:rowOff>9525</xdr:rowOff>
                  </from>
                  <to>
                    <xdr:col>10</xdr:col>
                    <xdr:colOff>523875</xdr:colOff>
                    <xdr:row>494</xdr:row>
                    <xdr:rowOff>19050</xdr:rowOff>
                  </to>
                </anchor>
              </controlPr>
            </control>
          </mc:Choice>
        </mc:AlternateContent>
        <mc:AlternateContent xmlns:mc="http://schemas.openxmlformats.org/markup-compatibility/2006">
          <mc:Choice Requires="x14">
            <control shapeId="51784" r:id="rId518" name="Check Box 584">
              <controlPr defaultSize="0" autoFill="0" autoLine="0" autoPict="0">
                <anchor moveWithCells="1">
                  <from>
                    <xdr:col>10</xdr:col>
                    <xdr:colOff>276225</xdr:colOff>
                    <xdr:row>494</xdr:row>
                    <xdr:rowOff>9525</xdr:rowOff>
                  </from>
                  <to>
                    <xdr:col>10</xdr:col>
                    <xdr:colOff>523875</xdr:colOff>
                    <xdr:row>495</xdr:row>
                    <xdr:rowOff>19050</xdr:rowOff>
                  </to>
                </anchor>
              </controlPr>
            </control>
          </mc:Choice>
        </mc:AlternateContent>
        <mc:AlternateContent xmlns:mc="http://schemas.openxmlformats.org/markup-compatibility/2006">
          <mc:Choice Requires="x14">
            <control shapeId="51785" r:id="rId519" name="Check Box 585">
              <controlPr defaultSize="0" autoFill="0" autoLine="0" autoPict="0">
                <anchor moveWithCells="1">
                  <from>
                    <xdr:col>10</xdr:col>
                    <xdr:colOff>276225</xdr:colOff>
                    <xdr:row>495</xdr:row>
                    <xdr:rowOff>9525</xdr:rowOff>
                  </from>
                  <to>
                    <xdr:col>10</xdr:col>
                    <xdr:colOff>523875</xdr:colOff>
                    <xdr:row>496</xdr:row>
                    <xdr:rowOff>19050</xdr:rowOff>
                  </to>
                </anchor>
              </controlPr>
            </control>
          </mc:Choice>
        </mc:AlternateContent>
        <mc:AlternateContent xmlns:mc="http://schemas.openxmlformats.org/markup-compatibility/2006">
          <mc:Choice Requires="x14">
            <control shapeId="51786" r:id="rId520" name="Check Box 586">
              <controlPr defaultSize="0" autoFill="0" autoLine="0" autoPict="0">
                <anchor moveWithCells="1">
                  <from>
                    <xdr:col>10</xdr:col>
                    <xdr:colOff>276225</xdr:colOff>
                    <xdr:row>496</xdr:row>
                    <xdr:rowOff>9525</xdr:rowOff>
                  </from>
                  <to>
                    <xdr:col>10</xdr:col>
                    <xdr:colOff>523875</xdr:colOff>
                    <xdr:row>497</xdr:row>
                    <xdr:rowOff>19050</xdr:rowOff>
                  </to>
                </anchor>
              </controlPr>
            </control>
          </mc:Choice>
        </mc:AlternateContent>
        <mc:AlternateContent xmlns:mc="http://schemas.openxmlformats.org/markup-compatibility/2006">
          <mc:Choice Requires="x14">
            <control shapeId="51787" r:id="rId521" name="Check Box 587">
              <controlPr defaultSize="0" autoFill="0" autoLine="0" autoPict="0">
                <anchor moveWithCells="1">
                  <from>
                    <xdr:col>10</xdr:col>
                    <xdr:colOff>276225</xdr:colOff>
                    <xdr:row>497</xdr:row>
                    <xdr:rowOff>9525</xdr:rowOff>
                  </from>
                  <to>
                    <xdr:col>10</xdr:col>
                    <xdr:colOff>523875</xdr:colOff>
                    <xdr:row>498</xdr:row>
                    <xdr:rowOff>19050</xdr:rowOff>
                  </to>
                </anchor>
              </controlPr>
            </control>
          </mc:Choice>
        </mc:AlternateContent>
        <mc:AlternateContent xmlns:mc="http://schemas.openxmlformats.org/markup-compatibility/2006">
          <mc:Choice Requires="x14">
            <control shapeId="51788" r:id="rId522" name="Check Box 588">
              <controlPr defaultSize="0" autoFill="0" autoLine="0" autoPict="0">
                <anchor moveWithCells="1">
                  <from>
                    <xdr:col>10</xdr:col>
                    <xdr:colOff>276225</xdr:colOff>
                    <xdr:row>498</xdr:row>
                    <xdr:rowOff>9525</xdr:rowOff>
                  </from>
                  <to>
                    <xdr:col>10</xdr:col>
                    <xdr:colOff>523875</xdr:colOff>
                    <xdr:row>499</xdr:row>
                    <xdr:rowOff>19050</xdr:rowOff>
                  </to>
                </anchor>
              </controlPr>
            </control>
          </mc:Choice>
        </mc:AlternateContent>
        <mc:AlternateContent xmlns:mc="http://schemas.openxmlformats.org/markup-compatibility/2006">
          <mc:Choice Requires="x14">
            <control shapeId="51789" r:id="rId523" name="Check Box 589">
              <controlPr defaultSize="0" autoFill="0" autoLine="0" autoPict="0">
                <anchor moveWithCells="1">
                  <from>
                    <xdr:col>10</xdr:col>
                    <xdr:colOff>276225</xdr:colOff>
                    <xdr:row>499</xdr:row>
                    <xdr:rowOff>9525</xdr:rowOff>
                  </from>
                  <to>
                    <xdr:col>10</xdr:col>
                    <xdr:colOff>523875</xdr:colOff>
                    <xdr:row>500</xdr:row>
                    <xdr:rowOff>19050</xdr:rowOff>
                  </to>
                </anchor>
              </controlPr>
            </control>
          </mc:Choice>
        </mc:AlternateContent>
        <mc:AlternateContent xmlns:mc="http://schemas.openxmlformats.org/markup-compatibility/2006">
          <mc:Choice Requires="x14">
            <control shapeId="51790" r:id="rId524" name="Check Box 590">
              <controlPr defaultSize="0" autoFill="0" autoLine="0" autoPict="0">
                <anchor moveWithCells="1">
                  <from>
                    <xdr:col>10</xdr:col>
                    <xdr:colOff>276225</xdr:colOff>
                    <xdr:row>500</xdr:row>
                    <xdr:rowOff>9525</xdr:rowOff>
                  </from>
                  <to>
                    <xdr:col>10</xdr:col>
                    <xdr:colOff>523875</xdr:colOff>
                    <xdr:row>501</xdr:row>
                    <xdr:rowOff>19050</xdr:rowOff>
                  </to>
                </anchor>
              </controlPr>
            </control>
          </mc:Choice>
        </mc:AlternateContent>
        <mc:AlternateContent xmlns:mc="http://schemas.openxmlformats.org/markup-compatibility/2006">
          <mc:Choice Requires="x14">
            <control shapeId="51791" r:id="rId525" name="Check Box 591">
              <controlPr defaultSize="0" autoFill="0" autoLine="0" autoPict="0">
                <anchor moveWithCells="1">
                  <from>
                    <xdr:col>10</xdr:col>
                    <xdr:colOff>276225</xdr:colOff>
                    <xdr:row>501</xdr:row>
                    <xdr:rowOff>9525</xdr:rowOff>
                  </from>
                  <to>
                    <xdr:col>10</xdr:col>
                    <xdr:colOff>523875</xdr:colOff>
                    <xdr:row>502</xdr:row>
                    <xdr:rowOff>19050</xdr:rowOff>
                  </to>
                </anchor>
              </controlPr>
            </control>
          </mc:Choice>
        </mc:AlternateContent>
        <mc:AlternateContent xmlns:mc="http://schemas.openxmlformats.org/markup-compatibility/2006">
          <mc:Choice Requires="x14">
            <control shapeId="51792" r:id="rId526" name="Check Box 592">
              <controlPr defaultSize="0" autoFill="0" autoLine="0" autoPict="0">
                <anchor moveWithCells="1">
                  <from>
                    <xdr:col>10</xdr:col>
                    <xdr:colOff>276225</xdr:colOff>
                    <xdr:row>502</xdr:row>
                    <xdr:rowOff>9525</xdr:rowOff>
                  </from>
                  <to>
                    <xdr:col>10</xdr:col>
                    <xdr:colOff>523875</xdr:colOff>
                    <xdr:row>503</xdr:row>
                    <xdr:rowOff>19050</xdr:rowOff>
                  </to>
                </anchor>
              </controlPr>
            </control>
          </mc:Choice>
        </mc:AlternateContent>
        <mc:AlternateContent xmlns:mc="http://schemas.openxmlformats.org/markup-compatibility/2006">
          <mc:Choice Requires="x14">
            <control shapeId="51793" r:id="rId527" name="Check Box 593">
              <controlPr defaultSize="0" autoFill="0" autoLine="0" autoPict="0">
                <anchor moveWithCells="1">
                  <from>
                    <xdr:col>10</xdr:col>
                    <xdr:colOff>276225</xdr:colOff>
                    <xdr:row>503</xdr:row>
                    <xdr:rowOff>9525</xdr:rowOff>
                  </from>
                  <to>
                    <xdr:col>10</xdr:col>
                    <xdr:colOff>523875</xdr:colOff>
                    <xdr:row>504</xdr:row>
                    <xdr:rowOff>19050</xdr:rowOff>
                  </to>
                </anchor>
              </controlPr>
            </control>
          </mc:Choice>
        </mc:AlternateContent>
        <mc:AlternateContent xmlns:mc="http://schemas.openxmlformats.org/markup-compatibility/2006">
          <mc:Choice Requires="x14">
            <control shapeId="51794" r:id="rId528" name="Check Box 594">
              <controlPr defaultSize="0" autoFill="0" autoLine="0" autoPict="0">
                <anchor moveWithCells="1">
                  <from>
                    <xdr:col>10</xdr:col>
                    <xdr:colOff>276225</xdr:colOff>
                    <xdr:row>504</xdr:row>
                    <xdr:rowOff>9525</xdr:rowOff>
                  </from>
                  <to>
                    <xdr:col>10</xdr:col>
                    <xdr:colOff>523875</xdr:colOff>
                    <xdr:row>505</xdr:row>
                    <xdr:rowOff>19050</xdr:rowOff>
                  </to>
                </anchor>
              </controlPr>
            </control>
          </mc:Choice>
        </mc:AlternateContent>
        <mc:AlternateContent xmlns:mc="http://schemas.openxmlformats.org/markup-compatibility/2006">
          <mc:Choice Requires="x14">
            <control shapeId="51795" r:id="rId529" name="Check Box 595">
              <controlPr defaultSize="0" autoFill="0" autoLine="0" autoPict="0">
                <anchor moveWithCells="1">
                  <from>
                    <xdr:col>10</xdr:col>
                    <xdr:colOff>276225</xdr:colOff>
                    <xdr:row>505</xdr:row>
                    <xdr:rowOff>9525</xdr:rowOff>
                  </from>
                  <to>
                    <xdr:col>10</xdr:col>
                    <xdr:colOff>523875</xdr:colOff>
                    <xdr:row>506</xdr:row>
                    <xdr:rowOff>19050</xdr:rowOff>
                  </to>
                </anchor>
              </controlPr>
            </control>
          </mc:Choice>
        </mc:AlternateContent>
        <mc:AlternateContent xmlns:mc="http://schemas.openxmlformats.org/markup-compatibility/2006">
          <mc:Choice Requires="x14">
            <control shapeId="51796" r:id="rId530" name="Check Box 596">
              <controlPr defaultSize="0" autoFill="0" autoLine="0" autoPict="0">
                <anchor moveWithCells="1">
                  <from>
                    <xdr:col>10</xdr:col>
                    <xdr:colOff>276225</xdr:colOff>
                    <xdr:row>506</xdr:row>
                    <xdr:rowOff>9525</xdr:rowOff>
                  </from>
                  <to>
                    <xdr:col>10</xdr:col>
                    <xdr:colOff>523875</xdr:colOff>
                    <xdr:row>507</xdr:row>
                    <xdr:rowOff>19050</xdr:rowOff>
                  </to>
                </anchor>
              </controlPr>
            </control>
          </mc:Choice>
        </mc:AlternateContent>
        <mc:AlternateContent xmlns:mc="http://schemas.openxmlformats.org/markup-compatibility/2006">
          <mc:Choice Requires="x14">
            <control shapeId="51797" r:id="rId531" name="Check Box 597">
              <controlPr defaultSize="0" autoFill="0" autoLine="0" autoPict="0">
                <anchor moveWithCells="1">
                  <from>
                    <xdr:col>10</xdr:col>
                    <xdr:colOff>276225</xdr:colOff>
                    <xdr:row>507</xdr:row>
                    <xdr:rowOff>9525</xdr:rowOff>
                  </from>
                  <to>
                    <xdr:col>10</xdr:col>
                    <xdr:colOff>523875</xdr:colOff>
                    <xdr:row>508</xdr:row>
                    <xdr:rowOff>19050</xdr:rowOff>
                  </to>
                </anchor>
              </controlPr>
            </control>
          </mc:Choice>
        </mc:AlternateContent>
        <mc:AlternateContent xmlns:mc="http://schemas.openxmlformats.org/markup-compatibility/2006">
          <mc:Choice Requires="x14">
            <control shapeId="51798" r:id="rId532" name="Check Box 598">
              <controlPr defaultSize="0" autoFill="0" autoLine="0" autoPict="0">
                <anchor moveWithCells="1">
                  <from>
                    <xdr:col>10</xdr:col>
                    <xdr:colOff>276225</xdr:colOff>
                    <xdr:row>508</xdr:row>
                    <xdr:rowOff>9525</xdr:rowOff>
                  </from>
                  <to>
                    <xdr:col>10</xdr:col>
                    <xdr:colOff>523875</xdr:colOff>
                    <xdr:row>509</xdr:row>
                    <xdr:rowOff>19050</xdr:rowOff>
                  </to>
                </anchor>
              </controlPr>
            </control>
          </mc:Choice>
        </mc:AlternateContent>
        <mc:AlternateContent xmlns:mc="http://schemas.openxmlformats.org/markup-compatibility/2006">
          <mc:Choice Requires="x14">
            <control shapeId="51799" r:id="rId533" name="Check Box 599">
              <controlPr defaultSize="0" autoFill="0" autoLine="0" autoPict="0">
                <anchor moveWithCells="1">
                  <from>
                    <xdr:col>10</xdr:col>
                    <xdr:colOff>276225</xdr:colOff>
                    <xdr:row>509</xdr:row>
                    <xdr:rowOff>9525</xdr:rowOff>
                  </from>
                  <to>
                    <xdr:col>10</xdr:col>
                    <xdr:colOff>523875</xdr:colOff>
                    <xdr:row>510</xdr:row>
                    <xdr:rowOff>19050</xdr:rowOff>
                  </to>
                </anchor>
              </controlPr>
            </control>
          </mc:Choice>
        </mc:AlternateContent>
        <mc:AlternateContent xmlns:mc="http://schemas.openxmlformats.org/markup-compatibility/2006">
          <mc:Choice Requires="x14">
            <control shapeId="51800" r:id="rId534" name="Check Box 600">
              <controlPr defaultSize="0" autoFill="0" autoLine="0" autoPict="0">
                <anchor moveWithCells="1">
                  <from>
                    <xdr:col>10</xdr:col>
                    <xdr:colOff>276225</xdr:colOff>
                    <xdr:row>510</xdr:row>
                    <xdr:rowOff>9525</xdr:rowOff>
                  </from>
                  <to>
                    <xdr:col>10</xdr:col>
                    <xdr:colOff>523875</xdr:colOff>
                    <xdr:row>511</xdr:row>
                    <xdr:rowOff>19050</xdr:rowOff>
                  </to>
                </anchor>
              </controlPr>
            </control>
          </mc:Choice>
        </mc:AlternateContent>
        <mc:AlternateContent xmlns:mc="http://schemas.openxmlformats.org/markup-compatibility/2006">
          <mc:Choice Requires="x14">
            <control shapeId="51801" r:id="rId535" name="Check Box 601">
              <controlPr defaultSize="0" autoFill="0" autoLine="0" autoPict="0">
                <anchor moveWithCells="1">
                  <from>
                    <xdr:col>10</xdr:col>
                    <xdr:colOff>276225</xdr:colOff>
                    <xdr:row>511</xdr:row>
                    <xdr:rowOff>9525</xdr:rowOff>
                  </from>
                  <to>
                    <xdr:col>10</xdr:col>
                    <xdr:colOff>523875</xdr:colOff>
                    <xdr:row>512</xdr:row>
                    <xdr:rowOff>19050</xdr:rowOff>
                  </to>
                </anchor>
              </controlPr>
            </control>
          </mc:Choice>
        </mc:AlternateContent>
        <mc:AlternateContent xmlns:mc="http://schemas.openxmlformats.org/markup-compatibility/2006">
          <mc:Choice Requires="x14">
            <control shapeId="51802" r:id="rId536" name="Check Box 602">
              <controlPr defaultSize="0" autoFill="0" autoLine="0" autoPict="0">
                <anchor moveWithCells="1">
                  <from>
                    <xdr:col>10</xdr:col>
                    <xdr:colOff>276225</xdr:colOff>
                    <xdr:row>512</xdr:row>
                    <xdr:rowOff>9525</xdr:rowOff>
                  </from>
                  <to>
                    <xdr:col>10</xdr:col>
                    <xdr:colOff>523875</xdr:colOff>
                    <xdr:row>513</xdr:row>
                    <xdr:rowOff>19050</xdr:rowOff>
                  </to>
                </anchor>
              </controlPr>
            </control>
          </mc:Choice>
        </mc:AlternateContent>
        <mc:AlternateContent xmlns:mc="http://schemas.openxmlformats.org/markup-compatibility/2006">
          <mc:Choice Requires="x14">
            <control shapeId="51803" r:id="rId537" name="Check Box 603">
              <controlPr defaultSize="0" autoFill="0" autoLine="0" autoPict="0">
                <anchor moveWithCells="1">
                  <from>
                    <xdr:col>10</xdr:col>
                    <xdr:colOff>276225</xdr:colOff>
                    <xdr:row>513</xdr:row>
                    <xdr:rowOff>9525</xdr:rowOff>
                  </from>
                  <to>
                    <xdr:col>10</xdr:col>
                    <xdr:colOff>523875</xdr:colOff>
                    <xdr:row>514</xdr:row>
                    <xdr:rowOff>19050</xdr:rowOff>
                  </to>
                </anchor>
              </controlPr>
            </control>
          </mc:Choice>
        </mc:AlternateContent>
        <mc:AlternateContent xmlns:mc="http://schemas.openxmlformats.org/markup-compatibility/2006">
          <mc:Choice Requires="x14">
            <control shapeId="51804" r:id="rId538" name="Check Box 604">
              <controlPr defaultSize="0" autoFill="0" autoLine="0" autoPict="0">
                <anchor moveWithCells="1">
                  <from>
                    <xdr:col>10</xdr:col>
                    <xdr:colOff>276225</xdr:colOff>
                    <xdr:row>514</xdr:row>
                    <xdr:rowOff>9525</xdr:rowOff>
                  </from>
                  <to>
                    <xdr:col>10</xdr:col>
                    <xdr:colOff>523875</xdr:colOff>
                    <xdr:row>515</xdr:row>
                    <xdr:rowOff>19050</xdr:rowOff>
                  </to>
                </anchor>
              </controlPr>
            </control>
          </mc:Choice>
        </mc:AlternateContent>
        <mc:AlternateContent xmlns:mc="http://schemas.openxmlformats.org/markup-compatibility/2006">
          <mc:Choice Requires="x14">
            <control shapeId="51805" r:id="rId539" name="Check Box 605">
              <controlPr defaultSize="0" autoFill="0" autoLine="0" autoPict="0">
                <anchor moveWithCells="1">
                  <from>
                    <xdr:col>10</xdr:col>
                    <xdr:colOff>276225</xdr:colOff>
                    <xdr:row>515</xdr:row>
                    <xdr:rowOff>9525</xdr:rowOff>
                  </from>
                  <to>
                    <xdr:col>10</xdr:col>
                    <xdr:colOff>523875</xdr:colOff>
                    <xdr:row>516</xdr:row>
                    <xdr:rowOff>19050</xdr:rowOff>
                  </to>
                </anchor>
              </controlPr>
            </control>
          </mc:Choice>
        </mc:AlternateContent>
        <mc:AlternateContent xmlns:mc="http://schemas.openxmlformats.org/markup-compatibility/2006">
          <mc:Choice Requires="x14">
            <control shapeId="51806" r:id="rId540" name="Check Box 606">
              <controlPr defaultSize="0" autoFill="0" autoLine="0" autoPict="0">
                <anchor moveWithCells="1">
                  <from>
                    <xdr:col>10</xdr:col>
                    <xdr:colOff>276225</xdr:colOff>
                    <xdr:row>516</xdr:row>
                    <xdr:rowOff>9525</xdr:rowOff>
                  </from>
                  <to>
                    <xdr:col>10</xdr:col>
                    <xdr:colOff>523875</xdr:colOff>
                    <xdr:row>517</xdr:row>
                    <xdr:rowOff>19050</xdr:rowOff>
                  </to>
                </anchor>
              </controlPr>
            </control>
          </mc:Choice>
        </mc:AlternateContent>
        <mc:AlternateContent xmlns:mc="http://schemas.openxmlformats.org/markup-compatibility/2006">
          <mc:Choice Requires="x14">
            <control shapeId="51807" r:id="rId541" name="Check Box 607">
              <controlPr defaultSize="0" autoFill="0" autoLine="0" autoPict="0">
                <anchor moveWithCells="1">
                  <from>
                    <xdr:col>10</xdr:col>
                    <xdr:colOff>276225</xdr:colOff>
                    <xdr:row>517</xdr:row>
                    <xdr:rowOff>9525</xdr:rowOff>
                  </from>
                  <to>
                    <xdr:col>10</xdr:col>
                    <xdr:colOff>523875</xdr:colOff>
                    <xdr:row>518</xdr:row>
                    <xdr:rowOff>19050</xdr:rowOff>
                  </to>
                </anchor>
              </controlPr>
            </control>
          </mc:Choice>
        </mc:AlternateContent>
        <mc:AlternateContent xmlns:mc="http://schemas.openxmlformats.org/markup-compatibility/2006">
          <mc:Choice Requires="x14">
            <control shapeId="51808" r:id="rId542" name="Check Box 608">
              <controlPr defaultSize="0" autoFill="0" autoLine="0" autoPict="0">
                <anchor moveWithCells="1">
                  <from>
                    <xdr:col>10</xdr:col>
                    <xdr:colOff>276225</xdr:colOff>
                    <xdr:row>518</xdr:row>
                    <xdr:rowOff>9525</xdr:rowOff>
                  </from>
                  <to>
                    <xdr:col>10</xdr:col>
                    <xdr:colOff>523875</xdr:colOff>
                    <xdr:row>519</xdr:row>
                    <xdr:rowOff>19050</xdr:rowOff>
                  </to>
                </anchor>
              </controlPr>
            </control>
          </mc:Choice>
        </mc:AlternateContent>
        <mc:AlternateContent xmlns:mc="http://schemas.openxmlformats.org/markup-compatibility/2006">
          <mc:Choice Requires="x14">
            <control shapeId="51809" r:id="rId543" name="Check Box 609">
              <controlPr defaultSize="0" autoFill="0" autoLine="0" autoPict="0">
                <anchor moveWithCells="1">
                  <from>
                    <xdr:col>10</xdr:col>
                    <xdr:colOff>276225</xdr:colOff>
                    <xdr:row>519</xdr:row>
                    <xdr:rowOff>9525</xdr:rowOff>
                  </from>
                  <to>
                    <xdr:col>10</xdr:col>
                    <xdr:colOff>523875</xdr:colOff>
                    <xdr:row>520</xdr:row>
                    <xdr:rowOff>19050</xdr:rowOff>
                  </to>
                </anchor>
              </controlPr>
            </control>
          </mc:Choice>
        </mc:AlternateContent>
        <mc:AlternateContent xmlns:mc="http://schemas.openxmlformats.org/markup-compatibility/2006">
          <mc:Choice Requires="x14">
            <control shapeId="51810" r:id="rId544" name="Check Box 610">
              <controlPr defaultSize="0" autoFill="0" autoLine="0" autoPict="0">
                <anchor moveWithCells="1">
                  <from>
                    <xdr:col>10</xdr:col>
                    <xdr:colOff>276225</xdr:colOff>
                    <xdr:row>520</xdr:row>
                    <xdr:rowOff>9525</xdr:rowOff>
                  </from>
                  <to>
                    <xdr:col>10</xdr:col>
                    <xdr:colOff>523875</xdr:colOff>
                    <xdr:row>521</xdr:row>
                    <xdr:rowOff>19050</xdr:rowOff>
                  </to>
                </anchor>
              </controlPr>
            </control>
          </mc:Choice>
        </mc:AlternateContent>
        <mc:AlternateContent xmlns:mc="http://schemas.openxmlformats.org/markup-compatibility/2006">
          <mc:Choice Requires="x14">
            <control shapeId="51811" r:id="rId545" name="Check Box 611">
              <controlPr defaultSize="0" autoFill="0" autoLine="0" autoPict="0">
                <anchor moveWithCells="1">
                  <from>
                    <xdr:col>10</xdr:col>
                    <xdr:colOff>276225</xdr:colOff>
                    <xdr:row>521</xdr:row>
                    <xdr:rowOff>9525</xdr:rowOff>
                  </from>
                  <to>
                    <xdr:col>10</xdr:col>
                    <xdr:colOff>523875</xdr:colOff>
                    <xdr:row>522</xdr:row>
                    <xdr:rowOff>19050</xdr:rowOff>
                  </to>
                </anchor>
              </controlPr>
            </control>
          </mc:Choice>
        </mc:AlternateContent>
        <mc:AlternateContent xmlns:mc="http://schemas.openxmlformats.org/markup-compatibility/2006">
          <mc:Choice Requires="x14">
            <control shapeId="51812" r:id="rId546" name="Check Box 612">
              <controlPr defaultSize="0" autoFill="0" autoLine="0" autoPict="0">
                <anchor moveWithCells="1">
                  <from>
                    <xdr:col>10</xdr:col>
                    <xdr:colOff>276225</xdr:colOff>
                    <xdr:row>522</xdr:row>
                    <xdr:rowOff>9525</xdr:rowOff>
                  </from>
                  <to>
                    <xdr:col>10</xdr:col>
                    <xdr:colOff>523875</xdr:colOff>
                    <xdr:row>523</xdr:row>
                    <xdr:rowOff>19050</xdr:rowOff>
                  </to>
                </anchor>
              </controlPr>
            </control>
          </mc:Choice>
        </mc:AlternateContent>
        <mc:AlternateContent xmlns:mc="http://schemas.openxmlformats.org/markup-compatibility/2006">
          <mc:Choice Requires="x14">
            <control shapeId="51815" r:id="rId547" name="Check Box 615">
              <controlPr defaultSize="0" autoFill="0" autoLine="0" autoPict="0">
                <anchor moveWithCells="1">
                  <from>
                    <xdr:col>10</xdr:col>
                    <xdr:colOff>276225</xdr:colOff>
                    <xdr:row>524</xdr:row>
                    <xdr:rowOff>9525</xdr:rowOff>
                  </from>
                  <to>
                    <xdr:col>10</xdr:col>
                    <xdr:colOff>523875</xdr:colOff>
                    <xdr:row>525</xdr:row>
                    <xdr:rowOff>19050</xdr:rowOff>
                  </to>
                </anchor>
              </controlPr>
            </control>
          </mc:Choice>
        </mc:AlternateContent>
        <mc:AlternateContent xmlns:mc="http://schemas.openxmlformats.org/markup-compatibility/2006">
          <mc:Choice Requires="x14">
            <control shapeId="51816" r:id="rId548" name="Check Box 616">
              <controlPr defaultSize="0" autoFill="0" autoLine="0" autoPict="0">
                <anchor moveWithCells="1">
                  <from>
                    <xdr:col>10</xdr:col>
                    <xdr:colOff>276225</xdr:colOff>
                    <xdr:row>525</xdr:row>
                    <xdr:rowOff>9525</xdr:rowOff>
                  </from>
                  <to>
                    <xdr:col>10</xdr:col>
                    <xdr:colOff>523875</xdr:colOff>
                    <xdr:row>526</xdr:row>
                    <xdr:rowOff>19050</xdr:rowOff>
                  </to>
                </anchor>
              </controlPr>
            </control>
          </mc:Choice>
        </mc:AlternateContent>
        <mc:AlternateContent xmlns:mc="http://schemas.openxmlformats.org/markup-compatibility/2006">
          <mc:Choice Requires="x14">
            <control shapeId="51817" r:id="rId549" name="Check Box 617">
              <controlPr defaultSize="0" autoFill="0" autoLine="0" autoPict="0">
                <anchor moveWithCells="1">
                  <from>
                    <xdr:col>10</xdr:col>
                    <xdr:colOff>276225</xdr:colOff>
                    <xdr:row>526</xdr:row>
                    <xdr:rowOff>9525</xdr:rowOff>
                  </from>
                  <to>
                    <xdr:col>10</xdr:col>
                    <xdr:colOff>523875</xdr:colOff>
                    <xdr:row>527</xdr:row>
                    <xdr:rowOff>19050</xdr:rowOff>
                  </to>
                </anchor>
              </controlPr>
            </control>
          </mc:Choice>
        </mc:AlternateContent>
        <mc:AlternateContent xmlns:mc="http://schemas.openxmlformats.org/markup-compatibility/2006">
          <mc:Choice Requires="x14">
            <control shapeId="51818" r:id="rId550" name="Check Box 618">
              <controlPr defaultSize="0" autoFill="0" autoLine="0" autoPict="0">
                <anchor moveWithCells="1">
                  <from>
                    <xdr:col>10</xdr:col>
                    <xdr:colOff>276225</xdr:colOff>
                    <xdr:row>527</xdr:row>
                    <xdr:rowOff>9525</xdr:rowOff>
                  </from>
                  <to>
                    <xdr:col>10</xdr:col>
                    <xdr:colOff>523875</xdr:colOff>
                    <xdr:row>528</xdr:row>
                    <xdr:rowOff>19050</xdr:rowOff>
                  </to>
                </anchor>
              </controlPr>
            </control>
          </mc:Choice>
        </mc:AlternateContent>
        <mc:AlternateContent xmlns:mc="http://schemas.openxmlformats.org/markup-compatibility/2006">
          <mc:Choice Requires="x14">
            <control shapeId="51819" r:id="rId551" name="Check Box 619">
              <controlPr defaultSize="0" autoFill="0" autoLine="0" autoPict="0">
                <anchor moveWithCells="1">
                  <from>
                    <xdr:col>10</xdr:col>
                    <xdr:colOff>276225</xdr:colOff>
                    <xdr:row>528</xdr:row>
                    <xdr:rowOff>9525</xdr:rowOff>
                  </from>
                  <to>
                    <xdr:col>10</xdr:col>
                    <xdr:colOff>523875</xdr:colOff>
                    <xdr:row>529</xdr:row>
                    <xdr:rowOff>19050</xdr:rowOff>
                  </to>
                </anchor>
              </controlPr>
            </control>
          </mc:Choice>
        </mc:AlternateContent>
        <mc:AlternateContent xmlns:mc="http://schemas.openxmlformats.org/markup-compatibility/2006">
          <mc:Choice Requires="x14">
            <control shapeId="51820" r:id="rId552" name="Check Box 620">
              <controlPr defaultSize="0" autoFill="0" autoLine="0" autoPict="0">
                <anchor moveWithCells="1">
                  <from>
                    <xdr:col>10</xdr:col>
                    <xdr:colOff>276225</xdr:colOff>
                    <xdr:row>529</xdr:row>
                    <xdr:rowOff>9525</xdr:rowOff>
                  </from>
                  <to>
                    <xdr:col>10</xdr:col>
                    <xdr:colOff>523875</xdr:colOff>
                    <xdr:row>530</xdr:row>
                    <xdr:rowOff>19050</xdr:rowOff>
                  </to>
                </anchor>
              </controlPr>
            </control>
          </mc:Choice>
        </mc:AlternateContent>
        <mc:AlternateContent xmlns:mc="http://schemas.openxmlformats.org/markup-compatibility/2006">
          <mc:Choice Requires="x14">
            <control shapeId="51821" r:id="rId553" name="Check Box 621">
              <controlPr defaultSize="0" autoFill="0" autoLine="0" autoPict="0">
                <anchor moveWithCells="1">
                  <from>
                    <xdr:col>10</xdr:col>
                    <xdr:colOff>276225</xdr:colOff>
                    <xdr:row>530</xdr:row>
                    <xdr:rowOff>9525</xdr:rowOff>
                  </from>
                  <to>
                    <xdr:col>10</xdr:col>
                    <xdr:colOff>523875</xdr:colOff>
                    <xdr:row>531</xdr:row>
                    <xdr:rowOff>19050</xdr:rowOff>
                  </to>
                </anchor>
              </controlPr>
            </control>
          </mc:Choice>
        </mc:AlternateContent>
        <mc:AlternateContent xmlns:mc="http://schemas.openxmlformats.org/markup-compatibility/2006">
          <mc:Choice Requires="x14">
            <control shapeId="51822" r:id="rId554" name="Check Box 622">
              <controlPr defaultSize="0" autoFill="0" autoLine="0" autoPict="0">
                <anchor moveWithCells="1">
                  <from>
                    <xdr:col>10</xdr:col>
                    <xdr:colOff>276225</xdr:colOff>
                    <xdr:row>531</xdr:row>
                    <xdr:rowOff>9525</xdr:rowOff>
                  </from>
                  <to>
                    <xdr:col>10</xdr:col>
                    <xdr:colOff>523875</xdr:colOff>
                    <xdr:row>532</xdr:row>
                    <xdr:rowOff>19050</xdr:rowOff>
                  </to>
                </anchor>
              </controlPr>
            </control>
          </mc:Choice>
        </mc:AlternateContent>
        <mc:AlternateContent xmlns:mc="http://schemas.openxmlformats.org/markup-compatibility/2006">
          <mc:Choice Requires="x14">
            <control shapeId="51823" r:id="rId555" name="Check Box 623">
              <controlPr defaultSize="0" autoFill="0" autoLine="0" autoPict="0">
                <anchor moveWithCells="1">
                  <from>
                    <xdr:col>10</xdr:col>
                    <xdr:colOff>276225</xdr:colOff>
                    <xdr:row>532</xdr:row>
                    <xdr:rowOff>9525</xdr:rowOff>
                  </from>
                  <to>
                    <xdr:col>10</xdr:col>
                    <xdr:colOff>523875</xdr:colOff>
                    <xdr:row>533</xdr:row>
                    <xdr:rowOff>19050</xdr:rowOff>
                  </to>
                </anchor>
              </controlPr>
            </control>
          </mc:Choice>
        </mc:AlternateContent>
        <mc:AlternateContent xmlns:mc="http://schemas.openxmlformats.org/markup-compatibility/2006">
          <mc:Choice Requires="x14">
            <control shapeId="51824" r:id="rId556" name="Check Box 624">
              <controlPr defaultSize="0" autoFill="0" autoLine="0" autoPict="0">
                <anchor moveWithCells="1">
                  <from>
                    <xdr:col>10</xdr:col>
                    <xdr:colOff>276225</xdr:colOff>
                    <xdr:row>533</xdr:row>
                    <xdr:rowOff>9525</xdr:rowOff>
                  </from>
                  <to>
                    <xdr:col>10</xdr:col>
                    <xdr:colOff>523875</xdr:colOff>
                    <xdr:row>534</xdr:row>
                    <xdr:rowOff>19050</xdr:rowOff>
                  </to>
                </anchor>
              </controlPr>
            </control>
          </mc:Choice>
        </mc:AlternateContent>
        <mc:AlternateContent xmlns:mc="http://schemas.openxmlformats.org/markup-compatibility/2006">
          <mc:Choice Requires="x14">
            <control shapeId="51825" r:id="rId557" name="Check Box 625">
              <controlPr defaultSize="0" autoFill="0" autoLine="0" autoPict="0">
                <anchor moveWithCells="1">
                  <from>
                    <xdr:col>10</xdr:col>
                    <xdr:colOff>276225</xdr:colOff>
                    <xdr:row>534</xdr:row>
                    <xdr:rowOff>9525</xdr:rowOff>
                  </from>
                  <to>
                    <xdr:col>10</xdr:col>
                    <xdr:colOff>523875</xdr:colOff>
                    <xdr:row>535</xdr:row>
                    <xdr:rowOff>19050</xdr:rowOff>
                  </to>
                </anchor>
              </controlPr>
            </control>
          </mc:Choice>
        </mc:AlternateContent>
        <mc:AlternateContent xmlns:mc="http://schemas.openxmlformats.org/markup-compatibility/2006">
          <mc:Choice Requires="x14">
            <control shapeId="51826" r:id="rId558" name="Check Box 626">
              <controlPr defaultSize="0" autoFill="0" autoLine="0" autoPict="0">
                <anchor moveWithCells="1">
                  <from>
                    <xdr:col>10</xdr:col>
                    <xdr:colOff>276225</xdr:colOff>
                    <xdr:row>535</xdr:row>
                    <xdr:rowOff>9525</xdr:rowOff>
                  </from>
                  <to>
                    <xdr:col>10</xdr:col>
                    <xdr:colOff>523875</xdr:colOff>
                    <xdr:row>536</xdr:row>
                    <xdr:rowOff>19050</xdr:rowOff>
                  </to>
                </anchor>
              </controlPr>
            </control>
          </mc:Choice>
        </mc:AlternateContent>
        <mc:AlternateContent xmlns:mc="http://schemas.openxmlformats.org/markup-compatibility/2006">
          <mc:Choice Requires="x14">
            <control shapeId="51827" r:id="rId559" name="Check Box 627">
              <controlPr defaultSize="0" autoFill="0" autoLine="0" autoPict="0">
                <anchor moveWithCells="1">
                  <from>
                    <xdr:col>10</xdr:col>
                    <xdr:colOff>276225</xdr:colOff>
                    <xdr:row>536</xdr:row>
                    <xdr:rowOff>9525</xdr:rowOff>
                  </from>
                  <to>
                    <xdr:col>10</xdr:col>
                    <xdr:colOff>523875</xdr:colOff>
                    <xdr:row>537</xdr:row>
                    <xdr:rowOff>19050</xdr:rowOff>
                  </to>
                </anchor>
              </controlPr>
            </control>
          </mc:Choice>
        </mc:AlternateContent>
        <mc:AlternateContent xmlns:mc="http://schemas.openxmlformats.org/markup-compatibility/2006">
          <mc:Choice Requires="x14">
            <control shapeId="51828" r:id="rId560" name="Check Box 628">
              <controlPr defaultSize="0" autoFill="0" autoLine="0" autoPict="0">
                <anchor moveWithCells="1">
                  <from>
                    <xdr:col>10</xdr:col>
                    <xdr:colOff>276225</xdr:colOff>
                    <xdr:row>537</xdr:row>
                    <xdr:rowOff>9525</xdr:rowOff>
                  </from>
                  <to>
                    <xdr:col>10</xdr:col>
                    <xdr:colOff>523875</xdr:colOff>
                    <xdr:row>538</xdr:row>
                    <xdr:rowOff>19050</xdr:rowOff>
                  </to>
                </anchor>
              </controlPr>
            </control>
          </mc:Choice>
        </mc:AlternateContent>
        <mc:AlternateContent xmlns:mc="http://schemas.openxmlformats.org/markup-compatibility/2006">
          <mc:Choice Requires="x14">
            <control shapeId="51829" r:id="rId561" name="Check Box 629">
              <controlPr defaultSize="0" autoFill="0" autoLine="0" autoPict="0">
                <anchor moveWithCells="1">
                  <from>
                    <xdr:col>10</xdr:col>
                    <xdr:colOff>276225</xdr:colOff>
                    <xdr:row>538</xdr:row>
                    <xdr:rowOff>9525</xdr:rowOff>
                  </from>
                  <to>
                    <xdr:col>10</xdr:col>
                    <xdr:colOff>523875</xdr:colOff>
                    <xdr:row>539</xdr:row>
                    <xdr:rowOff>19050</xdr:rowOff>
                  </to>
                </anchor>
              </controlPr>
            </control>
          </mc:Choice>
        </mc:AlternateContent>
        <mc:AlternateContent xmlns:mc="http://schemas.openxmlformats.org/markup-compatibility/2006">
          <mc:Choice Requires="x14">
            <control shapeId="51830" r:id="rId562" name="Check Box 630">
              <controlPr defaultSize="0" autoFill="0" autoLine="0" autoPict="0">
                <anchor moveWithCells="1">
                  <from>
                    <xdr:col>10</xdr:col>
                    <xdr:colOff>276225</xdr:colOff>
                    <xdr:row>539</xdr:row>
                    <xdr:rowOff>9525</xdr:rowOff>
                  </from>
                  <to>
                    <xdr:col>10</xdr:col>
                    <xdr:colOff>523875</xdr:colOff>
                    <xdr:row>540</xdr:row>
                    <xdr:rowOff>19050</xdr:rowOff>
                  </to>
                </anchor>
              </controlPr>
            </control>
          </mc:Choice>
        </mc:AlternateContent>
        <mc:AlternateContent xmlns:mc="http://schemas.openxmlformats.org/markup-compatibility/2006">
          <mc:Choice Requires="x14">
            <control shapeId="51831" r:id="rId563" name="Check Box 631">
              <controlPr defaultSize="0" autoFill="0" autoLine="0" autoPict="0">
                <anchor moveWithCells="1">
                  <from>
                    <xdr:col>10</xdr:col>
                    <xdr:colOff>276225</xdr:colOff>
                    <xdr:row>540</xdr:row>
                    <xdr:rowOff>9525</xdr:rowOff>
                  </from>
                  <to>
                    <xdr:col>10</xdr:col>
                    <xdr:colOff>523875</xdr:colOff>
                    <xdr:row>541</xdr:row>
                    <xdr:rowOff>19050</xdr:rowOff>
                  </to>
                </anchor>
              </controlPr>
            </control>
          </mc:Choice>
        </mc:AlternateContent>
        <mc:AlternateContent xmlns:mc="http://schemas.openxmlformats.org/markup-compatibility/2006">
          <mc:Choice Requires="x14">
            <control shapeId="51832" r:id="rId564" name="Check Box 632">
              <controlPr defaultSize="0" autoFill="0" autoLine="0" autoPict="0">
                <anchor moveWithCells="1">
                  <from>
                    <xdr:col>10</xdr:col>
                    <xdr:colOff>276225</xdr:colOff>
                    <xdr:row>541</xdr:row>
                    <xdr:rowOff>9525</xdr:rowOff>
                  </from>
                  <to>
                    <xdr:col>10</xdr:col>
                    <xdr:colOff>523875</xdr:colOff>
                    <xdr:row>542</xdr:row>
                    <xdr:rowOff>19050</xdr:rowOff>
                  </to>
                </anchor>
              </controlPr>
            </control>
          </mc:Choice>
        </mc:AlternateContent>
        <mc:AlternateContent xmlns:mc="http://schemas.openxmlformats.org/markup-compatibility/2006">
          <mc:Choice Requires="x14">
            <control shapeId="51833" r:id="rId565" name="Check Box 633">
              <controlPr defaultSize="0" autoFill="0" autoLine="0" autoPict="0">
                <anchor moveWithCells="1">
                  <from>
                    <xdr:col>10</xdr:col>
                    <xdr:colOff>276225</xdr:colOff>
                    <xdr:row>542</xdr:row>
                    <xdr:rowOff>9525</xdr:rowOff>
                  </from>
                  <to>
                    <xdr:col>10</xdr:col>
                    <xdr:colOff>523875</xdr:colOff>
                    <xdr:row>543</xdr:row>
                    <xdr:rowOff>19050</xdr:rowOff>
                  </to>
                </anchor>
              </controlPr>
            </control>
          </mc:Choice>
        </mc:AlternateContent>
        <mc:AlternateContent xmlns:mc="http://schemas.openxmlformats.org/markup-compatibility/2006">
          <mc:Choice Requires="x14">
            <control shapeId="51834" r:id="rId566" name="Check Box 634">
              <controlPr defaultSize="0" autoFill="0" autoLine="0" autoPict="0">
                <anchor moveWithCells="1">
                  <from>
                    <xdr:col>10</xdr:col>
                    <xdr:colOff>276225</xdr:colOff>
                    <xdr:row>543</xdr:row>
                    <xdr:rowOff>9525</xdr:rowOff>
                  </from>
                  <to>
                    <xdr:col>10</xdr:col>
                    <xdr:colOff>523875</xdr:colOff>
                    <xdr:row>544</xdr:row>
                    <xdr:rowOff>19050</xdr:rowOff>
                  </to>
                </anchor>
              </controlPr>
            </control>
          </mc:Choice>
        </mc:AlternateContent>
        <mc:AlternateContent xmlns:mc="http://schemas.openxmlformats.org/markup-compatibility/2006">
          <mc:Choice Requires="x14">
            <control shapeId="51835" r:id="rId567" name="Check Box 635">
              <controlPr defaultSize="0" autoFill="0" autoLine="0" autoPict="0">
                <anchor moveWithCells="1">
                  <from>
                    <xdr:col>10</xdr:col>
                    <xdr:colOff>276225</xdr:colOff>
                    <xdr:row>544</xdr:row>
                    <xdr:rowOff>9525</xdr:rowOff>
                  </from>
                  <to>
                    <xdr:col>10</xdr:col>
                    <xdr:colOff>523875</xdr:colOff>
                    <xdr:row>545</xdr:row>
                    <xdr:rowOff>19050</xdr:rowOff>
                  </to>
                </anchor>
              </controlPr>
            </control>
          </mc:Choice>
        </mc:AlternateContent>
        <mc:AlternateContent xmlns:mc="http://schemas.openxmlformats.org/markup-compatibility/2006">
          <mc:Choice Requires="x14">
            <control shapeId="51836" r:id="rId568" name="Check Box 636">
              <controlPr defaultSize="0" autoFill="0" autoLine="0" autoPict="0">
                <anchor moveWithCells="1">
                  <from>
                    <xdr:col>10</xdr:col>
                    <xdr:colOff>276225</xdr:colOff>
                    <xdr:row>545</xdr:row>
                    <xdr:rowOff>9525</xdr:rowOff>
                  </from>
                  <to>
                    <xdr:col>10</xdr:col>
                    <xdr:colOff>523875</xdr:colOff>
                    <xdr:row>546</xdr:row>
                    <xdr:rowOff>19050</xdr:rowOff>
                  </to>
                </anchor>
              </controlPr>
            </control>
          </mc:Choice>
        </mc:AlternateContent>
        <mc:AlternateContent xmlns:mc="http://schemas.openxmlformats.org/markup-compatibility/2006">
          <mc:Choice Requires="x14">
            <control shapeId="51837" r:id="rId569" name="Check Box 637">
              <controlPr defaultSize="0" autoFill="0" autoLine="0" autoPict="0">
                <anchor moveWithCells="1">
                  <from>
                    <xdr:col>10</xdr:col>
                    <xdr:colOff>276225</xdr:colOff>
                    <xdr:row>546</xdr:row>
                    <xdr:rowOff>9525</xdr:rowOff>
                  </from>
                  <to>
                    <xdr:col>10</xdr:col>
                    <xdr:colOff>523875</xdr:colOff>
                    <xdr:row>547</xdr:row>
                    <xdr:rowOff>19050</xdr:rowOff>
                  </to>
                </anchor>
              </controlPr>
            </control>
          </mc:Choice>
        </mc:AlternateContent>
        <mc:AlternateContent xmlns:mc="http://schemas.openxmlformats.org/markup-compatibility/2006">
          <mc:Choice Requires="x14">
            <control shapeId="51838" r:id="rId570" name="Check Box 638">
              <controlPr defaultSize="0" autoFill="0" autoLine="0" autoPict="0">
                <anchor moveWithCells="1">
                  <from>
                    <xdr:col>10</xdr:col>
                    <xdr:colOff>276225</xdr:colOff>
                    <xdr:row>547</xdr:row>
                    <xdr:rowOff>9525</xdr:rowOff>
                  </from>
                  <to>
                    <xdr:col>10</xdr:col>
                    <xdr:colOff>523875</xdr:colOff>
                    <xdr:row>548</xdr:row>
                    <xdr:rowOff>19050</xdr:rowOff>
                  </to>
                </anchor>
              </controlPr>
            </control>
          </mc:Choice>
        </mc:AlternateContent>
        <mc:AlternateContent xmlns:mc="http://schemas.openxmlformats.org/markup-compatibility/2006">
          <mc:Choice Requires="x14">
            <control shapeId="51839" r:id="rId571" name="Check Box 639">
              <controlPr defaultSize="0" autoFill="0" autoLine="0" autoPict="0">
                <anchor moveWithCells="1">
                  <from>
                    <xdr:col>10</xdr:col>
                    <xdr:colOff>276225</xdr:colOff>
                    <xdr:row>548</xdr:row>
                    <xdr:rowOff>9525</xdr:rowOff>
                  </from>
                  <to>
                    <xdr:col>10</xdr:col>
                    <xdr:colOff>523875</xdr:colOff>
                    <xdr:row>549</xdr:row>
                    <xdr:rowOff>19050</xdr:rowOff>
                  </to>
                </anchor>
              </controlPr>
            </control>
          </mc:Choice>
        </mc:AlternateContent>
        <mc:AlternateContent xmlns:mc="http://schemas.openxmlformats.org/markup-compatibility/2006">
          <mc:Choice Requires="x14">
            <control shapeId="51840" r:id="rId572" name="Check Box 640">
              <controlPr defaultSize="0" autoFill="0" autoLine="0" autoPict="0">
                <anchor moveWithCells="1">
                  <from>
                    <xdr:col>10</xdr:col>
                    <xdr:colOff>276225</xdr:colOff>
                    <xdr:row>549</xdr:row>
                    <xdr:rowOff>9525</xdr:rowOff>
                  </from>
                  <to>
                    <xdr:col>10</xdr:col>
                    <xdr:colOff>523875</xdr:colOff>
                    <xdr:row>550</xdr:row>
                    <xdr:rowOff>19050</xdr:rowOff>
                  </to>
                </anchor>
              </controlPr>
            </control>
          </mc:Choice>
        </mc:AlternateContent>
        <mc:AlternateContent xmlns:mc="http://schemas.openxmlformats.org/markup-compatibility/2006">
          <mc:Choice Requires="x14">
            <control shapeId="51841" r:id="rId573" name="Check Box 641">
              <controlPr defaultSize="0" autoFill="0" autoLine="0" autoPict="0">
                <anchor moveWithCells="1">
                  <from>
                    <xdr:col>10</xdr:col>
                    <xdr:colOff>276225</xdr:colOff>
                    <xdr:row>550</xdr:row>
                    <xdr:rowOff>9525</xdr:rowOff>
                  </from>
                  <to>
                    <xdr:col>10</xdr:col>
                    <xdr:colOff>523875</xdr:colOff>
                    <xdr:row>551</xdr:row>
                    <xdr:rowOff>19050</xdr:rowOff>
                  </to>
                </anchor>
              </controlPr>
            </control>
          </mc:Choice>
        </mc:AlternateContent>
        <mc:AlternateContent xmlns:mc="http://schemas.openxmlformats.org/markup-compatibility/2006">
          <mc:Choice Requires="x14">
            <control shapeId="51842" r:id="rId574" name="Check Box 642">
              <controlPr defaultSize="0" autoFill="0" autoLine="0" autoPict="0">
                <anchor moveWithCells="1">
                  <from>
                    <xdr:col>10</xdr:col>
                    <xdr:colOff>276225</xdr:colOff>
                    <xdr:row>551</xdr:row>
                    <xdr:rowOff>9525</xdr:rowOff>
                  </from>
                  <to>
                    <xdr:col>10</xdr:col>
                    <xdr:colOff>523875</xdr:colOff>
                    <xdr:row>552</xdr:row>
                    <xdr:rowOff>19050</xdr:rowOff>
                  </to>
                </anchor>
              </controlPr>
            </control>
          </mc:Choice>
        </mc:AlternateContent>
        <mc:AlternateContent xmlns:mc="http://schemas.openxmlformats.org/markup-compatibility/2006">
          <mc:Choice Requires="x14">
            <control shapeId="51843" r:id="rId575" name="Check Box 643">
              <controlPr defaultSize="0" autoFill="0" autoLine="0" autoPict="0">
                <anchor moveWithCells="1">
                  <from>
                    <xdr:col>10</xdr:col>
                    <xdr:colOff>276225</xdr:colOff>
                    <xdr:row>552</xdr:row>
                    <xdr:rowOff>9525</xdr:rowOff>
                  </from>
                  <to>
                    <xdr:col>10</xdr:col>
                    <xdr:colOff>523875</xdr:colOff>
                    <xdr:row>553</xdr:row>
                    <xdr:rowOff>19050</xdr:rowOff>
                  </to>
                </anchor>
              </controlPr>
            </control>
          </mc:Choice>
        </mc:AlternateContent>
        <mc:AlternateContent xmlns:mc="http://schemas.openxmlformats.org/markup-compatibility/2006">
          <mc:Choice Requires="x14">
            <control shapeId="51844" r:id="rId576" name="Check Box 644">
              <controlPr defaultSize="0" autoFill="0" autoLine="0" autoPict="0">
                <anchor moveWithCells="1">
                  <from>
                    <xdr:col>10</xdr:col>
                    <xdr:colOff>276225</xdr:colOff>
                    <xdr:row>553</xdr:row>
                    <xdr:rowOff>9525</xdr:rowOff>
                  </from>
                  <to>
                    <xdr:col>10</xdr:col>
                    <xdr:colOff>523875</xdr:colOff>
                    <xdr:row>554</xdr:row>
                    <xdr:rowOff>19050</xdr:rowOff>
                  </to>
                </anchor>
              </controlPr>
            </control>
          </mc:Choice>
        </mc:AlternateContent>
        <mc:AlternateContent xmlns:mc="http://schemas.openxmlformats.org/markup-compatibility/2006">
          <mc:Choice Requires="x14">
            <control shapeId="51845" r:id="rId577" name="Check Box 645">
              <controlPr defaultSize="0" autoFill="0" autoLine="0" autoPict="0">
                <anchor moveWithCells="1">
                  <from>
                    <xdr:col>10</xdr:col>
                    <xdr:colOff>276225</xdr:colOff>
                    <xdr:row>554</xdr:row>
                    <xdr:rowOff>9525</xdr:rowOff>
                  </from>
                  <to>
                    <xdr:col>10</xdr:col>
                    <xdr:colOff>523875</xdr:colOff>
                    <xdr:row>555</xdr:row>
                    <xdr:rowOff>19050</xdr:rowOff>
                  </to>
                </anchor>
              </controlPr>
            </control>
          </mc:Choice>
        </mc:AlternateContent>
        <mc:AlternateContent xmlns:mc="http://schemas.openxmlformats.org/markup-compatibility/2006">
          <mc:Choice Requires="x14">
            <control shapeId="51846" r:id="rId578" name="Check Box 646">
              <controlPr defaultSize="0" autoFill="0" autoLine="0" autoPict="0">
                <anchor moveWithCells="1">
                  <from>
                    <xdr:col>10</xdr:col>
                    <xdr:colOff>276225</xdr:colOff>
                    <xdr:row>555</xdr:row>
                    <xdr:rowOff>9525</xdr:rowOff>
                  </from>
                  <to>
                    <xdr:col>10</xdr:col>
                    <xdr:colOff>523875</xdr:colOff>
                    <xdr:row>556</xdr:row>
                    <xdr:rowOff>19050</xdr:rowOff>
                  </to>
                </anchor>
              </controlPr>
            </control>
          </mc:Choice>
        </mc:AlternateContent>
        <mc:AlternateContent xmlns:mc="http://schemas.openxmlformats.org/markup-compatibility/2006">
          <mc:Choice Requires="x14">
            <control shapeId="51847" r:id="rId579" name="Check Box 647">
              <controlPr defaultSize="0" autoFill="0" autoLine="0" autoPict="0">
                <anchor moveWithCells="1">
                  <from>
                    <xdr:col>10</xdr:col>
                    <xdr:colOff>276225</xdr:colOff>
                    <xdr:row>556</xdr:row>
                    <xdr:rowOff>9525</xdr:rowOff>
                  </from>
                  <to>
                    <xdr:col>10</xdr:col>
                    <xdr:colOff>523875</xdr:colOff>
                    <xdr:row>557</xdr:row>
                    <xdr:rowOff>19050</xdr:rowOff>
                  </to>
                </anchor>
              </controlPr>
            </control>
          </mc:Choice>
        </mc:AlternateContent>
        <mc:AlternateContent xmlns:mc="http://schemas.openxmlformats.org/markup-compatibility/2006">
          <mc:Choice Requires="x14">
            <control shapeId="51848" r:id="rId580" name="Check Box 648">
              <controlPr defaultSize="0" autoFill="0" autoLine="0" autoPict="0">
                <anchor moveWithCells="1">
                  <from>
                    <xdr:col>10</xdr:col>
                    <xdr:colOff>276225</xdr:colOff>
                    <xdr:row>557</xdr:row>
                    <xdr:rowOff>9525</xdr:rowOff>
                  </from>
                  <to>
                    <xdr:col>10</xdr:col>
                    <xdr:colOff>523875</xdr:colOff>
                    <xdr:row>558</xdr:row>
                    <xdr:rowOff>19050</xdr:rowOff>
                  </to>
                </anchor>
              </controlPr>
            </control>
          </mc:Choice>
        </mc:AlternateContent>
        <mc:AlternateContent xmlns:mc="http://schemas.openxmlformats.org/markup-compatibility/2006">
          <mc:Choice Requires="x14">
            <control shapeId="51849" r:id="rId581" name="Check Box 649">
              <controlPr defaultSize="0" autoFill="0" autoLine="0" autoPict="0">
                <anchor moveWithCells="1">
                  <from>
                    <xdr:col>10</xdr:col>
                    <xdr:colOff>276225</xdr:colOff>
                    <xdr:row>558</xdr:row>
                    <xdr:rowOff>9525</xdr:rowOff>
                  </from>
                  <to>
                    <xdr:col>10</xdr:col>
                    <xdr:colOff>523875</xdr:colOff>
                    <xdr:row>559</xdr:row>
                    <xdr:rowOff>19050</xdr:rowOff>
                  </to>
                </anchor>
              </controlPr>
            </control>
          </mc:Choice>
        </mc:AlternateContent>
        <mc:AlternateContent xmlns:mc="http://schemas.openxmlformats.org/markup-compatibility/2006">
          <mc:Choice Requires="x14">
            <control shapeId="51850" r:id="rId582" name="Check Box 650">
              <controlPr defaultSize="0" autoFill="0" autoLine="0" autoPict="0">
                <anchor moveWithCells="1">
                  <from>
                    <xdr:col>10</xdr:col>
                    <xdr:colOff>276225</xdr:colOff>
                    <xdr:row>559</xdr:row>
                    <xdr:rowOff>9525</xdr:rowOff>
                  </from>
                  <to>
                    <xdr:col>10</xdr:col>
                    <xdr:colOff>523875</xdr:colOff>
                    <xdr:row>560</xdr:row>
                    <xdr:rowOff>19050</xdr:rowOff>
                  </to>
                </anchor>
              </controlPr>
            </control>
          </mc:Choice>
        </mc:AlternateContent>
        <mc:AlternateContent xmlns:mc="http://schemas.openxmlformats.org/markup-compatibility/2006">
          <mc:Choice Requires="x14">
            <control shapeId="51851" r:id="rId583" name="Check Box 651">
              <controlPr defaultSize="0" autoFill="0" autoLine="0" autoPict="0">
                <anchor moveWithCells="1">
                  <from>
                    <xdr:col>10</xdr:col>
                    <xdr:colOff>276225</xdr:colOff>
                    <xdr:row>560</xdr:row>
                    <xdr:rowOff>9525</xdr:rowOff>
                  </from>
                  <to>
                    <xdr:col>10</xdr:col>
                    <xdr:colOff>523875</xdr:colOff>
                    <xdr:row>561</xdr:row>
                    <xdr:rowOff>19050</xdr:rowOff>
                  </to>
                </anchor>
              </controlPr>
            </control>
          </mc:Choice>
        </mc:AlternateContent>
        <mc:AlternateContent xmlns:mc="http://schemas.openxmlformats.org/markup-compatibility/2006">
          <mc:Choice Requires="x14">
            <control shapeId="51852" r:id="rId584" name="Check Box 652">
              <controlPr defaultSize="0" autoFill="0" autoLine="0" autoPict="0">
                <anchor moveWithCells="1">
                  <from>
                    <xdr:col>10</xdr:col>
                    <xdr:colOff>276225</xdr:colOff>
                    <xdr:row>561</xdr:row>
                    <xdr:rowOff>9525</xdr:rowOff>
                  </from>
                  <to>
                    <xdr:col>10</xdr:col>
                    <xdr:colOff>523875</xdr:colOff>
                    <xdr:row>562</xdr:row>
                    <xdr:rowOff>19050</xdr:rowOff>
                  </to>
                </anchor>
              </controlPr>
            </control>
          </mc:Choice>
        </mc:AlternateContent>
        <mc:AlternateContent xmlns:mc="http://schemas.openxmlformats.org/markup-compatibility/2006">
          <mc:Choice Requires="x14">
            <control shapeId="51853" r:id="rId585" name="Check Box 653">
              <controlPr defaultSize="0" autoFill="0" autoLine="0" autoPict="0">
                <anchor moveWithCells="1">
                  <from>
                    <xdr:col>10</xdr:col>
                    <xdr:colOff>276225</xdr:colOff>
                    <xdr:row>562</xdr:row>
                    <xdr:rowOff>9525</xdr:rowOff>
                  </from>
                  <to>
                    <xdr:col>10</xdr:col>
                    <xdr:colOff>523875</xdr:colOff>
                    <xdr:row>563</xdr:row>
                    <xdr:rowOff>19050</xdr:rowOff>
                  </to>
                </anchor>
              </controlPr>
            </control>
          </mc:Choice>
        </mc:AlternateContent>
        <mc:AlternateContent xmlns:mc="http://schemas.openxmlformats.org/markup-compatibility/2006">
          <mc:Choice Requires="x14">
            <control shapeId="51201" r:id="rId586" name="Check Box 1">
              <controlPr defaultSize="0" autoFill="0" autoLine="0" autoPict="0">
                <anchor moveWithCells="1">
                  <from>
                    <xdr:col>10</xdr:col>
                    <xdr:colOff>276225</xdr:colOff>
                    <xdr:row>4</xdr:row>
                    <xdr:rowOff>9525</xdr:rowOff>
                  </from>
                  <to>
                    <xdr:col>10</xdr:col>
                    <xdr:colOff>523875</xdr:colOff>
                    <xdr:row>5</xdr:row>
                    <xdr:rowOff>19050</xdr:rowOff>
                  </to>
                </anchor>
              </controlPr>
            </control>
          </mc:Choice>
        </mc:AlternateContent>
        <mc:AlternateContent xmlns:mc="http://schemas.openxmlformats.org/markup-compatibility/2006">
          <mc:Choice Requires="x14">
            <control shapeId="51892" r:id="rId587" name="Check Box 692">
              <controlPr defaultSize="0" autoFill="0" autoLine="0" autoPict="0">
                <anchor moveWithCells="1">
                  <from>
                    <xdr:col>10</xdr:col>
                    <xdr:colOff>276225</xdr:colOff>
                    <xdr:row>82</xdr:row>
                    <xdr:rowOff>9525</xdr:rowOff>
                  </from>
                  <to>
                    <xdr:col>10</xdr:col>
                    <xdr:colOff>523875</xdr:colOff>
                    <xdr:row>83</xdr:row>
                    <xdr:rowOff>19050</xdr:rowOff>
                  </to>
                </anchor>
              </controlPr>
            </control>
          </mc:Choice>
        </mc:AlternateContent>
        <mc:AlternateContent xmlns:mc="http://schemas.openxmlformats.org/markup-compatibility/2006">
          <mc:Choice Requires="x14">
            <control shapeId="51893" r:id="rId588" name="Check Box 693">
              <controlPr defaultSize="0" autoFill="0" autoLine="0" autoPict="0">
                <anchor moveWithCells="1">
                  <from>
                    <xdr:col>10</xdr:col>
                    <xdr:colOff>276225</xdr:colOff>
                    <xdr:row>122</xdr:row>
                    <xdr:rowOff>9525</xdr:rowOff>
                  </from>
                  <to>
                    <xdr:col>10</xdr:col>
                    <xdr:colOff>523875</xdr:colOff>
                    <xdr:row>123</xdr:row>
                    <xdr:rowOff>19050</xdr:rowOff>
                  </to>
                </anchor>
              </controlPr>
            </control>
          </mc:Choice>
        </mc:AlternateContent>
        <mc:AlternateContent xmlns:mc="http://schemas.openxmlformats.org/markup-compatibility/2006">
          <mc:Choice Requires="x14">
            <control shapeId="51894" r:id="rId589" name="Check Box 694">
              <controlPr defaultSize="0" autoFill="0" autoLine="0" autoPict="0">
                <anchor moveWithCells="1">
                  <from>
                    <xdr:col>10</xdr:col>
                    <xdr:colOff>276225</xdr:colOff>
                    <xdr:row>162</xdr:row>
                    <xdr:rowOff>9525</xdr:rowOff>
                  </from>
                  <to>
                    <xdr:col>10</xdr:col>
                    <xdr:colOff>523875</xdr:colOff>
                    <xdr:row>163</xdr:row>
                    <xdr:rowOff>19050</xdr:rowOff>
                  </to>
                </anchor>
              </controlPr>
            </control>
          </mc:Choice>
        </mc:AlternateContent>
        <mc:AlternateContent xmlns:mc="http://schemas.openxmlformats.org/markup-compatibility/2006">
          <mc:Choice Requires="x14">
            <control shapeId="51895" r:id="rId590" name="Check Box 695">
              <controlPr defaultSize="0" autoFill="0" autoLine="0" autoPict="0">
                <anchor moveWithCells="1">
                  <from>
                    <xdr:col>10</xdr:col>
                    <xdr:colOff>276225</xdr:colOff>
                    <xdr:row>202</xdr:row>
                    <xdr:rowOff>9525</xdr:rowOff>
                  </from>
                  <to>
                    <xdr:col>10</xdr:col>
                    <xdr:colOff>523875</xdr:colOff>
                    <xdr:row>203</xdr:row>
                    <xdr:rowOff>19050</xdr:rowOff>
                  </to>
                </anchor>
              </controlPr>
            </control>
          </mc:Choice>
        </mc:AlternateContent>
        <mc:AlternateContent xmlns:mc="http://schemas.openxmlformats.org/markup-compatibility/2006">
          <mc:Choice Requires="x14">
            <control shapeId="51896" r:id="rId591" name="Check Box 696">
              <controlPr defaultSize="0" autoFill="0" autoLine="0" autoPict="0">
                <anchor moveWithCells="1">
                  <from>
                    <xdr:col>10</xdr:col>
                    <xdr:colOff>276225</xdr:colOff>
                    <xdr:row>242</xdr:row>
                    <xdr:rowOff>9525</xdr:rowOff>
                  </from>
                  <to>
                    <xdr:col>10</xdr:col>
                    <xdr:colOff>523875</xdr:colOff>
                    <xdr:row>243</xdr:row>
                    <xdr:rowOff>19050</xdr:rowOff>
                  </to>
                </anchor>
              </controlPr>
            </control>
          </mc:Choice>
        </mc:AlternateContent>
        <mc:AlternateContent xmlns:mc="http://schemas.openxmlformats.org/markup-compatibility/2006">
          <mc:Choice Requires="x14">
            <control shapeId="51897" r:id="rId592" name="Check Box 697">
              <controlPr defaultSize="0" autoFill="0" autoLine="0" autoPict="0">
                <anchor moveWithCells="1">
                  <from>
                    <xdr:col>10</xdr:col>
                    <xdr:colOff>276225</xdr:colOff>
                    <xdr:row>282</xdr:row>
                    <xdr:rowOff>9525</xdr:rowOff>
                  </from>
                  <to>
                    <xdr:col>10</xdr:col>
                    <xdr:colOff>523875</xdr:colOff>
                    <xdr:row>283</xdr:row>
                    <xdr:rowOff>19050</xdr:rowOff>
                  </to>
                </anchor>
              </controlPr>
            </control>
          </mc:Choice>
        </mc:AlternateContent>
        <mc:AlternateContent xmlns:mc="http://schemas.openxmlformats.org/markup-compatibility/2006">
          <mc:Choice Requires="x14">
            <control shapeId="51898" r:id="rId593" name="Check Box 698">
              <controlPr defaultSize="0" autoFill="0" autoLine="0" autoPict="0">
                <anchor moveWithCells="1">
                  <from>
                    <xdr:col>10</xdr:col>
                    <xdr:colOff>276225</xdr:colOff>
                    <xdr:row>322</xdr:row>
                    <xdr:rowOff>9525</xdr:rowOff>
                  </from>
                  <to>
                    <xdr:col>10</xdr:col>
                    <xdr:colOff>523875</xdr:colOff>
                    <xdr:row>323</xdr:row>
                    <xdr:rowOff>19050</xdr:rowOff>
                  </to>
                </anchor>
              </controlPr>
            </control>
          </mc:Choice>
        </mc:AlternateContent>
        <mc:AlternateContent xmlns:mc="http://schemas.openxmlformats.org/markup-compatibility/2006">
          <mc:Choice Requires="x14">
            <control shapeId="51899" r:id="rId594" name="Check Box 699">
              <controlPr defaultSize="0" autoFill="0" autoLine="0" autoPict="0">
                <anchor moveWithCells="1">
                  <from>
                    <xdr:col>10</xdr:col>
                    <xdr:colOff>276225</xdr:colOff>
                    <xdr:row>362</xdr:row>
                    <xdr:rowOff>9525</xdr:rowOff>
                  </from>
                  <to>
                    <xdr:col>10</xdr:col>
                    <xdr:colOff>523875</xdr:colOff>
                    <xdr:row>363</xdr:row>
                    <xdr:rowOff>19050</xdr:rowOff>
                  </to>
                </anchor>
              </controlPr>
            </control>
          </mc:Choice>
        </mc:AlternateContent>
        <mc:AlternateContent xmlns:mc="http://schemas.openxmlformats.org/markup-compatibility/2006">
          <mc:Choice Requires="x14">
            <control shapeId="51900" r:id="rId595" name="Check Box 700">
              <controlPr defaultSize="0" autoFill="0" autoLine="0" autoPict="0">
                <anchor moveWithCells="1">
                  <from>
                    <xdr:col>10</xdr:col>
                    <xdr:colOff>276225</xdr:colOff>
                    <xdr:row>402</xdr:row>
                    <xdr:rowOff>9525</xdr:rowOff>
                  </from>
                  <to>
                    <xdr:col>10</xdr:col>
                    <xdr:colOff>523875</xdr:colOff>
                    <xdr:row>403</xdr:row>
                    <xdr:rowOff>19050</xdr:rowOff>
                  </to>
                </anchor>
              </controlPr>
            </control>
          </mc:Choice>
        </mc:AlternateContent>
        <mc:AlternateContent xmlns:mc="http://schemas.openxmlformats.org/markup-compatibility/2006">
          <mc:Choice Requires="x14">
            <control shapeId="51901" r:id="rId596" name="Check Box 701">
              <controlPr defaultSize="0" autoFill="0" autoLine="0" autoPict="0">
                <anchor moveWithCells="1">
                  <from>
                    <xdr:col>10</xdr:col>
                    <xdr:colOff>276225</xdr:colOff>
                    <xdr:row>442</xdr:row>
                    <xdr:rowOff>9525</xdr:rowOff>
                  </from>
                  <to>
                    <xdr:col>10</xdr:col>
                    <xdr:colOff>523875</xdr:colOff>
                    <xdr:row>443</xdr:row>
                    <xdr:rowOff>19050</xdr:rowOff>
                  </to>
                </anchor>
              </controlPr>
            </control>
          </mc:Choice>
        </mc:AlternateContent>
        <mc:AlternateContent xmlns:mc="http://schemas.openxmlformats.org/markup-compatibility/2006">
          <mc:Choice Requires="x14">
            <control shapeId="51902" r:id="rId597" name="Check Box 702">
              <controlPr defaultSize="0" autoFill="0" autoLine="0" autoPict="0">
                <anchor moveWithCells="1">
                  <from>
                    <xdr:col>10</xdr:col>
                    <xdr:colOff>276225</xdr:colOff>
                    <xdr:row>482</xdr:row>
                    <xdr:rowOff>9525</xdr:rowOff>
                  </from>
                  <to>
                    <xdr:col>10</xdr:col>
                    <xdr:colOff>523875</xdr:colOff>
                    <xdr:row>483</xdr:row>
                    <xdr:rowOff>19050</xdr:rowOff>
                  </to>
                </anchor>
              </controlPr>
            </control>
          </mc:Choice>
        </mc:AlternateContent>
        <mc:AlternateContent xmlns:mc="http://schemas.openxmlformats.org/markup-compatibility/2006">
          <mc:Choice Requires="x14">
            <control shapeId="51903" r:id="rId598" name="Check Box 703">
              <controlPr defaultSize="0" autoFill="0" autoLine="0" autoPict="0">
                <anchor moveWithCells="1">
                  <from>
                    <xdr:col>10</xdr:col>
                    <xdr:colOff>276225</xdr:colOff>
                    <xdr:row>522</xdr:row>
                    <xdr:rowOff>9525</xdr:rowOff>
                  </from>
                  <to>
                    <xdr:col>10</xdr:col>
                    <xdr:colOff>523875</xdr:colOff>
                    <xdr:row>523</xdr:row>
                    <xdr:rowOff>19050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95" id="{00000000-000E-0000-0400-000015010000}">
            <xm:f>Sheet3!$E$3&gt;1</xm:f>
            <x14:dxf>
              <fill>
                <patternFill>
                  <bgColor rgb="FFCCFFFF"/>
                </patternFill>
              </fill>
            </x14:dxf>
          </x14:cfRule>
          <xm:sqref>B44:I44 B84:I84 B124:I124 B164:I164 B204:I204 B244:I244 B284:I284 B324:I324 B364:I364 B404:I404 B444:I444 B484:I484 B524:I524 B564:I564</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2B018-5F7A-4736-9219-22A9F2B99C68}">
  <sheetPr codeName="Sheet12">
    <tabColor rgb="FFFFFF00"/>
  </sheetPr>
  <dimension ref="A1:BA599"/>
  <sheetViews>
    <sheetView zoomScale="85" zoomScaleNormal="85" workbookViewId="0">
      <pane xSplit="1" ySplit="8" topLeftCell="B9" activePane="bottomRight" state="frozen"/>
      <selection activeCell="BE28" sqref="BE28"/>
      <selection pane="topRight" activeCell="BE28" sqref="BE28"/>
      <selection pane="bottomLeft" activeCell="BE28" sqref="BE28"/>
      <selection pane="bottomRight" activeCell="G10" sqref="G10"/>
    </sheetView>
  </sheetViews>
  <sheetFormatPr defaultColWidth="8.90625" defaultRowHeight="18.75"/>
  <cols>
    <col min="1" max="1" width="4.54296875" style="32" customWidth="1"/>
    <col min="2" max="2" width="3.36328125" style="231" customWidth="1"/>
    <col min="3" max="3" width="25.08984375" style="11" customWidth="1"/>
    <col min="4" max="4" width="5.90625" style="11" customWidth="1"/>
    <col min="5" max="5" width="3.90625" style="11" customWidth="1"/>
    <col min="6" max="6" width="8.1796875" style="11" customWidth="1"/>
    <col min="7" max="7" width="8.26953125" style="11" customWidth="1"/>
    <col min="8" max="8" width="8.1796875" style="11" customWidth="1"/>
    <col min="9" max="9" width="9.7265625" style="159" customWidth="1"/>
    <col min="10" max="10" width="19.7265625" style="32" customWidth="1"/>
    <col min="11" max="12" width="1.90625" style="11" customWidth="1"/>
    <col min="13" max="13" width="4.54296875" style="11" customWidth="1"/>
    <col min="14" max="14" width="16.81640625" style="11" customWidth="1"/>
    <col min="15" max="15" width="8.90625" style="11"/>
    <col min="16" max="16" width="4.90625" style="32" customWidth="1"/>
    <col min="17" max="17" width="9.7265625" style="11" bestFit="1" customWidth="1"/>
    <col min="18" max="18" width="8.90625" style="11"/>
    <col min="19" max="19" width="2.90625" style="11" customWidth="1"/>
    <col min="20" max="53" width="1" style="11" customWidth="1"/>
    <col min="54" max="16384" width="8.90625" style="11"/>
  </cols>
  <sheetData>
    <row r="1" spans="1:53" ht="18" customHeight="1">
      <c r="A1" s="800" t="s">
        <v>196</v>
      </c>
      <c r="B1" s="800"/>
      <c r="C1" s="800"/>
      <c r="D1" s="179"/>
      <c r="E1" s="179"/>
      <c r="F1" s="179"/>
      <c r="G1" s="179"/>
      <c r="H1" s="276" t="s">
        <v>161</v>
      </c>
      <c r="I1" s="277"/>
      <c r="J1" s="237" t="str">
        <f>IF(N1=FALSE,"←決定金額を入力してください","")</f>
        <v>←決定金額を入力してください</v>
      </c>
      <c r="K1" s="179"/>
      <c r="L1" s="181"/>
      <c r="M1" s="181"/>
      <c r="N1" s="194" t="b">
        <v>0</v>
      </c>
      <c r="O1" s="181"/>
      <c r="P1" s="489"/>
      <c r="Q1" s="181"/>
      <c r="R1" s="181"/>
      <c r="S1" s="181"/>
      <c r="T1" s="239"/>
    </row>
    <row r="2" spans="1:53" ht="18" customHeight="1">
      <c r="A2" s="800"/>
      <c r="B2" s="800"/>
      <c r="C2" s="800"/>
      <c r="D2" s="179"/>
      <c r="E2" s="179"/>
      <c r="F2" s="179"/>
      <c r="G2" s="179"/>
      <c r="H2" s="274" t="s">
        <v>206</v>
      </c>
      <c r="I2" s="275"/>
      <c r="J2" s="237" t="str">
        <f>IF(N1=FALSE,IF(A3=TRUE,"←増減決定金額を入力してください",""),"")</f>
        <v/>
      </c>
      <c r="K2" s="179"/>
      <c r="L2" s="179"/>
      <c r="M2" s="179"/>
      <c r="N2" s="179"/>
      <c r="O2" s="181"/>
      <c r="P2" s="489"/>
      <c r="Q2" s="181"/>
      <c r="R2" s="181"/>
      <c r="S2" s="181"/>
      <c r="T2" s="159"/>
    </row>
    <row r="3" spans="1:53" s="160" customFormat="1" ht="30" customHeight="1">
      <c r="A3" s="278" t="b">
        <v>0</v>
      </c>
      <c r="B3" s="279"/>
      <c r="C3" s="280"/>
      <c r="D3" s="802" t="s">
        <v>164</v>
      </c>
      <c r="E3" s="802"/>
      <c r="F3" s="803">
        <f>SUMIFS($F$9:$F$585,$B$9:$B$585,"")</f>
        <v>0</v>
      </c>
      <c r="G3" s="804"/>
      <c r="H3" s="229" t="s">
        <v>160</v>
      </c>
      <c r="I3" s="230" t="str">
        <f>IFERROR(I1/F3,"")</f>
        <v/>
      </c>
      <c r="J3" s="234"/>
      <c r="K3" s="175"/>
      <c r="L3" s="175"/>
      <c r="M3" s="245"/>
      <c r="N3" s="245"/>
      <c r="O3" s="807" t="s">
        <v>209</v>
      </c>
      <c r="P3" s="808"/>
      <c r="Q3" s="808"/>
      <c r="R3" s="808"/>
      <c r="S3" s="809"/>
      <c r="V3" s="161"/>
      <c r="AG3" s="161"/>
    </row>
    <row r="4" spans="1:53" s="160" customFormat="1" ht="30" customHeight="1">
      <c r="A4" s="815" t="str">
        <f>IF(AND(入力する前に確認するシート!G16=1,'②-1出来高報告書'!I5=TRUE,'①見積→契約(出来高報告初回のみ）'!N1=FALSE),"見積明細入力の1行目に●●工事と入力してください。請求書表紙に転記される設定です。複数工種の請求をする場合は、請求書への転記の☑を外してください。","")</f>
        <v/>
      </c>
      <c r="B4" s="815"/>
      <c r="C4" s="816"/>
      <c r="D4" s="802" t="s">
        <v>212</v>
      </c>
      <c r="E4" s="802"/>
      <c r="F4" s="803">
        <f>SUMIFS($F$9:$F$585,$B$9:$B$585,"〇")</f>
        <v>0</v>
      </c>
      <c r="G4" s="804"/>
      <c r="H4" s="238" t="s">
        <v>160</v>
      </c>
      <c r="I4" s="230" t="str">
        <f>IFERROR(I2/F4,"")</f>
        <v/>
      </c>
      <c r="J4" s="488" t="s">
        <v>336</v>
      </c>
      <c r="K4" s="175"/>
      <c r="L4" s="175"/>
      <c r="M4" s="179" t="s">
        <v>208</v>
      </c>
      <c r="N4" s="242"/>
      <c r="O4" s="243"/>
      <c r="P4" s="490"/>
      <c r="Q4" s="457" t="s">
        <v>214</v>
      </c>
      <c r="R4" s="244"/>
      <c r="S4" s="175"/>
      <c r="V4" s="161"/>
      <c r="AG4" s="161"/>
      <c r="BA4" s="246"/>
    </row>
    <row r="5" spans="1:53" s="160" customFormat="1">
      <c r="A5" s="801" t="s">
        <v>191</v>
      </c>
      <c r="B5" s="801"/>
      <c r="C5" s="801"/>
      <c r="D5" s="173"/>
      <c r="E5" s="173"/>
      <c r="F5" s="173"/>
      <c r="G5" s="814" t="str">
        <f>IF(A3=FALSE,IF(N1=FALSE,IF(G7&lt;&gt;0,"値引調整が0以外のときは　値引調整を入力",""),IF(SUM(U6:U17)&gt;0,"各工種の値引調整が0になるように値引調整を入力","")),IF(N1=FALSE,IF(G7+H7&lt;&gt;0,"値引調整が0以外のときは　値引調整を入力",""),IF(SUM(U6:U17)+SUM(U23:U34)&gt;0,"各工種の値引調整が0になるように値引調整を入力","")))</f>
        <v/>
      </c>
      <c r="H5" s="814"/>
      <c r="I5" s="814"/>
      <c r="J5" s="476" t="s">
        <v>332</v>
      </c>
      <c r="L5" s="175"/>
      <c r="M5" s="162"/>
      <c r="N5" s="241" t="s">
        <v>187</v>
      </c>
      <c r="O5" s="163" t="s">
        <v>164</v>
      </c>
      <c r="P5" s="164" t="s">
        <v>160</v>
      </c>
      <c r="Q5" s="167" t="s">
        <v>161</v>
      </c>
      <c r="R5" s="164" t="s">
        <v>186</v>
      </c>
      <c r="S5" s="178"/>
      <c r="T5" s="159"/>
      <c r="V5" s="161"/>
      <c r="AG5" s="161"/>
    </row>
    <row r="6" spans="1:53" s="160" customFormat="1" ht="18" customHeight="1">
      <c r="A6" s="801"/>
      <c r="B6" s="801"/>
      <c r="C6" s="801"/>
      <c r="D6" s="170"/>
      <c r="E6" s="171"/>
      <c r="F6" s="172"/>
      <c r="G6" s="169" t="s">
        <v>162</v>
      </c>
      <c r="H6" s="169" t="s">
        <v>213</v>
      </c>
      <c r="I6" s="812" t="str">
        <f>IF(N1=TRUE,"中工種を入力してください。","")</f>
        <v/>
      </c>
      <c r="J6" s="487" t="s">
        <v>334</v>
      </c>
      <c r="L6" s="175"/>
      <c r="M6" s="162">
        <v>1</v>
      </c>
      <c r="N6" s="143"/>
      <c r="O6" s="166" t="str">
        <f>IF(N6="","",SUMIFS($F$9:$F$585,$I$9:$I$585,N6,$B$9:$B$585,""))</f>
        <v/>
      </c>
      <c r="P6" s="491" t="str">
        <f t="shared" ref="P6:P17" si="0">IFERROR(IF(Q6="","",Q6/O6),"")</f>
        <v/>
      </c>
      <c r="Q6" s="136"/>
      <c r="R6" s="165">
        <f>Q6-SUMIFS($H$9:$H$585,$I$9:$I$585,N6,$B$9:$B$585,"")</f>
        <v>0</v>
      </c>
      <c r="S6" s="175"/>
      <c r="U6" s="160">
        <f>IF(R6&lt;&gt;0,1,0)</f>
        <v>0</v>
      </c>
      <c r="V6" s="161" t="str">
        <f t="shared" ref="V6:V17" si="1">IF(N6="","",1)</f>
        <v/>
      </c>
      <c r="AG6" s="161"/>
    </row>
    <row r="7" spans="1:53" s="160" customFormat="1" ht="18" customHeight="1" thickBot="1">
      <c r="A7" s="232" t="s">
        <v>205</v>
      </c>
      <c r="B7" s="810" t="str">
        <f>IF(A3=TRUE,"↓増減分はこちらに〇をつけてください。",IF(COUNTIF($B$9:$B$585,"〇")&gt;0,"当初金額から増減があるので↑に☑をつけてください",""))</f>
        <v/>
      </c>
      <c r="C7" s="810"/>
      <c r="D7" s="810"/>
      <c r="E7" s="810"/>
      <c r="F7" s="811"/>
      <c r="G7" s="323">
        <f>IF($N$1=TRUE,SUM($Q$6:$Q$17)-SUMIFS($H$9:$H$585,$B$9:$B$585,""),$I$1-SUMIFS($H$9:$H$585,$B$9:$B$585,""))</f>
        <v>0</v>
      </c>
      <c r="H7" s="323">
        <f>IF($N$1=TRUE,SUM($Q$23:$Q$34)-SUMIFS($H$9:$H$585,$B$9:$B$585,"〇"),$I$2-SUMIFS($H$9:$H$585,$B$9:$B$585,"〇"))</f>
        <v>0</v>
      </c>
      <c r="I7" s="813"/>
      <c r="J7" s="235"/>
      <c r="L7" s="175"/>
      <c r="M7" s="162">
        <v>2</v>
      </c>
      <c r="N7" s="144"/>
      <c r="O7" s="166" t="str">
        <f t="shared" ref="O7:O17" si="2">IF(N7="","",SUMIFS($F$9:$F$585,$I$9:$I$585,N7,$B$9:$B$585,""))</f>
        <v/>
      </c>
      <c r="P7" s="491" t="str">
        <f t="shared" si="0"/>
        <v/>
      </c>
      <c r="Q7" s="136"/>
      <c r="R7" s="165">
        <f t="shared" ref="R7:R17" si="3">Q7-SUMIFS($H$9:$H$585,$I$9:$I$585,N7,$B$9:$B$585,"")</f>
        <v>0</v>
      </c>
      <c r="S7" s="175"/>
      <c r="U7" s="160">
        <f t="shared" ref="U7:U17" si="4">IF(R7&lt;&gt;0,1,0)</f>
        <v>0</v>
      </c>
      <c r="V7" s="161" t="str">
        <f t="shared" si="1"/>
        <v/>
      </c>
      <c r="AG7" s="161"/>
    </row>
    <row r="8" spans="1:53" s="160" customFormat="1">
      <c r="A8" s="324" t="s">
        <v>177</v>
      </c>
      <c r="B8" s="325" t="str">
        <f>IF(A3=TRUE,"増減","")</f>
        <v/>
      </c>
      <c r="C8" s="326" t="s">
        <v>67</v>
      </c>
      <c r="D8" s="326" t="s">
        <v>68</v>
      </c>
      <c r="E8" s="326" t="s">
        <v>69</v>
      </c>
      <c r="F8" s="326" t="s">
        <v>164</v>
      </c>
      <c r="G8" s="326" t="s">
        <v>165</v>
      </c>
      <c r="H8" s="475" t="s">
        <v>166</v>
      </c>
      <c r="I8" s="321" t="str">
        <f>IF(N1=FALSE,"","中工種")</f>
        <v/>
      </c>
      <c r="J8" s="236"/>
      <c r="K8" s="11"/>
      <c r="L8" s="179"/>
      <c r="M8" s="162">
        <v>3</v>
      </c>
      <c r="N8" s="145"/>
      <c r="O8" s="166" t="str">
        <f t="shared" si="2"/>
        <v/>
      </c>
      <c r="P8" s="491" t="str">
        <f t="shared" si="0"/>
        <v/>
      </c>
      <c r="Q8" s="136"/>
      <c r="R8" s="165">
        <f t="shared" si="3"/>
        <v>0</v>
      </c>
      <c r="S8" s="175"/>
      <c r="U8" s="160">
        <f t="shared" si="4"/>
        <v>0</v>
      </c>
      <c r="V8" s="161" t="str">
        <f t="shared" si="1"/>
        <v/>
      </c>
      <c r="AG8" s="161"/>
    </row>
    <row r="9" spans="1:53" s="160" customFormat="1">
      <c r="A9" s="327">
        <v>1</v>
      </c>
      <c r="B9" s="259"/>
      <c r="C9" s="306"/>
      <c r="D9" s="285"/>
      <c r="E9" s="286"/>
      <c r="F9" s="287"/>
      <c r="G9" s="168"/>
      <c r="H9" s="328" t="str">
        <f>IFERROR(IF(C9="","",IF(F9+G9=0,"",IF($N$1=FALSE,IF($B9="",ROUNDUP(F9*$I$3,IF($J$6="1円単位",0,-2))+G9,ROUNDUP(F9*$I$4,IF($J$6="1円単位",0,-2))+G9),IF($B9="",ROUNDUP(F9*VLOOKUP(I9,$N$6:$P$17,3,0),IF($J$6="1円単位",0,-2))+G9,ROUNDUP(F9*VLOOKUP(I9,$N$23:$P$34,3,0),IF($J$6="1円単位",0,-2))+G9)))),0)</f>
        <v/>
      </c>
      <c r="I9" s="322"/>
      <c r="J9" s="236" t="str">
        <f>IFERROR(IF(OR(C9="",D9="",E9=""),IF(F9+G9&lt;&gt;0,"名称・数量・単位を入力してください",""),""),"")</f>
        <v/>
      </c>
      <c r="K9" s="11"/>
      <c r="L9" s="179"/>
      <c r="M9" s="162">
        <v>4</v>
      </c>
      <c r="N9" s="146"/>
      <c r="O9" s="166" t="str">
        <f t="shared" si="2"/>
        <v/>
      </c>
      <c r="P9" s="491" t="str">
        <f t="shared" si="0"/>
        <v/>
      </c>
      <c r="Q9" s="136"/>
      <c r="R9" s="165">
        <f t="shared" si="3"/>
        <v>0</v>
      </c>
      <c r="S9" s="175"/>
      <c r="U9" s="160">
        <f t="shared" si="4"/>
        <v>0</v>
      </c>
      <c r="V9" s="161" t="str">
        <f t="shared" si="1"/>
        <v/>
      </c>
      <c r="AG9" s="161"/>
    </row>
    <row r="10" spans="1:53" s="160" customFormat="1">
      <c r="A10" s="327">
        <v>1</v>
      </c>
      <c r="B10" s="259"/>
      <c r="C10" s="307"/>
      <c r="D10" s="285"/>
      <c r="E10" s="286"/>
      <c r="F10" s="287"/>
      <c r="G10" s="168"/>
      <c r="H10" s="328" t="str">
        <f t="shared" ref="H10:H73" si="5">IFERROR(IF(C10="","",IF(F10+G10=0,"",IF($N$1=FALSE,IF($B10="",ROUNDUP(F10*$I$3,IF($J$6="1円単位",0,-2))+G10,ROUNDUP(F10*$I$4,IF($J$6="1円単位",0,-2))+G10),IF($B10="",ROUNDUP(F10*VLOOKUP(I10,$N$6:$P$17,3,0),IF($J$6="1円単位",0,-2))+G10,ROUNDUP(F10*VLOOKUP(I10,$N$23:$P$34,3,0),IF($J$6="1円単位",0,-2))+G10)))),0)</f>
        <v/>
      </c>
      <c r="I10" s="322"/>
      <c r="J10" s="236" t="str">
        <f t="shared" ref="J10:J73" si="6">IFERROR(IF(OR(C10="",D10="",E10=""),IF(F10+G10&lt;&gt;0,"名称・数量・単位を入力してください",""),""),"")</f>
        <v/>
      </c>
      <c r="K10" s="11"/>
      <c r="L10" s="179"/>
      <c r="M10" s="162">
        <v>5</v>
      </c>
      <c r="N10" s="147"/>
      <c r="O10" s="166" t="str">
        <f t="shared" si="2"/>
        <v/>
      </c>
      <c r="P10" s="491" t="str">
        <f t="shared" si="0"/>
        <v/>
      </c>
      <c r="Q10" s="136"/>
      <c r="R10" s="165">
        <f t="shared" si="3"/>
        <v>0</v>
      </c>
      <c r="S10" s="175"/>
      <c r="U10" s="160">
        <f t="shared" si="4"/>
        <v>0</v>
      </c>
      <c r="V10" s="161" t="str">
        <f t="shared" si="1"/>
        <v/>
      </c>
      <c r="AG10" s="161"/>
      <c r="AU10" s="271">
        <v>1</v>
      </c>
    </row>
    <row r="11" spans="1:53" s="160" customFormat="1">
      <c r="A11" s="327">
        <v>1</v>
      </c>
      <c r="B11" s="259"/>
      <c r="C11" s="307"/>
      <c r="D11" s="285"/>
      <c r="E11" s="286"/>
      <c r="F11" s="287"/>
      <c r="G11" s="168"/>
      <c r="H11" s="328" t="str">
        <f t="shared" si="5"/>
        <v/>
      </c>
      <c r="I11" s="322"/>
      <c r="J11" s="236" t="str">
        <f t="shared" si="6"/>
        <v/>
      </c>
      <c r="K11" s="11"/>
      <c r="L11" s="179"/>
      <c r="M11" s="162">
        <v>6</v>
      </c>
      <c r="N11" s="148"/>
      <c r="O11" s="166" t="str">
        <f t="shared" si="2"/>
        <v/>
      </c>
      <c r="P11" s="491" t="str">
        <f t="shared" si="0"/>
        <v/>
      </c>
      <c r="Q11" s="136"/>
      <c r="R11" s="165">
        <f t="shared" si="3"/>
        <v>0</v>
      </c>
      <c r="S11" s="175"/>
      <c r="U11" s="160">
        <f t="shared" si="4"/>
        <v>0</v>
      </c>
      <c r="V11" s="161" t="str">
        <f t="shared" si="1"/>
        <v/>
      </c>
      <c r="AG11" s="161"/>
    </row>
    <row r="12" spans="1:53" s="160" customFormat="1">
      <c r="A12" s="327">
        <v>1</v>
      </c>
      <c r="B12" s="259"/>
      <c r="C12" s="307"/>
      <c r="D12" s="285"/>
      <c r="E12" s="286"/>
      <c r="F12" s="287"/>
      <c r="G12" s="168"/>
      <c r="H12" s="328" t="str">
        <f t="shared" si="5"/>
        <v/>
      </c>
      <c r="I12" s="322"/>
      <c r="J12" s="236" t="str">
        <f t="shared" si="6"/>
        <v/>
      </c>
      <c r="K12" s="11"/>
      <c r="L12" s="179"/>
      <c r="M12" s="162">
        <v>7</v>
      </c>
      <c r="N12" s="149"/>
      <c r="O12" s="166" t="str">
        <f t="shared" si="2"/>
        <v/>
      </c>
      <c r="P12" s="491" t="str">
        <f t="shared" si="0"/>
        <v/>
      </c>
      <c r="Q12" s="136"/>
      <c r="R12" s="165">
        <f t="shared" si="3"/>
        <v>0</v>
      </c>
      <c r="S12" s="175"/>
      <c r="U12" s="160">
        <f t="shared" si="4"/>
        <v>0</v>
      </c>
      <c r="V12" s="161" t="str">
        <f t="shared" si="1"/>
        <v/>
      </c>
      <c r="AG12" s="161"/>
    </row>
    <row r="13" spans="1:53" s="160" customFormat="1">
      <c r="A13" s="327">
        <v>1</v>
      </c>
      <c r="B13" s="259"/>
      <c r="C13" s="307"/>
      <c r="D13" s="285"/>
      <c r="E13" s="286"/>
      <c r="F13" s="287"/>
      <c r="G13" s="168"/>
      <c r="H13" s="328" t="str">
        <f t="shared" si="5"/>
        <v/>
      </c>
      <c r="I13" s="322"/>
      <c r="J13" s="236" t="str">
        <f t="shared" si="6"/>
        <v/>
      </c>
      <c r="K13" s="11"/>
      <c r="L13" s="179"/>
      <c r="M13" s="162">
        <v>8</v>
      </c>
      <c r="N13" s="150"/>
      <c r="O13" s="166" t="str">
        <f t="shared" si="2"/>
        <v/>
      </c>
      <c r="P13" s="491" t="str">
        <f t="shared" si="0"/>
        <v/>
      </c>
      <c r="Q13" s="136"/>
      <c r="R13" s="165">
        <f t="shared" si="3"/>
        <v>0</v>
      </c>
      <c r="S13" s="175"/>
      <c r="U13" s="160">
        <f t="shared" si="4"/>
        <v>0</v>
      </c>
      <c r="V13" s="161" t="str">
        <f t="shared" si="1"/>
        <v/>
      </c>
      <c r="AG13" s="161"/>
    </row>
    <row r="14" spans="1:53" s="160" customFormat="1">
      <c r="A14" s="327">
        <v>1</v>
      </c>
      <c r="B14" s="259"/>
      <c r="C14" s="307"/>
      <c r="D14" s="285"/>
      <c r="E14" s="286"/>
      <c r="F14" s="287"/>
      <c r="G14" s="168"/>
      <c r="H14" s="328" t="str">
        <f t="shared" si="5"/>
        <v/>
      </c>
      <c r="I14" s="322"/>
      <c r="J14" s="236" t="str">
        <f t="shared" si="6"/>
        <v/>
      </c>
      <c r="K14" s="11"/>
      <c r="L14" s="179"/>
      <c r="M14" s="162">
        <v>9</v>
      </c>
      <c r="N14" s="151"/>
      <c r="O14" s="166" t="str">
        <f t="shared" si="2"/>
        <v/>
      </c>
      <c r="P14" s="491" t="str">
        <f t="shared" si="0"/>
        <v/>
      </c>
      <c r="Q14" s="136"/>
      <c r="R14" s="165">
        <f t="shared" si="3"/>
        <v>0</v>
      </c>
      <c r="S14" s="175"/>
      <c r="U14" s="160">
        <f t="shared" si="4"/>
        <v>0</v>
      </c>
      <c r="V14" s="161" t="str">
        <f t="shared" si="1"/>
        <v/>
      </c>
      <c r="AG14" s="161"/>
    </row>
    <row r="15" spans="1:53" s="160" customFormat="1">
      <c r="A15" s="327">
        <v>1</v>
      </c>
      <c r="B15" s="259"/>
      <c r="C15" s="307"/>
      <c r="D15" s="285"/>
      <c r="E15" s="286"/>
      <c r="F15" s="287"/>
      <c r="G15" s="168"/>
      <c r="H15" s="328" t="str">
        <f t="shared" si="5"/>
        <v/>
      </c>
      <c r="I15" s="322"/>
      <c r="J15" s="236" t="str">
        <f t="shared" si="6"/>
        <v/>
      </c>
      <c r="K15" s="11"/>
      <c r="L15" s="179"/>
      <c r="M15" s="162">
        <v>10</v>
      </c>
      <c r="N15" s="152"/>
      <c r="O15" s="166" t="str">
        <f t="shared" si="2"/>
        <v/>
      </c>
      <c r="P15" s="491" t="str">
        <f t="shared" si="0"/>
        <v/>
      </c>
      <c r="Q15" s="136"/>
      <c r="R15" s="165">
        <f t="shared" si="3"/>
        <v>0</v>
      </c>
      <c r="S15" s="175"/>
      <c r="U15" s="160">
        <f t="shared" si="4"/>
        <v>0</v>
      </c>
      <c r="V15" s="161" t="str">
        <f t="shared" si="1"/>
        <v/>
      </c>
      <c r="AG15" s="161"/>
    </row>
    <row r="16" spans="1:53" s="160" customFormat="1">
      <c r="A16" s="327">
        <v>1</v>
      </c>
      <c r="B16" s="259"/>
      <c r="C16" s="307"/>
      <c r="D16" s="288"/>
      <c r="E16" s="286"/>
      <c r="F16" s="287"/>
      <c r="G16" s="168"/>
      <c r="H16" s="328" t="str">
        <f t="shared" si="5"/>
        <v/>
      </c>
      <c r="I16" s="322"/>
      <c r="J16" s="236" t="str">
        <f t="shared" si="6"/>
        <v/>
      </c>
      <c r="K16" s="11"/>
      <c r="L16" s="179"/>
      <c r="M16" s="162">
        <v>11</v>
      </c>
      <c r="N16" s="153"/>
      <c r="O16" s="166" t="str">
        <f t="shared" si="2"/>
        <v/>
      </c>
      <c r="P16" s="491" t="str">
        <f t="shared" si="0"/>
        <v/>
      </c>
      <c r="Q16" s="136"/>
      <c r="R16" s="165">
        <f t="shared" si="3"/>
        <v>0</v>
      </c>
      <c r="S16" s="175"/>
      <c r="U16" s="160">
        <f t="shared" si="4"/>
        <v>0</v>
      </c>
      <c r="V16" s="161" t="str">
        <f t="shared" si="1"/>
        <v/>
      </c>
      <c r="AG16" s="161"/>
    </row>
    <row r="17" spans="1:33" s="160" customFormat="1" ht="19.5" thickBot="1">
      <c r="A17" s="327">
        <v>1</v>
      </c>
      <c r="B17" s="259"/>
      <c r="C17" s="307"/>
      <c r="D17" s="285"/>
      <c r="E17" s="286"/>
      <c r="F17" s="287"/>
      <c r="G17" s="168"/>
      <c r="H17" s="328" t="str">
        <f t="shared" si="5"/>
        <v/>
      </c>
      <c r="I17" s="322"/>
      <c r="J17" s="236" t="str">
        <f t="shared" si="6"/>
        <v/>
      </c>
      <c r="K17" s="11"/>
      <c r="L17" s="179"/>
      <c r="M17" s="162">
        <v>12</v>
      </c>
      <c r="N17" s="154"/>
      <c r="O17" s="166" t="str">
        <f t="shared" si="2"/>
        <v/>
      </c>
      <c r="P17" s="491" t="str">
        <f t="shared" si="0"/>
        <v/>
      </c>
      <c r="Q17" s="137"/>
      <c r="R17" s="165">
        <f t="shared" si="3"/>
        <v>0</v>
      </c>
      <c r="S17" s="175"/>
      <c r="U17" s="160">
        <f t="shared" si="4"/>
        <v>0</v>
      </c>
      <c r="V17" s="161" t="str">
        <f t="shared" si="1"/>
        <v/>
      </c>
      <c r="AG17" s="161"/>
    </row>
    <row r="18" spans="1:33" s="160" customFormat="1" ht="18.600000000000001" customHeight="1" thickBot="1">
      <c r="A18" s="327">
        <v>1</v>
      </c>
      <c r="B18" s="259"/>
      <c r="C18" s="307"/>
      <c r="D18" s="285"/>
      <c r="E18" s="286"/>
      <c r="F18" s="287"/>
      <c r="G18" s="168"/>
      <c r="H18" s="328" t="str">
        <f t="shared" si="5"/>
        <v/>
      </c>
      <c r="I18" s="322"/>
      <c r="J18" s="236" t="str">
        <f t="shared" si="6"/>
        <v/>
      </c>
      <c r="K18" s="11"/>
      <c r="L18" s="179"/>
      <c r="M18" s="174"/>
      <c r="N18" s="175"/>
      <c r="O18" s="805" t="s">
        <v>195</v>
      </c>
      <c r="P18" s="806"/>
      <c r="Q18" s="138">
        <f>SUM(Q6:Q17)</f>
        <v>0</v>
      </c>
      <c r="R18" s="182"/>
      <c r="S18" s="182"/>
      <c r="T18" s="240"/>
      <c r="V18" s="161"/>
      <c r="AG18" s="161"/>
    </row>
    <row r="19" spans="1:33" s="160" customFormat="1">
      <c r="A19" s="327">
        <v>1</v>
      </c>
      <c r="B19" s="259"/>
      <c r="C19" s="307"/>
      <c r="D19" s="285"/>
      <c r="E19" s="286"/>
      <c r="F19" s="287"/>
      <c r="G19" s="168"/>
      <c r="H19" s="328" t="str">
        <f t="shared" si="5"/>
        <v/>
      </c>
      <c r="I19" s="322"/>
      <c r="J19" s="236" t="str">
        <f t="shared" si="6"/>
        <v/>
      </c>
      <c r="K19" s="11"/>
      <c r="L19" s="179"/>
      <c r="M19" s="174"/>
      <c r="N19" s="175"/>
      <c r="O19" s="176"/>
      <c r="P19" s="492"/>
      <c r="Q19" s="177"/>
      <c r="R19" s="182"/>
      <c r="S19" s="182"/>
      <c r="T19" s="240"/>
      <c r="V19" s="161"/>
      <c r="AG19" s="161"/>
    </row>
    <row r="20" spans="1:33" s="160" customFormat="1" ht="18" customHeight="1">
      <c r="A20" s="327">
        <v>1</v>
      </c>
      <c r="B20" s="259"/>
      <c r="C20" s="307"/>
      <c r="D20" s="285"/>
      <c r="E20" s="286"/>
      <c r="F20" s="287"/>
      <c r="G20" s="168"/>
      <c r="H20" s="328" t="str">
        <f t="shared" si="5"/>
        <v/>
      </c>
      <c r="I20" s="322"/>
      <c r="J20" s="236" t="str">
        <f t="shared" si="6"/>
        <v/>
      </c>
      <c r="K20" s="11"/>
      <c r="L20" s="179"/>
      <c r="M20" s="174"/>
      <c r="N20" s="175"/>
      <c r="O20" s="176"/>
      <c r="P20" s="492"/>
      <c r="Q20" s="177"/>
      <c r="R20" s="182"/>
      <c r="S20" s="182"/>
      <c r="AG20" s="161"/>
    </row>
    <row r="21" spans="1:33" s="160" customFormat="1">
      <c r="A21" s="327">
        <v>1</v>
      </c>
      <c r="B21" s="259"/>
      <c r="C21" s="307"/>
      <c r="D21" s="285"/>
      <c r="E21" s="286"/>
      <c r="F21" s="287"/>
      <c r="G21" s="168"/>
      <c r="H21" s="328" t="str">
        <f t="shared" si="5"/>
        <v/>
      </c>
      <c r="I21" s="322"/>
      <c r="J21" s="236" t="str">
        <f t="shared" si="6"/>
        <v/>
      </c>
      <c r="K21" s="11"/>
      <c r="L21" s="179"/>
      <c r="M21" s="179" t="s">
        <v>210</v>
      </c>
      <c r="N21" s="233" t="s">
        <v>211</v>
      </c>
      <c r="O21" s="233"/>
      <c r="P21" s="174"/>
      <c r="Q21" s="175"/>
      <c r="R21" s="244"/>
      <c r="S21" s="175"/>
      <c r="AG21" s="161"/>
    </row>
    <row r="22" spans="1:33">
      <c r="A22" s="327">
        <v>1</v>
      </c>
      <c r="B22" s="259"/>
      <c r="C22" s="307"/>
      <c r="D22" s="285"/>
      <c r="E22" s="286"/>
      <c r="F22" s="287"/>
      <c r="G22" s="168"/>
      <c r="H22" s="328" t="str">
        <f t="shared" si="5"/>
        <v/>
      </c>
      <c r="I22" s="322"/>
      <c r="J22" s="236" t="str">
        <f t="shared" si="6"/>
        <v/>
      </c>
      <c r="L22" s="179"/>
      <c r="M22" s="162"/>
      <c r="N22" s="241" t="s">
        <v>187</v>
      </c>
      <c r="O22" s="163" t="s">
        <v>164</v>
      </c>
      <c r="P22" s="164" t="s">
        <v>160</v>
      </c>
      <c r="Q22" s="167" t="s">
        <v>161</v>
      </c>
      <c r="R22" s="164" t="s">
        <v>186</v>
      </c>
      <c r="S22" s="175"/>
    </row>
    <row r="23" spans="1:33">
      <c r="A23" s="327">
        <v>1</v>
      </c>
      <c r="B23" s="259"/>
      <c r="C23" s="307"/>
      <c r="D23" s="285"/>
      <c r="E23" s="286"/>
      <c r="F23" s="287"/>
      <c r="G23" s="168"/>
      <c r="H23" s="328" t="str">
        <f t="shared" si="5"/>
        <v/>
      </c>
      <c r="I23" s="322"/>
      <c r="J23" s="236" t="str">
        <f t="shared" si="6"/>
        <v/>
      </c>
      <c r="L23" s="179"/>
      <c r="M23" s="162">
        <v>1</v>
      </c>
      <c r="N23" s="247" t="str">
        <f>IF(N6="","",N6)</f>
        <v/>
      </c>
      <c r="O23" s="166" t="str">
        <f>IF(N23="","",SUMIFS($F$9:$F$585,$I$9:$I$585,N23,$B$9:$B$585,"〇"))</f>
        <v/>
      </c>
      <c r="P23" s="491" t="str">
        <f>IFERROR(IF(Q23="","",Q23/O23),"")</f>
        <v/>
      </c>
      <c r="Q23" s="136"/>
      <c r="R23" s="165">
        <f>Q23-SUMIFS($H$9:$H$585,$I$9:$I$585,N23,$B$9:$B$585,"〇")</f>
        <v>0</v>
      </c>
      <c r="S23" s="179"/>
      <c r="U23" s="160">
        <f>IF(R23&lt;&gt;0,1,0)</f>
        <v>0</v>
      </c>
      <c r="AG23" s="11">
        <f t="shared" ref="AG23:AG86" si="7">IF(ISERROR(LEN(D9)-FIND(".",D9))=TRUE,0,LEN(D9)-FIND(".",D9))</f>
        <v>0</v>
      </c>
    </row>
    <row r="24" spans="1:33">
      <c r="A24" s="327">
        <v>1</v>
      </c>
      <c r="B24" s="259"/>
      <c r="C24" s="307"/>
      <c r="D24" s="285"/>
      <c r="E24" s="286"/>
      <c r="F24" s="287"/>
      <c r="G24" s="168"/>
      <c r="H24" s="328" t="str">
        <f t="shared" si="5"/>
        <v/>
      </c>
      <c r="I24" s="322"/>
      <c r="J24" s="236" t="str">
        <f t="shared" si="6"/>
        <v/>
      </c>
      <c r="L24" s="179"/>
      <c r="M24" s="162">
        <v>2</v>
      </c>
      <c r="N24" s="248" t="str">
        <f t="shared" ref="N24:N34" si="8">IF(N7="","",N7)</f>
        <v/>
      </c>
      <c r="O24" s="166" t="str">
        <f t="shared" ref="O24:O34" si="9">IF(N24="","",SUMIFS($F$9:$F$585,$I$9:$I$585,N24,$B$9:$B$585,"〇"))</f>
        <v/>
      </c>
      <c r="P24" s="491" t="str">
        <f t="shared" ref="P24:P34" si="10">IFERROR(IF(Q24="","",Q24/O24),"")</f>
        <v/>
      </c>
      <c r="Q24" s="136"/>
      <c r="R24" s="165">
        <f t="shared" ref="R24:R34" si="11">Q24-SUMIFS($H$9:$H$585,$I$9:$I$585,N24,$B$9:$B$585,"〇")</f>
        <v>0</v>
      </c>
      <c r="S24" s="179"/>
      <c r="U24" s="160">
        <f t="shared" ref="U24:U34" si="12">IF(R24&lt;&gt;0,1,0)</f>
        <v>0</v>
      </c>
      <c r="AG24" s="11">
        <f t="shared" si="7"/>
        <v>0</v>
      </c>
    </row>
    <row r="25" spans="1:33">
      <c r="A25" s="327">
        <v>1</v>
      </c>
      <c r="B25" s="259"/>
      <c r="C25" s="307"/>
      <c r="D25" s="288"/>
      <c r="E25" s="286"/>
      <c r="F25" s="287"/>
      <c r="G25" s="168"/>
      <c r="H25" s="328" t="str">
        <f t="shared" si="5"/>
        <v/>
      </c>
      <c r="I25" s="322"/>
      <c r="J25" s="236" t="str">
        <f t="shared" si="6"/>
        <v/>
      </c>
      <c r="L25" s="179"/>
      <c r="M25" s="162">
        <v>3</v>
      </c>
      <c r="N25" s="249" t="str">
        <f t="shared" si="8"/>
        <v/>
      </c>
      <c r="O25" s="166" t="str">
        <f t="shared" si="9"/>
        <v/>
      </c>
      <c r="P25" s="491" t="str">
        <f t="shared" si="10"/>
        <v/>
      </c>
      <c r="Q25" s="136"/>
      <c r="R25" s="165">
        <f t="shared" si="11"/>
        <v>0</v>
      </c>
      <c r="S25" s="179"/>
      <c r="U25" s="160">
        <f t="shared" si="12"/>
        <v>0</v>
      </c>
      <c r="AG25" s="11">
        <f t="shared" si="7"/>
        <v>0</v>
      </c>
    </row>
    <row r="26" spans="1:33">
      <c r="A26" s="327">
        <v>1</v>
      </c>
      <c r="B26" s="259"/>
      <c r="C26" s="307"/>
      <c r="D26" s="285"/>
      <c r="E26" s="286"/>
      <c r="F26" s="287"/>
      <c r="G26" s="168"/>
      <c r="H26" s="328" t="str">
        <f t="shared" si="5"/>
        <v/>
      </c>
      <c r="I26" s="322"/>
      <c r="J26" s="236" t="str">
        <f t="shared" si="6"/>
        <v/>
      </c>
      <c r="L26" s="179"/>
      <c r="M26" s="162">
        <v>4</v>
      </c>
      <c r="N26" s="250" t="str">
        <f t="shared" si="8"/>
        <v/>
      </c>
      <c r="O26" s="166" t="str">
        <f t="shared" si="9"/>
        <v/>
      </c>
      <c r="P26" s="491" t="str">
        <f t="shared" si="10"/>
        <v/>
      </c>
      <c r="Q26" s="136"/>
      <c r="R26" s="165">
        <f t="shared" si="11"/>
        <v>0</v>
      </c>
      <c r="S26" s="179"/>
      <c r="U26" s="160">
        <f t="shared" si="12"/>
        <v>0</v>
      </c>
      <c r="AG26" s="11">
        <f t="shared" si="7"/>
        <v>0</v>
      </c>
    </row>
    <row r="27" spans="1:33">
      <c r="A27" s="327">
        <v>1</v>
      </c>
      <c r="B27" s="259"/>
      <c r="C27" s="307"/>
      <c r="D27" s="285"/>
      <c r="E27" s="286"/>
      <c r="F27" s="287"/>
      <c r="G27" s="168"/>
      <c r="H27" s="328" t="str">
        <f t="shared" si="5"/>
        <v/>
      </c>
      <c r="I27" s="322"/>
      <c r="J27" s="236" t="str">
        <f t="shared" si="6"/>
        <v/>
      </c>
      <c r="L27" s="179"/>
      <c r="M27" s="162">
        <v>5</v>
      </c>
      <c r="N27" s="251" t="str">
        <f t="shared" si="8"/>
        <v/>
      </c>
      <c r="O27" s="166" t="str">
        <f t="shared" si="9"/>
        <v/>
      </c>
      <c r="P27" s="491" t="str">
        <f t="shared" si="10"/>
        <v/>
      </c>
      <c r="Q27" s="136"/>
      <c r="R27" s="165">
        <f t="shared" si="11"/>
        <v>0</v>
      </c>
      <c r="S27" s="179"/>
      <c r="U27" s="160">
        <f t="shared" si="12"/>
        <v>0</v>
      </c>
      <c r="AG27" s="11">
        <f t="shared" si="7"/>
        <v>0</v>
      </c>
    </row>
    <row r="28" spans="1:33">
      <c r="A28" s="327">
        <v>1</v>
      </c>
      <c r="B28" s="259"/>
      <c r="C28" s="307"/>
      <c r="D28" s="288"/>
      <c r="E28" s="286"/>
      <c r="F28" s="287"/>
      <c r="G28" s="168"/>
      <c r="H28" s="328" t="str">
        <f t="shared" si="5"/>
        <v/>
      </c>
      <c r="I28" s="322"/>
      <c r="J28" s="236" t="str">
        <f t="shared" si="6"/>
        <v/>
      </c>
      <c r="L28" s="179"/>
      <c r="M28" s="162">
        <v>6</v>
      </c>
      <c r="N28" s="252" t="str">
        <f t="shared" si="8"/>
        <v/>
      </c>
      <c r="O28" s="166" t="str">
        <f t="shared" si="9"/>
        <v/>
      </c>
      <c r="P28" s="491" t="str">
        <f t="shared" si="10"/>
        <v/>
      </c>
      <c r="Q28" s="136"/>
      <c r="R28" s="165">
        <f t="shared" si="11"/>
        <v>0</v>
      </c>
      <c r="S28" s="179"/>
      <c r="U28" s="160">
        <f t="shared" si="12"/>
        <v>0</v>
      </c>
      <c r="AG28" s="11">
        <f t="shared" si="7"/>
        <v>0</v>
      </c>
    </row>
    <row r="29" spans="1:33">
      <c r="A29" s="327">
        <v>1</v>
      </c>
      <c r="B29" s="259"/>
      <c r="C29" s="307"/>
      <c r="D29" s="288"/>
      <c r="E29" s="286"/>
      <c r="F29" s="287"/>
      <c r="G29" s="168"/>
      <c r="H29" s="328" t="str">
        <f t="shared" si="5"/>
        <v/>
      </c>
      <c r="I29" s="322"/>
      <c r="J29" s="236" t="str">
        <f t="shared" si="6"/>
        <v/>
      </c>
      <c r="L29" s="179"/>
      <c r="M29" s="162">
        <v>7</v>
      </c>
      <c r="N29" s="253" t="str">
        <f t="shared" si="8"/>
        <v/>
      </c>
      <c r="O29" s="166" t="str">
        <f t="shared" si="9"/>
        <v/>
      </c>
      <c r="P29" s="491" t="str">
        <f t="shared" si="10"/>
        <v/>
      </c>
      <c r="Q29" s="136"/>
      <c r="R29" s="165">
        <f t="shared" si="11"/>
        <v>0</v>
      </c>
      <c r="S29" s="179"/>
      <c r="U29" s="160">
        <f t="shared" si="12"/>
        <v>0</v>
      </c>
      <c r="AG29" s="11">
        <f t="shared" si="7"/>
        <v>0</v>
      </c>
    </row>
    <row r="30" spans="1:33">
      <c r="A30" s="327">
        <v>1</v>
      </c>
      <c r="B30" s="259"/>
      <c r="C30" s="307"/>
      <c r="D30" s="288"/>
      <c r="E30" s="286"/>
      <c r="F30" s="287"/>
      <c r="G30" s="168"/>
      <c r="H30" s="328" t="str">
        <f t="shared" si="5"/>
        <v/>
      </c>
      <c r="I30" s="322"/>
      <c r="J30" s="236" t="str">
        <f t="shared" si="6"/>
        <v/>
      </c>
      <c r="L30" s="179"/>
      <c r="M30" s="162">
        <v>8</v>
      </c>
      <c r="N30" s="254" t="str">
        <f t="shared" si="8"/>
        <v/>
      </c>
      <c r="O30" s="166" t="str">
        <f t="shared" si="9"/>
        <v/>
      </c>
      <c r="P30" s="491" t="str">
        <f t="shared" si="10"/>
        <v/>
      </c>
      <c r="Q30" s="136"/>
      <c r="R30" s="165">
        <f t="shared" si="11"/>
        <v>0</v>
      </c>
      <c r="S30" s="179"/>
      <c r="U30" s="160">
        <f t="shared" si="12"/>
        <v>0</v>
      </c>
      <c r="AG30" s="11">
        <f t="shared" si="7"/>
        <v>0</v>
      </c>
    </row>
    <row r="31" spans="1:33">
      <c r="A31" s="327">
        <v>1</v>
      </c>
      <c r="B31" s="259"/>
      <c r="C31" s="307"/>
      <c r="D31" s="288"/>
      <c r="E31" s="286"/>
      <c r="F31" s="287"/>
      <c r="G31" s="168"/>
      <c r="H31" s="328" t="str">
        <f t="shared" si="5"/>
        <v/>
      </c>
      <c r="I31" s="322"/>
      <c r="J31" s="236" t="str">
        <f t="shared" si="6"/>
        <v/>
      </c>
      <c r="L31" s="179"/>
      <c r="M31" s="162">
        <v>9</v>
      </c>
      <c r="N31" s="255" t="str">
        <f t="shared" si="8"/>
        <v/>
      </c>
      <c r="O31" s="166" t="str">
        <f t="shared" si="9"/>
        <v/>
      </c>
      <c r="P31" s="491" t="str">
        <f t="shared" si="10"/>
        <v/>
      </c>
      <c r="Q31" s="136"/>
      <c r="R31" s="165">
        <f t="shared" si="11"/>
        <v>0</v>
      </c>
      <c r="S31" s="179"/>
      <c r="U31" s="160">
        <f t="shared" si="12"/>
        <v>0</v>
      </c>
      <c r="AG31" s="11">
        <f t="shared" si="7"/>
        <v>0</v>
      </c>
    </row>
    <row r="32" spans="1:33">
      <c r="A32" s="327">
        <v>1</v>
      </c>
      <c r="B32" s="259"/>
      <c r="C32" s="307"/>
      <c r="D32" s="288"/>
      <c r="E32" s="286"/>
      <c r="F32" s="287"/>
      <c r="G32" s="168"/>
      <c r="H32" s="328" t="str">
        <f t="shared" si="5"/>
        <v/>
      </c>
      <c r="I32" s="322"/>
      <c r="J32" s="236" t="str">
        <f t="shared" si="6"/>
        <v/>
      </c>
      <c r="L32" s="179"/>
      <c r="M32" s="162">
        <v>10</v>
      </c>
      <c r="N32" s="256" t="str">
        <f t="shared" si="8"/>
        <v/>
      </c>
      <c r="O32" s="166" t="str">
        <f t="shared" si="9"/>
        <v/>
      </c>
      <c r="P32" s="491" t="str">
        <f t="shared" si="10"/>
        <v/>
      </c>
      <c r="Q32" s="136"/>
      <c r="R32" s="165">
        <f t="shared" si="11"/>
        <v>0</v>
      </c>
      <c r="S32" s="179"/>
      <c r="U32" s="160">
        <f t="shared" si="12"/>
        <v>0</v>
      </c>
      <c r="AG32" s="11">
        <f t="shared" si="7"/>
        <v>0</v>
      </c>
    </row>
    <row r="33" spans="1:33">
      <c r="A33" s="327">
        <v>1</v>
      </c>
      <c r="B33" s="259"/>
      <c r="C33" s="307"/>
      <c r="D33" s="288"/>
      <c r="E33" s="286"/>
      <c r="F33" s="287"/>
      <c r="G33" s="168"/>
      <c r="H33" s="328" t="str">
        <f t="shared" si="5"/>
        <v/>
      </c>
      <c r="I33" s="322"/>
      <c r="J33" s="236" t="str">
        <f t="shared" si="6"/>
        <v/>
      </c>
      <c r="L33" s="179"/>
      <c r="M33" s="162">
        <v>11</v>
      </c>
      <c r="N33" s="257" t="str">
        <f t="shared" si="8"/>
        <v/>
      </c>
      <c r="O33" s="166" t="str">
        <f t="shared" si="9"/>
        <v/>
      </c>
      <c r="P33" s="491" t="str">
        <f t="shared" si="10"/>
        <v/>
      </c>
      <c r="Q33" s="136"/>
      <c r="R33" s="165">
        <f t="shared" si="11"/>
        <v>0</v>
      </c>
      <c r="S33" s="179"/>
      <c r="U33" s="160">
        <f t="shared" si="12"/>
        <v>0</v>
      </c>
      <c r="AG33" s="11">
        <f t="shared" si="7"/>
        <v>0</v>
      </c>
    </row>
    <row r="34" spans="1:33" ht="19.5" thickBot="1">
      <c r="A34" s="327">
        <v>1</v>
      </c>
      <c r="B34" s="259"/>
      <c r="C34" s="307"/>
      <c r="D34" s="288"/>
      <c r="E34" s="286"/>
      <c r="F34" s="287"/>
      <c r="G34" s="168"/>
      <c r="H34" s="328" t="str">
        <f t="shared" si="5"/>
        <v/>
      </c>
      <c r="I34" s="322"/>
      <c r="J34" s="236" t="str">
        <f t="shared" si="6"/>
        <v/>
      </c>
      <c r="L34" s="179"/>
      <c r="M34" s="162">
        <v>12</v>
      </c>
      <c r="N34" s="258" t="str">
        <f t="shared" si="8"/>
        <v/>
      </c>
      <c r="O34" s="166" t="str">
        <f t="shared" si="9"/>
        <v/>
      </c>
      <c r="P34" s="491" t="str">
        <f t="shared" si="10"/>
        <v/>
      </c>
      <c r="Q34" s="137"/>
      <c r="R34" s="165">
        <f t="shared" si="11"/>
        <v>0</v>
      </c>
      <c r="S34" s="179"/>
      <c r="U34" s="160">
        <f t="shared" si="12"/>
        <v>0</v>
      </c>
      <c r="AG34" s="11">
        <f t="shared" si="7"/>
        <v>0</v>
      </c>
    </row>
    <row r="35" spans="1:33" ht="19.5" thickBot="1">
      <c r="A35" s="327">
        <v>1</v>
      </c>
      <c r="B35" s="259"/>
      <c r="C35" s="307"/>
      <c r="D35" s="288"/>
      <c r="E35" s="286"/>
      <c r="F35" s="287"/>
      <c r="G35" s="168"/>
      <c r="H35" s="328" t="str">
        <f t="shared" si="5"/>
        <v/>
      </c>
      <c r="I35" s="322"/>
      <c r="J35" s="236" t="str">
        <f t="shared" si="6"/>
        <v/>
      </c>
      <c r="L35" s="179"/>
      <c r="M35" s="174"/>
      <c r="N35" s="175"/>
      <c r="O35" s="805" t="s">
        <v>195</v>
      </c>
      <c r="P35" s="806"/>
      <c r="Q35" s="138">
        <f>SUM(Q23:Q34)</f>
        <v>0</v>
      </c>
      <c r="R35" s="182"/>
      <c r="S35" s="179"/>
      <c r="AG35" s="11">
        <f t="shared" si="7"/>
        <v>0</v>
      </c>
    </row>
    <row r="36" spans="1:33">
      <c r="A36" s="327">
        <v>1</v>
      </c>
      <c r="B36" s="259"/>
      <c r="C36" s="307"/>
      <c r="D36" s="285"/>
      <c r="E36" s="286"/>
      <c r="F36" s="287"/>
      <c r="G36" s="168"/>
      <c r="H36" s="328" t="str">
        <f t="shared" si="5"/>
        <v/>
      </c>
      <c r="I36" s="322"/>
      <c r="J36" s="236" t="str">
        <f t="shared" si="6"/>
        <v/>
      </c>
      <c r="L36" s="179"/>
      <c r="M36" s="179"/>
      <c r="N36" s="179"/>
      <c r="O36" s="179"/>
      <c r="P36" s="493"/>
      <c r="Q36" s="179"/>
      <c r="R36" s="179"/>
      <c r="S36" s="179"/>
      <c r="AG36" s="11">
        <f t="shared" si="7"/>
        <v>0</v>
      </c>
    </row>
    <row r="37" spans="1:33">
      <c r="A37" s="327">
        <v>1</v>
      </c>
      <c r="B37" s="259"/>
      <c r="C37" s="307"/>
      <c r="D37" s="285"/>
      <c r="E37" s="286"/>
      <c r="F37" s="287"/>
      <c r="G37" s="168"/>
      <c r="H37" s="328" t="str">
        <f t="shared" si="5"/>
        <v/>
      </c>
      <c r="I37" s="322"/>
      <c r="J37" s="236" t="str">
        <f t="shared" si="6"/>
        <v/>
      </c>
      <c r="AG37" s="11">
        <f t="shared" si="7"/>
        <v>0</v>
      </c>
    </row>
    <row r="38" spans="1:33">
      <c r="A38" s="327">
        <v>1</v>
      </c>
      <c r="B38" s="259"/>
      <c r="C38" s="307"/>
      <c r="D38" s="285"/>
      <c r="E38" s="286"/>
      <c r="F38" s="287"/>
      <c r="G38" s="168"/>
      <c r="H38" s="328" t="str">
        <f t="shared" si="5"/>
        <v/>
      </c>
      <c r="I38" s="322"/>
      <c r="J38" s="236" t="str">
        <f t="shared" si="6"/>
        <v/>
      </c>
      <c r="AG38" s="11">
        <f t="shared" si="7"/>
        <v>0</v>
      </c>
    </row>
    <row r="39" spans="1:33" ht="19.5" thickBot="1">
      <c r="A39" s="329">
        <v>1</v>
      </c>
      <c r="B39" s="314"/>
      <c r="C39" s="315"/>
      <c r="D39" s="320"/>
      <c r="E39" s="317"/>
      <c r="F39" s="318"/>
      <c r="G39" s="319"/>
      <c r="H39" s="330" t="str">
        <f t="shared" si="5"/>
        <v/>
      </c>
      <c r="I39" s="322"/>
      <c r="J39" s="236" t="str">
        <f t="shared" si="6"/>
        <v/>
      </c>
      <c r="AG39" s="11">
        <f t="shared" si="7"/>
        <v>0</v>
      </c>
    </row>
    <row r="40" spans="1:33">
      <c r="A40" s="331">
        <f>A9+1</f>
        <v>2</v>
      </c>
      <c r="B40" s="332"/>
      <c r="C40" s="333"/>
      <c r="D40" s="334"/>
      <c r="E40" s="335"/>
      <c r="F40" s="336"/>
      <c r="G40" s="337"/>
      <c r="H40" s="338" t="str">
        <f t="shared" si="5"/>
        <v/>
      </c>
      <c r="I40" s="322"/>
      <c r="J40" s="236" t="str">
        <f t="shared" si="6"/>
        <v/>
      </c>
      <c r="AG40" s="11">
        <f t="shared" si="7"/>
        <v>0</v>
      </c>
    </row>
    <row r="41" spans="1:33">
      <c r="A41" s="339">
        <f t="shared" ref="A41:A70" si="13">A10+1</f>
        <v>2</v>
      </c>
      <c r="B41" s="259"/>
      <c r="C41" s="307"/>
      <c r="D41" s="288"/>
      <c r="E41" s="286"/>
      <c r="F41" s="287"/>
      <c r="G41" s="168"/>
      <c r="H41" s="328" t="str">
        <f t="shared" si="5"/>
        <v/>
      </c>
      <c r="I41" s="322"/>
      <c r="J41" s="236" t="str">
        <f t="shared" si="6"/>
        <v/>
      </c>
      <c r="AG41" s="11">
        <f t="shared" si="7"/>
        <v>0</v>
      </c>
    </row>
    <row r="42" spans="1:33">
      <c r="A42" s="339">
        <f t="shared" si="13"/>
        <v>2</v>
      </c>
      <c r="B42" s="259"/>
      <c r="C42" s="307"/>
      <c r="D42" s="285"/>
      <c r="E42" s="286"/>
      <c r="F42" s="287"/>
      <c r="G42" s="168"/>
      <c r="H42" s="328" t="str">
        <f t="shared" si="5"/>
        <v/>
      </c>
      <c r="I42" s="322"/>
      <c r="J42" s="236" t="str">
        <f t="shared" si="6"/>
        <v/>
      </c>
      <c r="AG42" s="11">
        <f t="shared" si="7"/>
        <v>0</v>
      </c>
    </row>
    <row r="43" spans="1:33">
      <c r="A43" s="339">
        <f t="shared" si="13"/>
        <v>2</v>
      </c>
      <c r="B43" s="259"/>
      <c r="C43" s="307"/>
      <c r="D43" s="285"/>
      <c r="E43" s="286"/>
      <c r="F43" s="287"/>
      <c r="G43" s="168"/>
      <c r="H43" s="328" t="str">
        <f t="shared" si="5"/>
        <v/>
      </c>
      <c r="I43" s="322"/>
      <c r="J43" s="236" t="str">
        <f t="shared" si="6"/>
        <v/>
      </c>
      <c r="AG43" s="11">
        <f t="shared" si="7"/>
        <v>0</v>
      </c>
    </row>
    <row r="44" spans="1:33">
      <c r="A44" s="339">
        <f t="shared" si="13"/>
        <v>2</v>
      </c>
      <c r="B44" s="259"/>
      <c r="C44" s="307"/>
      <c r="D44" s="288"/>
      <c r="E44" s="286"/>
      <c r="F44" s="287"/>
      <c r="G44" s="168"/>
      <c r="H44" s="328" t="str">
        <f t="shared" si="5"/>
        <v/>
      </c>
      <c r="I44" s="322"/>
      <c r="J44" s="236" t="str">
        <f t="shared" si="6"/>
        <v/>
      </c>
      <c r="AG44" s="11">
        <f t="shared" si="7"/>
        <v>0</v>
      </c>
    </row>
    <row r="45" spans="1:33">
      <c r="A45" s="339">
        <f t="shared" si="13"/>
        <v>2</v>
      </c>
      <c r="B45" s="259"/>
      <c r="C45" s="307"/>
      <c r="D45" s="288"/>
      <c r="E45" s="286"/>
      <c r="F45" s="287"/>
      <c r="G45" s="168"/>
      <c r="H45" s="328" t="str">
        <f t="shared" si="5"/>
        <v/>
      </c>
      <c r="I45" s="322"/>
      <c r="J45" s="236" t="str">
        <f t="shared" si="6"/>
        <v/>
      </c>
      <c r="AG45" s="11">
        <f t="shared" si="7"/>
        <v>0</v>
      </c>
    </row>
    <row r="46" spans="1:33">
      <c r="A46" s="339">
        <f t="shared" si="13"/>
        <v>2</v>
      </c>
      <c r="B46" s="259"/>
      <c r="C46" s="307"/>
      <c r="D46" s="288"/>
      <c r="E46" s="286"/>
      <c r="F46" s="287"/>
      <c r="G46" s="168"/>
      <c r="H46" s="328" t="str">
        <f t="shared" si="5"/>
        <v/>
      </c>
      <c r="I46" s="322"/>
      <c r="J46" s="236" t="str">
        <f t="shared" si="6"/>
        <v/>
      </c>
      <c r="AG46" s="11">
        <f t="shared" si="7"/>
        <v>0</v>
      </c>
    </row>
    <row r="47" spans="1:33">
      <c r="A47" s="339">
        <f t="shared" si="13"/>
        <v>2</v>
      </c>
      <c r="B47" s="259"/>
      <c r="C47" s="307"/>
      <c r="D47" s="288"/>
      <c r="E47" s="286"/>
      <c r="F47" s="287"/>
      <c r="G47" s="168"/>
      <c r="H47" s="328" t="str">
        <f t="shared" si="5"/>
        <v/>
      </c>
      <c r="I47" s="322"/>
      <c r="J47" s="236" t="str">
        <f t="shared" si="6"/>
        <v/>
      </c>
      <c r="AG47" s="11">
        <f t="shared" si="7"/>
        <v>0</v>
      </c>
    </row>
    <row r="48" spans="1:33">
      <c r="A48" s="339">
        <f t="shared" si="13"/>
        <v>2</v>
      </c>
      <c r="B48" s="259"/>
      <c r="C48" s="307"/>
      <c r="D48" s="288"/>
      <c r="E48" s="286"/>
      <c r="F48" s="287"/>
      <c r="G48" s="168"/>
      <c r="H48" s="328" t="str">
        <f t="shared" si="5"/>
        <v/>
      </c>
      <c r="I48" s="322"/>
      <c r="J48" s="236" t="str">
        <f t="shared" si="6"/>
        <v/>
      </c>
      <c r="AG48" s="11">
        <f t="shared" si="7"/>
        <v>0</v>
      </c>
    </row>
    <row r="49" spans="1:33">
      <c r="A49" s="339">
        <f t="shared" si="13"/>
        <v>2</v>
      </c>
      <c r="B49" s="259"/>
      <c r="C49" s="307"/>
      <c r="D49" s="288"/>
      <c r="E49" s="286"/>
      <c r="F49" s="287"/>
      <c r="G49" s="168"/>
      <c r="H49" s="328" t="str">
        <f t="shared" si="5"/>
        <v/>
      </c>
      <c r="I49" s="322"/>
      <c r="J49" s="236" t="str">
        <f t="shared" si="6"/>
        <v/>
      </c>
      <c r="AG49" s="11">
        <f t="shared" si="7"/>
        <v>0</v>
      </c>
    </row>
    <row r="50" spans="1:33">
      <c r="A50" s="339">
        <f t="shared" si="13"/>
        <v>2</v>
      </c>
      <c r="B50" s="259"/>
      <c r="C50" s="307"/>
      <c r="D50" s="288"/>
      <c r="E50" s="286"/>
      <c r="F50" s="287"/>
      <c r="G50" s="168"/>
      <c r="H50" s="328" t="str">
        <f t="shared" si="5"/>
        <v/>
      </c>
      <c r="I50" s="322"/>
      <c r="J50" s="236" t="str">
        <f t="shared" si="6"/>
        <v/>
      </c>
      <c r="AG50" s="11">
        <f t="shared" si="7"/>
        <v>0</v>
      </c>
    </row>
    <row r="51" spans="1:33">
      <c r="A51" s="339">
        <f t="shared" si="13"/>
        <v>2</v>
      </c>
      <c r="B51" s="259"/>
      <c r="C51" s="307"/>
      <c r="D51" s="288"/>
      <c r="E51" s="286"/>
      <c r="F51" s="287"/>
      <c r="G51" s="168"/>
      <c r="H51" s="328" t="str">
        <f t="shared" si="5"/>
        <v/>
      </c>
      <c r="I51" s="322"/>
      <c r="J51" s="236" t="str">
        <f>IFERROR(IF(OR(C51="",D51="",E51=""),IF(F51+G51&lt;&gt;0,"名称・数量・単位を入力してください",""),""),"")</f>
        <v/>
      </c>
      <c r="AG51" s="11">
        <f t="shared" si="7"/>
        <v>0</v>
      </c>
    </row>
    <row r="52" spans="1:33">
      <c r="A52" s="339">
        <f t="shared" si="13"/>
        <v>2</v>
      </c>
      <c r="B52" s="259"/>
      <c r="C52" s="307"/>
      <c r="D52" s="288"/>
      <c r="E52" s="286"/>
      <c r="F52" s="287"/>
      <c r="G52" s="168"/>
      <c r="H52" s="328" t="str">
        <f t="shared" si="5"/>
        <v/>
      </c>
      <c r="I52" s="322"/>
      <c r="J52" s="236" t="str">
        <f>IFERROR(IF(OR(C52="",D52="",E52=""),IF(F52+G52&lt;&gt;0,"名称・数量・単位を入力してください",""),""),"")</f>
        <v/>
      </c>
      <c r="AG52" s="11">
        <f t="shared" si="7"/>
        <v>0</v>
      </c>
    </row>
    <row r="53" spans="1:33">
      <c r="A53" s="339">
        <f t="shared" si="13"/>
        <v>2</v>
      </c>
      <c r="B53" s="259"/>
      <c r="C53" s="307"/>
      <c r="D53" s="288"/>
      <c r="E53" s="286"/>
      <c r="F53" s="287"/>
      <c r="G53" s="168"/>
      <c r="H53" s="328" t="str">
        <f t="shared" si="5"/>
        <v/>
      </c>
      <c r="I53" s="322"/>
      <c r="J53" s="236" t="str">
        <f t="shared" si="6"/>
        <v/>
      </c>
      <c r="AG53" s="11">
        <f t="shared" si="7"/>
        <v>0</v>
      </c>
    </row>
    <row r="54" spans="1:33">
      <c r="A54" s="339">
        <f t="shared" si="13"/>
        <v>2</v>
      </c>
      <c r="B54" s="259"/>
      <c r="C54" s="307"/>
      <c r="D54" s="288"/>
      <c r="E54" s="286"/>
      <c r="F54" s="287"/>
      <c r="G54" s="168"/>
      <c r="H54" s="328" t="str">
        <f t="shared" si="5"/>
        <v/>
      </c>
      <c r="I54" s="322"/>
      <c r="J54" s="236" t="str">
        <f t="shared" si="6"/>
        <v/>
      </c>
      <c r="AG54" s="11">
        <f t="shared" si="7"/>
        <v>0</v>
      </c>
    </row>
    <row r="55" spans="1:33">
      <c r="A55" s="339">
        <f t="shared" si="13"/>
        <v>2</v>
      </c>
      <c r="B55" s="259"/>
      <c r="C55" s="307"/>
      <c r="D55" s="288"/>
      <c r="E55" s="286"/>
      <c r="F55" s="287"/>
      <c r="G55" s="168"/>
      <c r="H55" s="328" t="str">
        <f t="shared" si="5"/>
        <v/>
      </c>
      <c r="I55" s="322"/>
      <c r="J55" s="236" t="str">
        <f t="shared" si="6"/>
        <v/>
      </c>
      <c r="AG55" s="11">
        <f t="shared" si="7"/>
        <v>0</v>
      </c>
    </row>
    <row r="56" spans="1:33">
      <c r="A56" s="339">
        <f t="shared" si="13"/>
        <v>2</v>
      </c>
      <c r="B56" s="259"/>
      <c r="C56" s="307"/>
      <c r="D56" s="288"/>
      <c r="E56" s="286"/>
      <c r="F56" s="287"/>
      <c r="G56" s="168"/>
      <c r="H56" s="328" t="str">
        <f t="shared" si="5"/>
        <v/>
      </c>
      <c r="I56" s="322"/>
      <c r="J56" s="236" t="str">
        <f t="shared" si="6"/>
        <v/>
      </c>
      <c r="AG56" s="11">
        <f t="shared" si="7"/>
        <v>0</v>
      </c>
    </row>
    <row r="57" spans="1:33">
      <c r="A57" s="339">
        <f t="shared" si="13"/>
        <v>2</v>
      </c>
      <c r="B57" s="259"/>
      <c r="C57" s="307"/>
      <c r="D57" s="288"/>
      <c r="E57" s="286"/>
      <c r="F57" s="287"/>
      <c r="G57" s="168"/>
      <c r="H57" s="328" t="str">
        <f t="shared" si="5"/>
        <v/>
      </c>
      <c r="I57" s="322"/>
      <c r="J57" s="236" t="str">
        <f t="shared" si="6"/>
        <v/>
      </c>
      <c r="AG57" s="11">
        <f t="shared" si="7"/>
        <v>0</v>
      </c>
    </row>
    <row r="58" spans="1:33">
      <c r="A58" s="339">
        <f t="shared" si="13"/>
        <v>2</v>
      </c>
      <c r="B58" s="259"/>
      <c r="C58" s="307"/>
      <c r="D58" s="288"/>
      <c r="E58" s="286"/>
      <c r="F58" s="287"/>
      <c r="G58" s="168"/>
      <c r="H58" s="328" t="str">
        <f t="shared" si="5"/>
        <v/>
      </c>
      <c r="I58" s="322"/>
      <c r="J58" s="236" t="str">
        <f t="shared" si="6"/>
        <v/>
      </c>
      <c r="AG58" s="11">
        <f t="shared" si="7"/>
        <v>0</v>
      </c>
    </row>
    <row r="59" spans="1:33">
      <c r="A59" s="339">
        <f t="shared" si="13"/>
        <v>2</v>
      </c>
      <c r="B59" s="259"/>
      <c r="C59" s="307"/>
      <c r="D59" s="288"/>
      <c r="E59" s="286"/>
      <c r="F59" s="287"/>
      <c r="G59" s="168"/>
      <c r="H59" s="328" t="str">
        <f t="shared" si="5"/>
        <v/>
      </c>
      <c r="I59" s="322"/>
      <c r="J59" s="236" t="str">
        <f t="shared" si="6"/>
        <v/>
      </c>
      <c r="AG59" s="11">
        <f t="shared" si="7"/>
        <v>0</v>
      </c>
    </row>
    <row r="60" spans="1:33">
      <c r="A60" s="339">
        <f t="shared" si="13"/>
        <v>2</v>
      </c>
      <c r="B60" s="259"/>
      <c r="C60" s="307"/>
      <c r="D60" s="288"/>
      <c r="E60" s="286"/>
      <c r="F60" s="287"/>
      <c r="G60" s="168"/>
      <c r="H60" s="328" t="str">
        <f t="shared" si="5"/>
        <v/>
      </c>
      <c r="I60" s="322"/>
      <c r="J60" s="236" t="str">
        <f t="shared" si="6"/>
        <v/>
      </c>
      <c r="AG60" s="11">
        <f t="shared" si="7"/>
        <v>0</v>
      </c>
    </row>
    <row r="61" spans="1:33">
      <c r="A61" s="339">
        <f t="shared" si="13"/>
        <v>2</v>
      </c>
      <c r="B61" s="259"/>
      <c r="C61" s="307"/>
      <c r="D61" s="288"/>
      <c r="E61" s="286"/>
      <c r="F61" s="287"/>
      <c r="G61" s="168"/>
      <c r="H61" s="328" t="str">
        <f t="shared" si="5"/>
        <v/>
      </c>
      <c r="I61" s="322"/>
      <c r="J61" s="236" t="str">
        <f t="shared" si="6"/>
        <v/>
      </c>
      <c r="AG61" s="11">
        <f t="shared" si="7"/>
        <v>0</v>
      </c>
    </row>
    <row r="62" spans="1:33">
      <c r="A62" s="339">
        <f t="shared" si="13"/>
        <v>2</v>
      </c>
      <c r="B62" s="259"/>
      <c r="C62" s="307"/>
      <c r="D62" s="288"/>
      <c r="E62" s="286"/>
      <c r="F62" s="287"/>
      <c r="G62" s="168"/>
      <c r="H62" s="328" t="str">
        <f t="shared" si="5"/>
        <v/>
      </c>
      <c r="I62" s="322"/>
      <c r="J62" s="236" t="str">
        <f t="shared" si="6"/>
        <v/>
      </c>
      <c r="AG62" s="11">
        <f t="shared" si="7"/>
        <v>0</v>
      </c>
    </row>
    <row r="63" spans="1:33">
      <c r="A63" s="339">
        <f>A32+1</f>
        <v>2</v>
      </c>
      <c r="B63" s="259"/>
      <c r="C63" s="307"/>
      <c r="D63" s="288"/>
      <c r="E63" s="286"/>
      <c r="F63" s="287"/>
      <c r="G63" s="168"/>
      <c r="H63" s="328" t="str">
        <f t="shared" si="5"/>
        <v/>
      </c>
      <c r="I63" s="322"/>
      <c r="J63" s="236" t="str">
        <f t="shared" si="6"/>
        <v/>
      </c>
      <c r="AG63" s="11">
        <f t="shared" si="7"/>
        <v>0</v>
      </c>
    </row>
    <row r="64" spans="1:33">
      <c r="A64" s="339">
        <f t="shared" si="13"/>
        <v>2</v>
      </c>
      <c r="B64" s="259"/>
      <c r="C64" s="307"/>
      <c r="D64" s="288"/>
      <c r="E64" s="286"/>
      <c r="F64" s="287"/>
      <c r="G64" s="168"/>
      <c r="H64" s="328" t="str">
        <f t="shared" si="5"/>
        <v/>
      </c>
      <c r="I64" s="322"/>
      <c r="J64" s="236" t="str">
        <f t="shared" si="6"/>
        <v/>
      </c>
      <c r="AG64" s="11">
        <f t="shared" si="7"/>
        <v>0</v>
      </c>
    </row>
    <row r="65" spans="1:33">
      <c r="A65" s="339">
        <f t="shared" si="13"/>
        <v>2</v>
      </c>
      <c r="B65" s="259"/>
      <c r="C65" s="307"/>
      <c r="D65" s="288"/>
      <c r="E65" s="286"/>
      <c r="F65" s="287"/>
      <c r="G65" s="168"/>
      <c r="H65" s="328" t="str">
        <f t="shared" si="5"/>
        <v/>
      </c>
      <c r="I65" s="322"/>
      <c r="J65" s="236" t="str">
        <f t="shared" si="6"/>
        <v/>
      </c>
      <c r="AG65" s="11">
        <f t="shared" si="7"/>
        <v>0</v>
      </c>
    </row>
    <row r="66" spans="1:33">
      <c r="A66" s="339">
        <f t="shared" si="13"/>
        <v>2</v>
      </c>
      <c r="B66" s="259"/>
      <c r="C66" s="307"/>
      <c r="D66" s="288"/>
      <c r="E66" s="286"/>
      <c r="F66" s="287"/>
      <c r="G66" s="168"/>
      <c r="H66" s="328" t="str">
        <f t="shared" si="5"/>
        <v/>
      </c>
      <c r="I66" s="322"/>
      <c r="J66" s="236" t="str">
        <f t="shared" si="6"/>
        <v/>
      </c>
      <c r="AG66" s="11">
        <f t="shared" si="7"/>
        <v>0</v>
      </c>
    </row>
    <row r="67" spans="1:33">
      <c r="A67" s="339">
        <f t="shared" si="13"/>
        <v>2</v>
      </c>
      <c r="B67" s="259"/>
      <c r="C67" s="307"/>
      <c r="D67" s="288"/>
      <c r="E67" s="286"/>
      <c r="F67" s="287"/>
      <c r="G67" s="168"/>
      <c r="H67" s="328" t="str">
        <f t="shared" si="5"/>
        <v/>
      </c>
      <c r="I67" s="322"/>
      <c r="J67" s="236" t="str">
        <f t="shared" si="6"/>
        <v/>
      </c>
      <c r="AG67" s="11">
        <f t="shared" si="7"/>
        <v>0</v>
      </c>
    </row>
    <row r="68" spans="1:33">
      <c r="A68" s="339">
        <f t="shared" si="13"/>
        <v>2</v>
      </c>
      <c r="B68" s="259"/>
      <c r="C68" s="307"/>
      <c r="D68" s="288"/>
      <c r="E68" s="286"/>
      <c r="F68" s="287"/>
      <c r="G68" s="168"/>
      <c r="H68" s="328" t="str">
        <f t="shared" si="5"/>
        <v/>
      </c>
      <c r="I68" s="322"/>
      <c r="J68" s="236" t="str">
        <f t="shared" si="6"/>
        <v/>
      </c>
      <c r="AG68" s="11">
        <f t="shared" si="7"/>
        <v>0</v>
      </c>
    </row>
    <row r="69" spans="1:33">
      <c r="A69" s="339">
        <f t="shared" si="13"/>
        <v>2</v>
      </c>
      <c r="B69" s="259"/>
      <c r="C69" s="307"/>
      <c r="D69" s="288"/>
      <c r="E69" s="286"/>
      <c r="F69" s="287"/>
      <c r="G69" s="168"/>
      <c r="H69" s="328" t="str">
        <f t="shared" si="5"/>
        <v/>
      </c>
      <c r="I69" s="322"/>
      <c r="J69" s="236" t="str">
        <f t="shared" si="6"/>
        <v/>
      </c>
      <c r="AG69" s="11">
        <f t="shared" si="7"/>
        <v>0</v>
      </c>
    </row>
    <row r="70" spans="1:33">
      <c r="A70" s="339">
        <f t="shared" si="13"/>
        <v>2</v>
      </c>
      <c r="B70" s="259"/>
      <c r="C70" s="307"/>
      <c r="D70" s="288"/>
      <c r="E70" s="286"/>
      <c r="F70" s="287"/>
      <c r="G70" s="168"/>
      <c r="H70" s="328" t="str">
        <f t="shared" si="5"/>
        <v/>
      </c>
      <c r="I70" s="322"/>
      <c r="J70" s="236" t="str">
        <f t="shared" si="6"/>
        <v/>
      </c>
      <c r="AG70" s="11">
        <f t="shared" si="7"/>
        <v>0</v>
      </c>
    </row>
    <row r="71" spans="1:33">
      <c r="A71" s="339">
        <v>2</v>
      </c>
      <c r="B71" s="259"/>
      <c r="C71" s="307"/>
      <c r="D71" s="288"/>
      <c r="E71" s="286"/>
      <c r="F71" s="287"/>
      <c r="G71" s="168"/>
      <c r="H71" s="328" t="str">
        <f t="shared" si="5"/>
        <v/>
      </c>
      <c r="I71" s="322"/>
      <c r="J71" s="236" t="str">
        <f t="shared" si="6"/>
        <v/>
      </c>
      <c r="AG71" s="11">
        <f t="shared" si="7"/>
        <v>0</v>
      </c>
    </row>
    <row r="72" spans="1:33">
      <c r="A72" s="339">
        <v>2</v>
      </c>
      <c r="B72" s="259"/>
      <c r="C72" s="307"/>
      <c r="D72" s="288"/>
      <c r="E72" s="286"/>
      <c r="F72" s="287"/>
      <c r="G72" s="168"/>
      <c r="H72" s="328" t="str">
        <f t="shared" si="5"/>
        <v/>
      </c>
      <c r="I72" s="322"/>
      <c r="J72" s="236" t="str">
        <f t="shared" si="6"/>
        <v/>
      </c>
      <c r="AG72" s="11">
        <f t="shared" si="7"/>
        <v>0</v>
      </c>
    </row>
    <row r="73" spans="1:33">
      <c r="A73" s="339">
        <v>2</v>
      </c>
      <c r="B73" s="259"/>
      <c r="C73" s="307"/>
      <c r="D73" s="288"/>
      <c r="E73" s="286"/>
      <c r="F73" s="287"/>
      <c r="G73" s="168"/>
      <c r="H73" s="328" t="str">
        <f t="shared" si="5"/>
        <v/>
      </c>
      <c r="I73" s="322"/>
      <c r="J73" s="236" t="str">
        <f t="shared" si="6"/>
        <v/>
      </c>
      <c r="AG73" s="11">
        <f t="shared" si="7"/>
        <v>0</v>
      </c>
    </row>
    <row r="74" spans="1:33">
      <c r="A74" s="339">
        <v>2</v>
      </c>
      <c r="B74" s="259"/>
      <c r="C74" s="307"/>
      <c r="D74" s="288"/>
      <c r="E74" s="286"/>
      <c r="F74" s="287"/>
      <c r="G74" s="168"/>
      <c r="H74" s="328" t="str">
        <f t="shared" ref="H74:H137" si="14">IFERROR(IF(C74="","",IF(F74+G74=0,"",IF($N$1=FALSE,IF($B74="",ROUNDUP(F74*$I$3,IF($J$6="1円単位",0,-2))+G74,ROUNDUP(F74*$I$4,IF($J$6="1円単位",0,-2))+G74),IF($B74="",ROUNDUP(F74*VLOOKUP(I74,$N$6:$P$17,3,0),IF($J$6="1円単位",0,-2))+G74,ROUNDUP(F74*VLOOKUP(I74,$N$23:$P$34,3,0),IF($J$6="1円単位",0,-2))+G74)))),0)</f>
        <v/>
      </c>
      <c r="I74" s="322"/>
      <c r="J74" s="236" t="str">
        <f t="shared" ref="J74:J137" si="15">IFERROR(IF(OR(C74="",D74="",E74=""),IF(F74+G74&lt;&gt;0,"名称・数量・単位を入力してください",""),""),"")</f>
        <v/>
      </c>
      <c r="AG74" s="11">
        <f t="shared" si="7"/>
        <v>0</v>
      </c>
    </row>
    <row r="75" spans="1:33">
      <c r="A75" s="339">
        <v>2</v>
      </c>
      <c r="B75" s="259"/>
      <c r="C75" s="307"/>
      <c r="D75" s="288"/>
      <c r="E75" s="286"/>
      <c r="F75" s="287"/>
      <c r="G75" s="168"/>
      <c r="H75" s="328" t="str">
        <f t="shared" si="14"/>
        <v/>
      </c>
      <c r="I75" s="322"/>
      <c r="J75" s="236" t="str">
        <f t="shared" si="15"/>
        <v/>
      </c>
      <c r="AG75" s="11">
        <f t="shared" si="7"/>
        <v>0</v>
      </c>
    </row>
    <row r="76" spans="1:33">
      <c r="A76" s="339">
        <v>2</v>
      </c>
      <c r="B76" s="259"/>
      <c r="C76" s="307"/>
      <c r="D76" s="288"/>
      <c r="E76" s="286"/>
      <c r="F76" s="287"/>
      <c r="G76" s="168"/>
      <c r="H76" s="328" t="str">
        <f t="shared" si="14"/>
        <v/>
      </c>
      <c r="I76" s="322"/>
      <c r="J76" s="236" t="str">
        <f t="shared" si="15"/>
        <v/>
      </c>
      <c r="AG76" s="11">
        <f t="shared" si="7"/>
        <v>0</v>
      </c>
    </row>
    <row r="77" spans="1:33">
      <c r="A77" s="339">
        <v>2</v>
      </c>
      <c r="B77" s="259"/>
      <c r="C77" s="307"/>
      <c r="D77" s="288"/>
      <c r="E77" s="286"/>
      <c r="F77" s="287"/>
      <c r="G77" s="168"/>
      <c r="H77" s="328" t="str">
        <f t="shared" si="14"/>
        <v/>
      </c>
      <c r="I77" s="322"/>
      <c r="J77" s="236" t="str">
        <f t="shared" si="15"/>
        <v/>
      </c>
      <c r="AG77" s="11">
        <f t="shared" si="7"/>
        <v>0</v>
      </c>
    </row>
    <row r="78" spans="1:33" ht="19.5" thickBot="1">
      <c r="A78" s="340">
        <v>2</v>
      </c>
      <c r="B78" s="314"/>
      <c r="C78" s="315"/>
      <c r="D78" s="316"/>
      <c r="E78" s="317"/>
      <c r="F78" s="318"/>
      <c r="G78" s="319"/>
      <c r="H78" s="330" t="str">
        <f t="shared" si="14"/>
        <v/>
      </c>
      <c r="I78" s="322"/>
      <c r="J78" s="236" t="str">
        <f t="shared" si="15"/>
        <v/>
      </c>
      <c r="AG78" s="11">
        <f t="shared" si="7"/>
        <v>0</v>
      </c>
    </row>
    <row r="79" spans="1:33">
      <c r="A79" s="331">
        <f>A40+1</f>
        <v>3</v>
      </c>
      <c r="B79" s="332"/>
      <c r="C79" s="333"/>
      <c r="D79" s="341"/>
      <c r="E79" s="335"/>
      <c r="F79" s="336"/>
      <c r="G79" s="337"/>
      <c r="H79" s="338" t="str">
        <f t="shared" si="14"/>
        <v/>
      </c>
      <c r="I79" s="322"/>
      <c r="J79" s="236" t="str">
        <f t="shared" si="15"/>
        <v/>
      </c>
      <c r="AG79" s="11">
        <f t="shared" si="7"/>
        <v>0</v>
      </c>
    </row>
    <row r="80" spans="1:33">
      <c r="A80" s="339">
        <f t="shared" ref="A80:A143" si="16">A41+1</f>
        <v>3</v>
      </c>
      <c r="B80" s="259"/>
      <c r="C80" s="307"/>
      <c r="D80" s="288"/>
      <c r="E80" s="286"/>
      <c r="F80" s="287"/>
      <c r="G80" s="168"/>
      <c r="H80" s="328" t="str">
        <f t="shared" si="14"/>
        <v/>
      </c>
      <c r="I80" s="322"/>
      <c r="J80" s="236" t="str">
        <f t="shared" si="15"/>
        <v/>
      </c>
      <c r="AG80" s="11">
        <f t="shared" si="7"/>
        <v>0</v>
      </c>
    </row>
    <row r="81" spans="1:33">
      <c r="A81" s="339">
        <f t="shared" si="16"/>
        <v>3</v>
      </c>
      <c r="B81" s="259"/>
      <c r="C81" s="307"/>
      <c r="D81" s="288"/>
      <c r="E81" s="286"/>
      <c r="F81" s="287"/>
      <c r="G81" s="168"/>
      <c r="H81" s="328" t="str">
        <f t="shared" si="14"/>
        <v/>
      </c>
      <c r="I81" s="322"/>
      <c r="J81" s="236" t="str">
        <f t="shared" si="15"/>
        <v/>
      </c>
      <c r="AG81" s="11">
        <f t="shared" si="7"/>
        <v>0</v>
      </c>
    </row>
    <row r="82" spans="1:33">
      <c r="A82" s="339">
        <f t="shared" si="16"/>
        <v>3</v>
      </c>
      <c r="B82" s="259"/>
      <c r="C82" s="307"/>
      <c r="D82" s="288"/>
      <c r="E82" s="286"/>
      <c r="F82" s="287"/>
      <c r="G82" s="168"/>
      <c r="H82" s="328" t="str">
        <f t="shared" si="14"/>
        <v/>
      </c>
      <c r="I82" s="322"/>
      <c r="J82" s="236" t="str">
        <f t="shared" si="15"/>
        <v/>
      </c>
      <c r="AG82" s="11">
        <f t="shared" si="7"/>
        <v>0</v>
      </c>
    </row>
    <row r="83" spans="1:33">
      <c r="A83" s="339">
        <f t="shared" si="16"/>
        <v>3</v>
      </c>
      <c r="B83" s="259"/>
      <c r="C83" s="307"/>
      <c r="D83" s="288"/>
      <c r="E83" s="286"/>
      <c r="F83" s="287"/>
      <c r="G83" s="168"/>
      <c r="H83" s="328" t="str">
        <f t="shared" si="14"/>
        <v/>
      </c>
      <c r="I83" s="322"/>
      <c r="J83" s="236" t="str">
        <f t="shared" si="15"/>
        <v/>
      </c>
      <c r="AG83" s="11">
        <f t="shared" si="7"/>
        <v>0</v>
      </c>
    </row>
    <row r="84" spans="1:33">
      <c r="A84" s="339">
        <f t="shared" si="16"/>
        <v>3</v>
      </c>
      <c r="B84" s="259"/>
      <c r="C84" s="307"/>
      <c r="D84" s="288"/>
      <c r="E84" s="286"/>
      <c r="F84" s="287"/>
      <c r="G84" s="168"/>
      <c r="H84" s="328" t="str">
        <f t="shared" si="14"/>
        <v/>
      </c>
      <c r="I84" s="322"/>
      <c r="J84" s="236" t="str">
        <f t="shared" si="15"/>
        <v/>
      </c>
      <c r="AG84" s="11">
        <f t="shared" si="7"/>
        <v>0</v>
      </c>
    </row>
    <row r="85" spans="1:33">
      <c r="A85" s="339">
        <f t="shared" si="16"/>
        <v>3</v>
      </c>
      <c r="B85" s="259"/>
      <c r="C85" s="307"/>
      <c r="D85" s="288"/>
      <c r="E85" s="286"/>
      <c r="F85" s="287"/>
      <c r="G85" s="168"/>
      <c r="H85" s="328" t="str">
        <f t="shared" si="14"/>
        <v/>
      </c>
      <c r="I85" s="322"/>
      <c r="J85" s="236" t="str">
        <f t="shared" si="15"/>
        <v/>
      </c>
      <c r="AG85" s="11">
        <f t="shared" si="7"/>
        <v>0</v>
      </c>
    </row>
    <row r="86" spans="1:33">
      <c r="A86" s="339">
        <f t="shared" si="16"/>
        <v>3</v>
      </c>
      <c r="B86" s="259"/>
      <c r="C86" s="307"/>
      <c r="D86" s="288"/>
      <c r="E86" s="286"/>
      <c r="F86" s="287"/>
      <c r="G86" s="168"/>
      <c r="H86" s="328" t="str">
        <f t="shared" si="14"/>
        <v/>
      </c>
      <c r="I86" s="322"/>
      <c r="J86" s="236" t="str">
        <f t="shared" si="15"/>
        <v/>
      </c>
      <c r="AG86" s="11">
        <f t="shared" si="7"/>
        <v>0</v>
      </c>
    </row>
    <row r="87" spans="1:33">
      <c r="A87" s="339">
        <f t="shared" si="16"/>
        <v>3</v>
      </c>
      <c r="B87" s="259"/>
      <c r="C87" s="307"/>
      <c r="D87" s="288"/>
      <c r="E87" s="286"/>
      <c r="F87" s="287"/>
      <c r="G87" s="168"/>
      <c r="H87" s="328" t="str">
        <f t="shared" si="14"/>
        <v/>
      </c>
      <c r="I87" s="322"/>
      <c r="J87" s="236" t="str">
        <f t="shared" si="15"/>
        <v/>
      </c>
      <c r="AG87" s="11">
        <f t="shared" ref="AG87:AG150" si="17">IF(ISERROR(LEN(D73)-FIND(".",D73))=TRUE,0,LEN(D73)-FIND(".",D73))</f>
        <v>0</v>
      </c>
    </row>
    <row r="88" spans="1:33">
      <c r="A88" s="339">
        <f t="shared" si="16"/>
        <v>3</v>
      </c>
      <c r="B88" s="259"/>
      <c r="C88" s="307"/>
      <c r="D88" s="288"/>
      <c r="E88" s="286"/>
      <c r="F88" s="287"/>
      <c r="G88" s="168"/>
      <c r="H88" s="328" t="str">
        <f t="shared" si="14"/>
        <v/>
      </c>
      <c r="I88" s="322"/>
      <c r="J88" s="236" t="str">
        <f t="shared" si="15"/>
        <v/>
      </c>
      <c r="AG88" s="11">
        <f t="shared" si="17"/>
        <v>0</v>
      </c>
    </row>
    <row r="89" spans="1:33">
      <c r="A89" s="339">
        <f t="shared" si="16"/>
        <v>3</v>
      </c>
      <c r="B89" s="259"/>
      <c r="C89" s="307"/>
      <c r="D89" s="288"/>
      <c r="E89" s="286"/>
      <c r="F89" s="287"/>
      <c r="G89" s="168"/>
      <c r="H89" s="328" t="str">
        <f t="shared" si="14"/>
        <v/>
      </c>
      <c r="I89" s="322"/>
      <c r="J89" s="236" t="str">
        <f t="shared" si="15"/>
        <v/>
      </c>
      <c r="AG89" s="11">
        <f t="shared" si="17"/>
        <v>0</v>
      </c>
    </row>
    <row r="90" spans="1:33">
      <c r="A90" s="339">
        <f t="shared" si="16"/>
        <v>3</v>
      </c>
      <c r="B90" s="259"/>
      <c r="C90" s="307"/>
      <c r="D90" s="288"/>
      <c r="E90" s="286"/>
      <c r="F90" s="287"/>
      <c r="G90" s="168"/>
      <c r="H90" s="328" t="str">
        <f t="shared" si="14"/>
        <v/>
      </c>
      <c r="I90" s="322"/>
      <c r="J90" s="236" t="str">
        <f t="shared" si="15"/>
        <v/>
      </c>
      <c r="AG90" s="11">
        <f t="shared" si="17"/>
        <v>0</v>
      </c>
    </row>
    <row r="91" spans="1:33">
      <c r="A91" s="339">
        <f t="shared" si="16"/>
        <v>3</v>
      </c>
      <c r="B91" s="259"/>
      <c r="C91" s="307"/>
      <c r="D91" s="288"/>
      <c r="E91" s="286"/>
      <c r="F91" s="287"/>
      <c r="G91" s="168"/>
      <c r="H91" s="328" t="str">
        <f t="shared" si="14"/>
        <v/>
      </c>
      <c r="I91" s="322"/>
      <c r="J91" s="236" t="str">
        <f t="shared" si="15"/>
        <v/>
      </c>
      <c r="AG91" s="11">
        <f t="shared" si="17"/>
        <v>0</v>
      </c>
    </row>
    <row r="92" spans="1:33">
      <c r="A92" s="339">
        <f t="shared" si="16"/>
        <v>3</v>
      </c>
      <c r="B92" s="259"/>
      <c r="C92" s="307"/>
      <c r="D92" s="288"/>
      <c r="E92" s="286"/>
      <c r="F92" s="287"/>
      <c r="G92" s="168"/>
      <c r="H92" s="328" t="str">
        <f t="shared" si="14"/>
        <v/>
      </c>
      <c r="I92" s="322"/>
      <c r="J92" s="236" t="str">
        <f t="shared" si="15"/>
        <v/>
      </c>
      <c r="AG92" s="11">
        <f t="shared" si="17"/>
        <v>0</v>
      </c>
    </row>
    <row r="93" spans="1:33">
      <c r="A93" s="339">
        <f t="shared" si="16"/>
        <v>3</v>
      </c>
      <c r="B93" s="259"/>
      <c r="C93" s="307"/>
      <c r="D93" s="288"/>
      <c r="E93" s="286"/>
      <c r="F93" s="287"/>
      <c r="G93" s="168"/>
      <c r="H93" s="328" t="str">
        <f t="shared" si="14"/>
        <v/>
      </c>
      <c r="I93" s="322"/>
      <c r="J93" s="236" t="str">
        <f t="shared" si="15"/>
        <v/>
      </c>
      <c r="AG93" s="11">
        <f t="shared" si="17"/>
        <v>0</v>
      </c>
    </row>
    <row r="94" spans="1:33">
      <c r="A94" s="339">
        <f t="shared" si="16"/>
        <v>3</v>
      </c>
      <c r="B94" s="259"/>
      <c r="C94" s="307"/>
      <c r="D94" s="288"/>
      <c r="E94" s="286"/>
      <c r="F94" s="287"/>
      <c r="G94" s="168"/>
      <c r="H94" s="328" t="str">
        <f t="shared" si="14"/>
        <v/>
      </c>
      <c r="I94" s="322"/>
      <c r="J94" s="236" t="str">
        <f t="shared" si="15"/>
        <v/>
      </c>
      <c r="AG94" s="11">
        <f t="shared" si="17"/>
        <v>0</v>
      </c>
    </row>
    <row r="95" spans="1:33">
      <c r="A95" s="339">
        <f t="shared" si="16"/>
        <v>3</v>
      </c>
      <c r="B95" s="259"/>
      <c r="C95" s="307"/>
      <c r="D95" s="288"/>
      <c r="E95" s="286"/>
      <c r="F95" s="287"/>
      <c r="G95" s="168"/>
      <c r="H95" s="328" t="str">
        <f t="shared" si="14"/>
        <v/>
      </c>
      <c r="I95" s="322"/>
      <c r="J95" s="236" t="str">
        <f t="shared" si="15"/>
        <v/>
      </c>
      <c r="AG95" s="11">
        <f t="shared" si="17"/>
        <v>0</v>
      </c>
    </row>
    <row r="96" spans="1:33">
      <c r="A96" s="339">
        <f t="shared" si="16"/>
        <v>3</v>
      </c>
      <c r="B96" s="259"/>
      <c r="C96" s="307"/>
      <c r="D96" s="288"/>
      <c r="E96" s="286"/>
      <c r="F96" s="287"/>
      <c r="G96" s="168"/>
      <c r="H96" s="328" t="str">
        <f t="shared" si="14"/>
        <v/>
      </c>
      <c r="I96" s="322"/>
      <c r="J96" s="236" t="str">
        <f t="shared" si="15"/>
        <v/>
      </c>
      <c r="AG96" s="11">
        <f t="shared" si="17"/>
        <v>0</v>
      </c>
    </row>
    <row r="97" spans="1:33">
      <c r="A97" s="339">
        <f t="shared" si="16"/>
        <v>3</v>
      </c>
      <c r="B97" s="259"/>
      <c r="C97" s="307"/>
      <c r="D97" s="288"/>
      <c r="E97" s="286"/>
      <c r="F97" s="287"/>
      <c r="G97" s="168"/>
      <c r="H97" s="328" t="str">
        <f t="shared" si="14"/>
        <v/>
      </c>
      <c r="I97" s="322"/>
      <c r="J97" s="236" t="str">
        <f t="shared" si="15"/>
        <v/>
      </c>
      <c r="AG97" s="11">
        <f t="shared" si="17"/>
        <v>0</v>
      </c>
    </row>
    <row r="98" spans="1:33">
      <c r="A98" s="339">
        <f t="shared" si="16"/>
        <v>3</v>
      </c>
      <c r="B98" s="259"/>
      <c r="C98" s="307"/>
      <c r="D98" s="288"/>
      <c r="E98" s="286"/>
      <c r="F98" s="287"/>
      <c r="G98" s="168"/>
      <c r="H98" s="328" t="str">
        <f t="shared" si="14"/>
        <v/>
      </c>
      <c r="I98" s="322"/>
      <c r="J98" s="236" t="str">
        <f t="shared" si="15"/>
        <v/>
      </c>
      <c r="AG98" s="11">
        <f t="shared" si="17"/>
        <v>0</v>
      </c>
    </row>
    <row r="99" spans="1:33">
      <c r="A99" s="339">
        <f t="shared" si="16"/>
        <v>3</v>
      </c>
      <c r="B99" s="259"/>
      <c r="C99" s="307"/>
      <c r="D99" s="288"/>
      <c r="E99" s="286"/>
      <c r="F99" s="287"/>
      <c r="G99" s="168"/>
      <c r="H99" s="328" t="str">
        <f t="shared" si="14"/>
        <v/>
      </c>
      <c r="I99" s="322"/>
      <c r="J99" s="236" t="str">
        <f t="shared" si="15"/>
        <v/>
      </c>
      <c r="AG99" s="11">
        <f t="shared" si="17"/>
        <v>0</v>
      </c>
    </row>
    <row r="100" spans="1:33">
      <c r="A100" s="339">
        <f t="shared" si="16"/>
        <v>3</v>
      </c>
      <c r="B100" s="259"/>
      <c r="C100" s="307"/>
      <c r="D100" s="288"/>
      <c r="E100" s="286"/>
      <c r="F100" s="287"/>
      <c r="G100" s="168"/>
      <c r="H100" s="328" t="str">
        <f t="shared" si="14"/>
        <v/>
      </c>
      <c r="I100" s="322"/>
      <c r="J100" s="236" t="str">
        <f t="shared" si="15"/>
        <v/>
      </c>
      <c r="AG100" s="11">
        <f t="shared" si="17"/>
        <v>0</v>
      </c>
    </row>
    <row r="101" spans="1:33">
      <c r="A101" s="339">
        <f t="shared" si="16"/>
        <v>3</v>
      </c>
      <c r="B101" s="259"/>
      <c r="C101" s="307"/>
      <c r="D101" s="288"/>
      <c r="E101" s="286"/>
      <c r="F101" s="287"/>
      <c r="G101" s="168"/>
      <c r="H101" s="328" t="str">
        <f t="shared" si="14"/>
        <v/>
      </c>
      <c r="I101" s="322"/>
      <c r="J101" s="236" t="str">
        <f t="shared" si="15"/>
        <v/>
      </c>
      <c r="AG101" s="11">
        <f t="shared" si="17"/>
        <v>0</v>
      </c>
    </row>
    <row r="102" spans="1:33">
      <c r="A102" s="339">
        <f t="shared" si="16"/>
        <v>3</v>
      </c>
      <c r="B102" s="259"/>
      <c r="C102" s="307"/>
      <c r="D102" s="288"/>
      <c r="E102" s="286"/>
      <c r="F102" s="287"/>
      <c r="G102" s="168"/>
      <c r="H102" s="328" t="str">
        <f t="shared" si="14"/>
        <v/>
      </c>
      <c r="I102" s="322"/>
      <c r="J102" s="236" t="str">
        <f t="shared" si="15"/>
        <v/>
      </c>
      <c r="AG102" s="11">
        <f t="shared" si="17"/>
        <v>0</v>
      </c>
    </row>
    <row r="103" spans="1:33">
      <c r="A103" s="339">
        <f t="shared" si="16"/>
        <v>3</v>
      </c>
      <c r="B103" s="259"/>
      <c r="C103" s="307"/>
      <c r="D103" s="288"/>
      <c r="E103" s="286"/>
      <c r="F103" s="287"/>
      <c r="G103" s="168"/>
      <c r="H103" s="328" t="str">
        <f t="shared" si="14"/>
        <v/>
      </c>
      <c r="I103" s="322"/>
      <c r="J103" s="236" t="str">
        <f t="shared" si="15"/>
        <v/>
      </c>
      <c r="AG103" s="11">
        <f t="shared" si="17"/>
        <v>0</v>
      </c>
    </row>
    <row r="104" spans="1:33">
      <c r="A104" s="339">
        <f t="shared" si="16"/>
        <v>3</v>
      </c>
      <c r="B104" s="259"/>
      <c r="C104" s="307"/>
      <c r="D104" s="288"/>
      <c r="E104" s="286"/>
      <c r="F104" s="287"/>
      <c r="G104" s="168"/>
      <c r="H104" s="328" t="str">
        <f t="shared" si="14"/>
        <v/>
      </c>
      <c r="I104" s="322"/>
      <c r="J104" s="236" t="str">
        <f t="shared" si="15"/>
        <v/>
      </c>
      <c r="AG104" s="11">
        <f t="shared" si="17"/>
        <v>0</v>
      </c>
    </row>
    <row r="105" spans="1:33">
      <c r="A105" s="339">
        <f t="shared" si="16"/>
        <v>3</v>
      </c>
      <c r="B105" s="259"/>
      <c r="C105" s="307"/>
      <c r="D105" s="288"/>
      <c r="E105" s="286"/>
      <c r="F105" s="287"/>
      <c r="G105" s="168"/>
      <c r="H105" s="328" t="str">
        <f t="shared" si="14"/>
        <v/>
      </c>
      <c r="I105" s="322"/>
      <c r="J105" s="236" t="str">
        <f t="shared" si="15"/>
        <v/>
      </c>
      <c r="AG105" s="11">
        <f t="shared" si="17"/>
        <v>0</v>
      </c>
    </row>
    <row r="106" spans="1:33">
      <c r="A106" s="339">
        <f t="shared" si="16"/>
        <v>3</v>
      </c>
      <c r="B106" s="259"/>
      <c r="C106" s="307"/>
      <c r="D106" s="288"/>
      <c r="E106" s="286"/>
      <c r="F106" s="287"/>
      <c r="G106" s="168"/>
      <c r="H106" s="328" t="str">
        <f t="shared" si="14"/>
        <v/>
      </c>
      <c r="I106" s="322"/>
      <c r="J106" s="236" t="str">
        <f t="shared" si="15"/>
        <v/>
      </c>
      <c r="AG106" s="11">
        <f t="shared" si="17"/>
        <v>0</v>
      </c>
    </row>
    <row r="107" spans="1:33">
      <c r="A107" s="339">
        <f t="shared" si="16"/>
        <v>3</v>
      </c>
      <c r="B107" s="259"/>
      <c r="C107" s="307"/>
      <c r="D107" s="288"/>
      <c r="E107" s="286"/>
      <c r="F107" s="287"/>
      <c r="G107" s="168"/>
      <c r="H107" s="328" t="str">
        <f t="shared" si="14"/>
        <v/>
      </c>
      <c r="I107" s="322"/>
      <c r="J107" s="236" t="str">
        <f t="shared" si="15"/>
        <v/>
      </c>
      <c r="AG107" s="11">
        <f t="shared" si="17"/>
        <v>0</v>
      </c>
    </row>
    <row r="108" spans="1:33">
      <c r="A108" s="339">
        <f t="shared" si="16"/>
        <v>3</v>
      </c>
      <c r="B108" s="259"/>
      <c r="C108" s="307"/>
      <c r="D108" s="288"/>
      <c r="E108" s="286"/>
      <c r="F108" s="287"/>
      <c r="G108" s="168"/>
      <c r="H108" s="328" t="str">
        <f t="shared" si="14"/>
        <v/>
      </c>
      <c r="I108" s="322"/>
      <c r="J108" s="236" t="str">
        <f t="shared" si="15"/>
        <v/>
      </c>
      <c r="AG108" s="11">
        <f t="shared" si="17"/>
        <v>0</v>
      </c>
    </row>
    <row r="109" spans="1:33">
      <c r="A109" s="339">
        <f t="shared" si="16"/>
        <v>3</v>
      </c>
      <c r="B109" s="259"/>
      <c r="C109" s="307"/>
      <c r="D109" s="288"/>
      <c r="E109" s="286"/>
      <c r="F109" s="287"/>
      <c r="G109" s="168"/>
      <c r="H109" s="328" t="str">
        <f t="shared" si="14"/>
        <v/>
      </c>
      <c r="I109" s="322"/>
      <c r="J109" s="236" t="str">
        <f t="shared" si="15"/>
        <v/>
      </c>
      <c r="AG109" s="11">
        <f t="shared" si="17"/>
        <v>0</v>
      </c>
    </row>
    <row r="110" spans="1:33">
      <c r="A110" s="339">
        <f t="shared" si="16"/>
        <v>3</v>
      </c>
      <c r="B110" s="259"/>
      <c r="C110" s="307"/>
      <c r="D110" s="288"/>
      <c r="E110" s="286"/>
      <c r="F110" s="287"/>
      <c r="G110" s="168"/>
      <c r="H110" s="328" t="str">
        <f t="shared" si="14"/>
        <v/>
      </c>
      <c r="I110" s="322"/>
      <c r="J110" s="236" t="str">
        <f t="shared" si="15"/>
        <v/>
      </c>
      <c r="AG110" s="11">
        <f t="shared" si="17"/>
        <v>0</v>
      </c>
    </row>
    <row r="111" spans="1:33">
      <c r="A111" s="339">
        <f t="shared" si="16"/>
        <v>3</v>
      </c>
      <c r="B111" s="259"/>
      <c r="C111" s="307"/>
      <c r="D111" s="288"/>
      <c r="E111" s="286"/>
      <c r="F111" s="287"/>
      <c r="G111" s="168"/>
      <c r="H111" s="328" t="str">
        <f t="shared" si="14"/>
        <v/>
      </c>
      <c r="I111" s="322"/>
      <c r="J111" s="236" t="str">
        <f t="shared" si="15"/>
        <v/>
      </c>
      <c r="AG111" s="11">
        <f t="shared" si="17"/>
        <v>0</v>
      </c>
    </row>
    <row r="112" spans="1:33">
      <c r="A112" s="339">
        <f t="shared" si="16"/>
        <v>3</v>
      </c>
      <c r="B112" s="259"/>
      <c r="C112" s="307"/>
      <c r="D112" s="288"/>
      <c r="E112" s="286"/>
      <c r="F112" s="287"/>
      <c r="G112" s="168"/>
      <c r="H112" s="328" t="str">
        <f t="shared" si="14"/>
        <v/>
      </c>
      <c r="I112" s="322"/>
      <c r="J112" s="236" t="str">
        <f t="shared" si="15"/>
        <v/>
      </c>
      <c r="AG112" s="11">
        <f t="shared" si="17"/>
        <v>0</v>
      </c>
    </row>
    <row r="113" spans="1:33">
      <c r="A113" s="339">
        <f t="shared" si="16"/>
        <v>3</v>
      </c>
      <c r="B113" s="259"/>
      <c r="C113" s="307"/>
      <c r="D113" s="288"/>
      <c r="E113" s="286"/>
      <c r="F113" s="287"/>
      <c r="G113" s="168"/>
      <c r="H113" s="328" t="str">
        <f t="shared" si="14"/>
        <v/>
      </c>
      <c r="I113" s="322"/>
      <c r="J113" s="236" t="str">
        <f t="shared" si="15"/>
        <v/>
      </c>
      <c r="AG113" s="11">
        <f t="shared" si="17"/>
        <v>0</v>
      </c>
    </row>
    <row r="114" spans="1:33">
      <c r="A114" s="339">
        <f t="shared" si="16"/>
        <v>3</v>
      </c>
      <c r="B114" s="259"/>
      <c r="C114" s="307"/>
      <c r="D114" s="288"/>
      <c r="E114" s="286"/>
      <c r="F114" s="287"/>
      <c r="G114" s="168"/>
      <c r="H114" s="328" t="str">
        <f t="shared" si="14"/>
        <v/>
      </c>
      <c r="I114" s="322"/>
      <c r="J114" s="236" t="str">
        <f t="shared" si="15"/>
        <v/>
      </c>
      <c r="AG114" s="11">
        <f t="shared" si="17"/>
        <v>0</v>
      </c>
    </row>
    <row r="115" spans="1:33">
      <c r="A115" s="339">
        <f t="shared" si="16"/>
        <v>3</v>
      </c>
      <c r="B115" s="259"/>
      <c r="C115" s="307"/>
      <c r="D115" s="288"/>
      <c r="E115" s="286"/>
      <c r="F115" s="287"/>
      <c r="G115" s="168"/>
      <c r="H115" s="328" t="str">
        <f t="shared" si="14"/>
        <v/>
      </c>
      <c r="I115" s="322"/>
      <c r="J115" s="236" t="str">
        <f t="shared" si="15"/>
        <v/>
      </c>
      <c r="AG115" s="11">
        <f t="shared" si="17"/>
        <v>0</v>
      </c>
    </row>
    <row r="116" spans="1:33">
      <c r="A116" s="339">
        <f t="shared" si="16"/>
        <v>3</v>
      </c>
      <c r="B116" s="259"/>
      <c r="C116" s="307"/>
      <c r="D116" s="288"/>
      <c r="E116" s="286"/>
      <c r="F116" s="287"/>
      <c r="G116" s="168"/>
      <c r="H116" s="328" t="str">
        <f t="shared" si="14"/>
        <v/>
      </c>
      <c r="I116" s="322"/>
      <c r="J116" s="236" t="str">
        <f t="shared" si="15"/>
        <v/>
      </c>
      <c r="AG116" s="11">
        <f t="shared" si="17"/>
        <v>0</v>
      </c>
    </row>
    <row r="117" spans="1:33" ht="19.5" thickBot="1">
      <c r="A117" s="340">
        <f t="shared" si="16"/>
        <v>3</v>
      </c>
      <c r="B117" s="314"/>
      <c r="C117" s="315"/>
      <c r="D117" s="316"/>
      <c r="E117" s="317"/>
      <c r="F117" s="318"/>
      <c r="G117" s="319"/>
      <c r="H117" s="330" t="str">
        <f t="shared" si="14"/>
        <v/>
      </c>
      <c r="I117" s="322"/>
      <c r="J117" s="236" t="str">
        <f t="shared" si="15"/>
        <v/>
      </c>
      <c r="AG117" s="11">
        <f t="shared" si="17"/>
        <v>0</v>
      </c>
    </row>
    <row r="118" spans="1:33">
      <c r="A118" s="331">
        <f t="shared" si="16"/>
        <v>4</v>
      </c>
      <c r="B118" s="332"/>
      <c r="C118" s="333"/>
      <c r="D118" s="341"/>
      <c r="E118" s="335"/>
      <c r="F118" s="342"/>
      <c r="G118" s="337"/>
      <c r="H118" s="338" t="str">
        <f t="shared" si="14"/>
        <v/>
      </c>
      <c r="I118" s="322"/>
      <c r="J118" s="236" t="str">
        <f t="shared" si="15"/>
        <v/>
      </c>
      <c r="AG118" s="11">
        <f t="shared" si="17"/>
        <v>0</v>
      </c>
    </row>
    <row r="119" spans="1:33">
      <c r="A119" s="339">
        <f t="shared" si="16"/>
        <v>4</v>
      </c>
      <c r="B119" s="259"/>
      <c r="C119" s="307"/>
      <c r="D119" s="288"/>
      <c r="E119" s="286"/>
      <c r="F119" s="287"/>
      <c r="G119" s="168"/>
      <c r="H119" s="328" t="str">
        <f t="shared" si="14"/>
        <v/>
      </c>
      <c r="I119" s="322"/>
      <c r="J119" s="236" t="str">
        <f t="shared" si="15"/>
        <v/>
      </c>
      <c r="AG119" s="11">
        <f t="shared" si="17"/>
        <v>0</v>
      </c>
    </row>
    <row r="120" spans="1:33">
      <c r="A120" s="339">
        <f t="shared" si="16"/>
        <v>4</v>
      </c>
      <c r="B120" s="259"/>
      <c r="C120" s="307"/>
      <c r="D120" s="288"/>
      <c r="E120" s="286"/>
      <c r="F120" s="287"/>
      <c r="G120" s="168"/>
      <c r="H120" s="328" t="str">
        <f t="shared" si="14"/>
        <v/>
      </c>
      <c r="I120" s="322"/>
      <c r="J120" s="236" t="str">
        <f t="shared" si="15"/>
        <v/>
      </c>
      <c r="AG120" s="11">
        <f t="shared" si="17"/>
        <v>0</v>
      </c>
    </row>
    <row r="121" spans="1:33">
      <c r="A121" s="339">
        <f t="shared" si="16"/>
        <v>4</v>
      </c>
      <c r="B121" s="259"/>
      <c r="C121" s="307"/>
      <c r="D121" s="288"/>
      <c r="E121" s="286"/>
      <c r="F121" s="287"/>
      <c r="G121" s="168"/>
      <c r="H121" s="328" t="str">
        <f t="shared" si="14"/>
        <v/>
      </c>
      <c r="I121" s="322"/>
      <c r="J121" s="236" t="str">
        <f t="shared" si="15"/>
        <v/>
      </c>
      <c r="AG121" s="11">
        <f t="shared" si="17"/>
        <v>0</v>
      </c>
    </row>
    <row r="122" spans="1:33">
      <c r="A122" s="339">
        <f t="shared" si="16"/>
        <v>4</v>
      </c>
      <c r="B122" s="259"/>
      <c r="C122" s="307"/>
      <c r="D122" s="288"/>
      <c r="E122" s="286"/>
      <c r="F122" s="287"/>
      <c r="G122" s="168"/>
      <c r="H122" s="328" t="str">
        <f t="shared" si="14"/>
        <v/>
      </c>
      <c r="I122" s="322"/>
      <c r="J122" s="236" t="str">
        <f t="shared" si="15"/>
        <v/>
      </c>
      <c r="AG122" s="11">
        <f t="shared" si="17"/>
        <v>0</v>
      </c>
    </row>
    <row r="123" spans="1:33">
      <c r="A123" s="339">
        <f t="shared" si="16"/>
        <v>4</v>
      </c>
      <c r="B123" s="259"/>
      <c r="C123" s="307"/>
      <c r="D123" s="288"/>
      <c r="E123" s="286"/>
      <c r="F123" s="287"/>
      <c r="G123" s="168"/>
      <c r="H123" s="328" t="str">
        <f t="shared" si="14"/>
        <v/>
      </c>
      <c r="I123" s="322"/>
      <c r="J123" s="236" t="str">
        <f t="shared" si="15"/>
        <v/>
      </c>
      <c r="AG123" s="11">
        <f t="shared" si="17"/>
        <v>0</v>
      </c>
    </row>
    <row r="124" spans="1:33">
      <c r="A124" s="339">
        <f t="shared" si="16"/>
        <v>4</v>
      </c>
      <c r="B124" s="259"/>
      <c r="C124" s="307"/>
      <c r="D124" s="288"/>
      <c r="E124" s="286"/>
      <c r="F124" s="287"/>
      <c r="G124" s="168"/>
      <c r="H124" s="328" t="str">
        <f t="shared" si="14"/>
        <v/>
      </c>
      <c r="I124" s="322"/>
      <c r="J124" s="236" t="str">
        <f t="shared" si="15"/>
        <v/>
      </c>
      <c r="AG124" s="11">
        <f t="shared" si="17"/>
        <v>0</v>
      </c>
    </row>
    <row r="125" spans="1:33">
      <c r="A125" s="339">
        <f t="shared" si="16"/>
        <v>4</v>
      </c>
      <c r="B125" s="259"/>
      <c r="C125" s="307"/>
      <c r="D125" s="288"/>
      <c r="E125" s="286"/>
      <c r="F125" s="287"/>
      <c r="G125" s="168"/>
      <c r="H125" s="328" t="str">
        <f t="shared" si="14"/>
        <v/>
      </c>
      <c r="I125" s="322"/>
      <c r="J125" s="236" t="str">
        <f t="shared" si="15"/>
        <v/>
      </c>
      <c r="AG125" s="11">
        <f t="shared" si="17"/>
        <v>0</v>
      </c>
    </row>
    <row r="126" spans="1:33">
      <c r="A126" s="339">
        <f t="shared" si="16"/>
        <v>4</v>
      </c>
      <c r="B126" s="259"/>
      <c r="C126" s="307"/>
      <c r="D126" s="288"/>
      <c r="E126" s="286"/>
      <c r="F126" s="287"/>
      <c r="G126" s="168"/>
      <c r="H126" s="328" t="str">
        <f t="shared" si="14"/>
        <v/>
      </c>
      <c r="I126" s="322"/>
      <c r="J126" s="236" t="str">
        <f t="shared" si="15"/>
        <v/>
      </c>
      <c r="AG126" s="11">
        <f t="shared" si="17"/>
        <v>0</v>
      </c>
    </row>
    <row r="127" spans="1:33">
      <c r="A127" s="339">
        <f t="shared" si="16"/>
        <v>4</v>
      </c>
      <c r="B127" s="259"/>
      <c r="C127" s="307"/>
      <c r="D127" s="288"/>
      <c r="E127" s="286"/>
      <c r="F127" s="287"/>
      <c r="G127" s="168"/>
      <c r="H127" s="328" t="str">
        <f t="shared" si="14"/>
        <v/>
      </c>
      <c r="I127" s="322"/>
      <c r="J127" s="236" t="str">
        <f t="shared" si="15"/>
        <v/>
      </c>
      <c r="AG127" s="11">
        <f t="shared" si="17"/>
        <v>0</v>
      </c>
    </row>
    <row r="128" spans="1:33">
      <c r="A128" s="339">
        <f t="shared" si="16"/>
        <v>4</v>
      </c>
      <c r="B128" s="259"/>
      <c r="C128" s="307"/>
      <c r="D128" s="288"/>
      <c r="E128" s="286"/>
      <c r="F128" s="287"/>
      <c r="G128" s="168"/>
      <c r="H128" s="328" t="str">
        <f t="shared" si="14"/>
        <v/>
      </c>
      <c r="I128" s="322"/>
      <c r="J128" s="236" t="str">
        <f t="shared" si="15"/>
        <v/>
      </c>
      <c r="AG128" s="11">
        <f t="shared" si="17"/>
        <v>0</v>
      </c>
    </row>
    <row r="129" spans="1:33">
      <c r="A129" s="339">
        <f t="shared" si="16"/>
        <v>4</v>
      </c>
      <c r="B129" s="259"/>
      <c r="C129" s="307"/>
      <c r="D129" s="288"/>
      <c r="E129" s="286"/>
      <c r="F129" s="287"/>
      <c r="G129" s="168"/>
      <c r="H129" s="328" t="str">
        <f t="shared" si="14"/>
        <v/>
      </c>
      <c r="I129" s="322"/>
      <c r="J129" s="236" t="str">
        <f t="shared" si="15"/>
        <v/>
      </c>
      <c r="AG129" s="11">
        <f t="shared" si="17"/>
        <v>0</v>
      </c>
    </row>
    <row r="130" spans="1:33">
      <c r="A130" s="339">
        <f t="shared" si="16"/>
        <v>4</v>
      </c>
      <c r="B130" s="259"/>
      <c r="C130" s="307"/>
      <c r="D130" s="288"/>
      <c r="E130" s="286"/>
      <c r="F130" s="287"/>
      <c r="G130" s="168"/>
      <c r="H130" s="328" t="str">
        <f t="shared" si="14"/>
        <v/>
      </c>
      <c r="I130" s="322"/>
      <c r="J130" s="236" t="str">
        <f t="shared" si="15"/>
        <v/>
      </c>
      <c r="AG130" s="11">
        <f t="shared" si="17"/>
        <v>0</v>
      </c>
    </row>
    <row r="131" spans="1:33">
      <c r="A131" s="339">
        <f t="shared" si="16"/>
        <v>4</v>
      </c>
      <c r="B131" s="259"/>
      <c r="C131" s="307"/>
      <c r="D131" s="288"/>
      <c r="E131" s="286"/>
      <c r="F131" s="287"/>
      <c r="G131" s="168"/>
      <c r="H131" s="328" t="str">
        <f t="shared" si="14"/>
        <v/>
      </c>
      <c r="I131" s="322"/>
      <c r="J131" s="236" t="str">
        <f t="shared" si="15"/>
        <v/>
      </c>
      <c r="AG131" s="11">
        <f t="shared" si="17"/>
        <v>0</v>
      </c>
    </row>
    <row r="132" spans="1:33">
      <c r="A132" s="339">
        <f t="shared" si="16"/>
        <v>4</v>
      </c>
      <c r="B132" s="259"/>
      <c r="C132" s="307"/>
      <c r="D132" s="288"/>
      <c r="E132" s="286"/>
      <c r="F132" s="287"/>
      <c r="G132" s="168"/>
      <c r="H132" s="328" t="str">
        <f t="shared" si="14"/>
        <v/>
      </c>
      <c r="I132" s="322"/>
      <c r="J132" s="236" t="str">
        <f t="shared" si="15"/>
        <v/>
      </c>
      <c r="AG132" s="11">
        <f t="shared" si="17"/>
        <v>0</v>
      </c>
    </row>
    <row r="133" spans="1:33">
      <c r="A133" s="339">
        <f t="shared" si="16"/>
        <v>4</v>
      </c>
      <c r="B133" s="259"/>
      <c r="C133" s="307"/>
      <c r="D133" s="288"/>
      <c r="E133" s="286"/>
      <c r="F133" s="287"/>
      <c r="G133" s="168"/>
      <c r="H133" s="328" t="str">
        <f t="shared" si="14"/>
        <v/>
      </c>
      <c r="I133" s="322"/>
      <c r="J133" s="236" t="str">
        <f t="shared" si="15"/>
        <v/>
      </c>
      <c r="AG133" s="11">
        <f t="shared" si="17"/>
        <v>0</v>
      </c>
    </row>
    <row r="134" spans="1:33">
      <c r="A134" s="339">
        <f t="shared" si="16"/>
        <v>4</v>
      </c>
      <c r="B134" s="259"/>
      <c r="C134" s="307"/>
      <c r="D134" s="288"/>
      <c r="E134" s="286"/>
      <c r="F134" s="287"/>
      <c r="G134" s="168"/>
      <c r="H134" s="328" t="str">
        <f t="shared" si="14"/>
        <v/>
      </c>
      <c r="I134" s="322"/>
      <c r="J134" s="236" t="str">
        <f t="shared" si="15"/>
        <v/>
      </c>
      <c r="AG134" s="11">
        <f t="shared" si="17"/>
        <v>0</v>
      </c>
    </row>
    <row r="135" spans="1:33">
      <c r="A135" s="339">
        <f t="shared" si="16"/>
        <v>4</v>
      </c>
      <c r="B135" s="259"/>
      <c r="C135" s="307"/>
      <c r="D135" s="288"/>
      <c r="E135" s="286"/>
      <c r="F135" s="287"/>
      <c r="G135" s="168"/>
      <c r="H135" s="328" t="str">
        <f t="shared" si="14"/>
        <v/>
      </c>
      <c r="I135" s="322"/>
      <c r="J135" s="236" t="str">
        <f t="shared" si="15"/>
        <v/>
      </c>
      <c r="AG135" s="11">
        <f t="shared" si="17"/>
        <v>0</v>
      </c>
    </row>
    <row r="136" spans="1:33">
      <c r="A136" s="339">
        <f t="shared" si="16"/>
        <v>4</v>
      </c>
      <c r="B136" s="259"/>
      <c r="C136" s="307"/>
      <c r="D136" s="288"/>
      <c r="E136" s="286"/>
      <c r="F136" s="287"/>
      <c r="G136" s="168"/>
      <c r="H136" s="328" t="str">
        <f t="shared" si="14"/>
        <v/>
      </c>
      <c r="I136" s="322"/>
      <c r="J136" s="236" t="str">
        <f t="shared" si="15"/>
        <v/>
      </c>
      <c r="AG136" s="11">
        <f t="shared" si="17"/>
        <v>0</v>
      </c>
    </row>
    <row r="137" spans="1:33">
      <c r="A137" s="339">
        <f t="shared" si="16"/>
        <v>4</v>
      </c>
      <c r="B137" s="259"/>
      <c r="C137" s="307"/>
      <c r="D137" s="288"/>
      <c r="E137" s="286"/>
      <c r="F137" s="287"/>
      <c r="G137" s="168"/>
      <c r="H137" s="328" t="str">
        <f t="shared" si="14"/>
        <v/>
      </c>
      <c r="I137" s="322"/>
      <c r="J137" s="236" t="str">
        <f t="shared" si="15"/>
        <v/>
      </c>
      <c r="AG137" s="11">
        <f t="shared" si="17"/>
        <v>0</v>
      </c>
    </row>
    <row r="138" spans="1:33">
      <c r="A138" s="339">
        <f t="shared" si="16"/>
        <v>4</v>
      </c>
      <c r="B138" s="259"/>
      <c r="C138" s="307"/>
      <c r="D138" s="288"/>
      <c r="E138" s="286"/>
      <c r="F138" s="287"/>
      <c r="G138" s="168"/>
      <c r="H138" s="328" t="str">
        <f t="shared" ref="H138:H201" si="18">IFERROR(IF(C138="","",IF(F138+G138=0,"",IF($N$1=FALSE,IF($B138="",ROUNDUP(F138*$I$3,IF($J$6="1円単位",0,-2))+G138,ROUNDUP(F138*$I$4,IF($J$6="1円単位",0,-2))+G138),IF($B138="",ROUNDUP(F138*VLOOKUP(I138,$N$6:$P$17,3,0),IF($J$6="1円単位",0,-2))+G138,ROUNDUP(F138*VLOOKUP(I138,$N$23:$P$34,3,0),IF($J$6="1円単位",0,-2))+G138)))),0)</f>
        <v/>
      </c>
      <c r="I138" s="322"/>
      <c r="J138" s="236" t="str">
        <f t="shared" ref="J138:J201" si="19">IFERROR(IF(OR(C138="",D138="",E138=""),IF(F138+G138&lt;&gt;0,"名称・数量・単位を入力してください",""),""),"")</f>
        <v/>
      </c>
      <c r="AG138" s="11">
        <f t="shared" si="17"/>
        <v>0</v>
      </c>
    </row>
    <row r="139" spans="1:33">
      <c r="A139" s="339">
        <f t="shared" si="16"/>
        <v>4</v>
      </c>
      <c r="B139" s="259"/>
      <c r="C139" s="307"/>
      <c r="D139" s="288"/>
      <c r="E139" s="286"/>
      <c r="F139" s="287"/>
      <c r="G139" s="168"/>
      <c r="H139" s="328" t="str">
        <f t="shared" si="18"/>
        <v/>
      </c>
      <c r="I139" s="322"/>
      <c r="J139" s="236" t="str">
        <f t="shared" si="19"/>
        <v/>
      </c>
      <c r="AG139" s="11">
        <f t="shared" si="17"/>
        <v>0</v>
      </c>
    </row>
    <row r="140" spans="1:33">
      <c r="A140" s="339">
        <f t="shared" si="16"/>
        <v>4</v>
      </c>
      <c r="B140" s="259"/>
      <c r="C140" s="307"/>
      <c r="D140" s="288"/>
      <c r="E140" s="286"/>
      <c r="F140" s="287"/>
      <c r="G140" s="168"/>
      <c r="H140" s="328" t="str">
        <f t="shared" si="18"/>
        <v/>
      </c>
      <c r="I140" s="322"/>
      <c r="J140" s="236" t="str">
        <f t="shared" si="19"/>
        <v/>
      </c>
      <c r="AG140" s="11">
        <f t="shared" si="17"/>
        <v>0</v>
      </c>
    </row>
    <row r="141" spans="1:33">
      <c r="A141" s="339">
        <f t="shared" si="16"/>
        <v>4</v>
      </c>
      <c r="B141" s="259"/>
      <c r="C141" s="307"/>
      <c r="D141" s="288"/>
      <c r="E141" s="286"/>
      <c r="F141" s="287"/>
      <c r="G141" s="168"/>
      <c r="H141" s="328" t="str">
        <f t="shared" si="18"/>
        <v/>
      </c>
      <c r="I141" s="322"/>
      <c r="J141" s="236" t="str">
        <f t="shared" si="19"/>
        <v/>
      </c>
      <c r="AG141" s="11">
        <f t="shared" si="17"/>
        <v>0</v>
      </c>
    </row>
    <row r="142" spans="1:33">
      <c r="A142" s="339">
        <f t="shared" si="16"/>
        <v>4</v>
      </c>
      <c r="B142" s="259"/>
      <c r="C142" s="307"/>
      <c r="D142" s="288"/>
      <c r="E142" s="286"/>
      <c r="F142" s="287"/>
      <c r="G142" s="168"/>
      <c r="H142" s="328" t="str">
        <f t="shared" si="18"/>
        <v/>
      </c>
      <c r="I142" s="322"/>
      <c r="J142" s="236" t="str">
        <f t="shared" si="19"/>
        <v/>
      </c>
      <c r="AG142" s="11">
        <f t="shared" si="17"/>
        <v>0</v>
      </c>
    </row>
    <row r="143" spans="1:33">
      <c r="A143" s="339">
        <f t="shared" si="16"/>
        <v>4</v>
      </c>
      <c r="B143" s="259"/>
      <c r="C143" s="307"/>
      <c r="D143" s="288"/>
      <c r="E143" s="286"/>
      <c r="F143" s="287"/>
      <c r="G143" s="168"/>
      <c r="H143" s="328" t="str">
        <f t="shared" si="18"/>
        <v/>
      </c>
      <c r="I143" s="322"/>
      <c r="J143" s="236" t="str">
        <f t="shared" si="19"/>
        <v/>
      </c>
      <c r="AG143" s="11">
        <f t="shared" si="17"/>
        <v>0</v>
      </c>
    </row>
    <row r="144" spans="1:33">
      <c r="A144" s="339">
        <f t="shared" ref="A144:A207" si="20">A105+1</f>
        <v>4</v>
      </c>
      <c r="B144" s="259"/>
      <c r="C144" s="307"/>
      <c r="D144" s="288"/>
      <c r="E144" s="286"/>
      <c r="F144" s="287"/>
      <c r="G144" s="168"/>
      <c r="H144" s="328" t="str">
        <f t="shared" si="18"/>
        <v/>
      </c>
      <c r="I144" s="322"/>
      <c r="J144" s="236" t="str">
        <f t="shared" si="19"/>
        <v/>
      </c>
      <c r="AG144" s="11">
        <f t="shared" si="17"/>
        <v>0</v>
      </c>
    </row>
    <row r="145" spans="1:33">
      <c r="A145" s="339">
        <f t="shared" si="20"/>
        <v>4</v>
      </c>
      <c r="B145" s="259"/>
      <c r="C145" s="307"/>
      <c r="D145" s="288"/>
      <c r="E145" s="286"/>
      <c r="F145" s="287"/>
      <c r="G145" s="168"/>
      <c r="H145" s="328" t="str">
        <f t="shared" si="18"/>
        <v/>
      </c>
      <c r="I145" s="322"/>
      <c r="J145" s="236" t="str">
        <f t="shared" si="19"/>
        <v/>
      </c>
      <c r="AG145" s="11">
        <f t="shared" si="17"/>
        <v>0</v>
      </c>
    </row>
    <row r="146" spans="1:33">
      <c r="A146" s="339">
        <f t="shared" si="20"/>
        <v>4</v>
      </c>
      <c r="B146" s="259"/>
      <c r="C146" s="307"/>
      <c r="D146" s="288"/>
      <c r="E146" s="286"/>
      <c r="F146" s="287"/>
      <c r="G146" s="168"/>
      <c r="H146" s="328" t="str">
        <f t="shared" si="18"/>
        <v/>
      </c>
      <c r="I146" s="322"/>
      <c r="J146" s="236" t="str">
        <f t="shared" si="19"/>
        <v/>
      </c>
      <c r="AG146" s="11">
        <f t="shared" si="17"/>
        <v>0</v>
      </c>
    </row>
    <row r="147" spans="1:33">
      <c r="A147" s="339">
        <f t="shared" si="20"/>
        <v>4</v>
      </c>
      <c r="B147" s="259"/>
      <c r="C147" s="307"/>
      <c r="D147" s="288"/>
      <c r="E147" s="286"/>
      <c r="F147" s="287"/>
      <c r="G147" s="168"/>
      <c r="H147" s="328" t="str">
        <f t="shared" si="18"/>
        <v/>
      </c>
      <c r="I147" s="322"/>
      <c r="J147" s="236" t="str">
        <f t="shared" si="19"/>
        <v/>
      </c>
      <c r="AG147" s="11">
        <f t="shared" si="17"/>
        <v>0</v>
      </c>
    </row>
    <row r="148" spans="1:33">
      <c r="A148" s="339">
        <f t="shared" si="20"/>
        <v>4</v>
      </c>
      <c r="B148" s="259"/>
      <c r="C148" s="307"/>
      <c r="D148" s="288"/>
      <c r="E148" s="286"/>
      <c r="F148" s="287"/>
      <c r="G148" s="168"/>
      <c r="H148" s="328" t="str">
        <f t="shared" si="18"/>
        <v/>
      </c>
      <c r="I148" s="322"/>
      <c r="J148" s="236" t="str">
        <f t="shared" si="19"/>
        <v/>
      </c>
      <c r="AG148" s="11">
        <f t="shared" si="17"/>
        <v>0</v>
      </c>
    </row>
    <row r="149" spans="1:33">
      <c r="A149" s="339">
        <f t="shared" si="20"/>
        <v>4</v>
      </c>
      <c r="B149" s="259"/>
      <c r="C149" s="307"/>
      <c r="D149" s="288"/>
      <c r="E149" s="286"/>
      <c r="F149" s="287"/>
      <c r="G149" s="168"/>
      <c r="H149" s="328" t="str">
        <f t="shared" si="18"/>
        <v/>
      </c>
      <c r="I149" s="322"/>
      <c r="J149" s="236" t="str">
        <f t="shared" si="19"/>
        <v/>
      </c>
      <c r="AG149" s="11">
        <f t="shared" si="17"/>
        <v>0</v>
      </c>
    </row>
    <row r="150" spans="1:33">
      <c r="A150" s="339">
        <f t="shared" si="20"/>
        <v>4</v>
      </c>
      <c r="B150" s="259"/>
      <c r="C150" s="307"/>
      <c r="D150" s="288"/>
      <c r="E150" s="286"/>
      <c r="F150" s="287"/>
      <c r="G150" s="168"/>
      <c r="H150" s="328" t="str">
        <f t="shared" si="18"/>
        <v/>
      </c>
      <c r="I150" s="322"/>
      <c r="J150" s="236" t="str">
        <f t="shared" si="19"/>
        <v/>
      </c>
      <c r="AG150" s="11">
        <f t="shared" si="17"/>
        <v>0</v>
      </c>
    </row>
    <row r="151" spans="1:33">
      <c r="A151" s="339">
        <f t="shared" si="20"/>
        <v>4</v>
      </c>
      <c r="B151" s="259"/>
      <c r="C151" s="307"/>
      <c r="D151" s="288"/>
      <c r="E151" s="286"/>
      <c r="F151" s="287"/>
      <c r="G151" s="168"/>
      <c r="H151" s="328" t="str">
        <f t="shared" si="18"/>
        <v/>
      </c>
      <c r="I151" s="322"/>
      <c r="J151" s="236" t="str">
        <f t="shared" si="19"/>
        <v/>
      </c>
      <c r="AG151" s="11">
        <f t="shared" ref="AG151:AG214" si="21">IF(ISERROR(LEN(D137)-FIND(".",D137))=TRUE,0,LEN(D137)-FIND(".",D137))</f>
        <v>0</v>
      </c>
    </row>
    <row r="152" spans="1:33">
      <c r="A152" s="339">
        <f t="shared" si="20"/>
        <v>4</v>
      </c>
      <c r="B152" s="259"/>
      <c r="C152" s="307"/>
      <c r="D152" s="288"/>
      <c r="E152" s="286"/>
      <c r="F152" s="287"/>
      <c r="G152" s="168"/>
      <c r="H152" s="328" t="str">
        <f t="shared" si="18"/>
        <v/>
      </c>
      <c r="I152" s="322"/>
      <c r="J152" s="236" t="str">
        <f t="shared" si="19"/>
        <v/>
      </c>
      <c r="AG152" s="11">
        <f t="shared" si="21"/>
        <v>0</v>
      </c>
    </row>
    <row r="153" spans="1:33">
      <c r="A153" s="339">
        <f t="shared" si="20"/>
        <v>4</v>
      </c>
      <c r="B153" s="259"/>
      <c r="C153" s="307"/>
      <c r="D153" s="288"/>
      <c r="E153" s="286"/>
      <c r="F153" s="287"/>
      <c r="G153" s="168"/>
      <c r="H153" s="328" t="str">
        <f t="shared" si="18"/>
        <v/>
      </c>
      <c r="I153" s="322"/>
      <c r="J153" s="236" t="str">
        <f t="shared" si="19"/>
        <v/>
      </c>
      <c r="AG153" s="11">
        <f t="shared" si="21"/>
        <v>0</v>
      </c>
    </row>
    <row r="154" spans="1:33">
      <c r="A154" s="339">
        <f t="shared" si="20"/>
        <v>4</v>
      </c>
      <c r="B154" s="259"/>
      <c r="C154" s="307"/>
      <c r="D154" s="288"/>
      <c r="E154" s="286"/>
      <c r="F154" s="287"/>
      <c r="G154" s="168"/>
      <c r="H154" s="328" t="str">
        <f t="shared" si="18"/>
        <v/>
      </c>
      <c r="I154" s="322"/>
      <c r="J154" s="236" t="str">
        <f t="shared" si="19"/>
        <v/>
      </c>
      <c r="AG154" s="11">
        <f t="shared" si="21"/>
        <v>0</v>
      </c>
    </row>
    <row r="155" spans="1:33">
      <c r="A155" s="339">
        <f t="shared" si="20"/>
        <v>4</v>
      </c>
      <c r="B155" s="259"/>
      <c r="C155" s="307"/>
      <c r="D155" s="288"/>
      <c r="E155" s="286"/>
      <c r="F155" s="287"/>
      <c r="G155" s="168"/>
      <c r="H155" s="328" t="str">
        <f t="shared" si="18"/>
        <v/>
      </c>
      <c r="I155" s="322"/>
      <c r="J155" s="236" t="str">
        <f t="shared" si="19"/>
        <v/>
      </c>
      <c r="AG155" s="11">
        <f t="shared" si="21"/>
        <v>0</v>
      </c>
    </row>
    <row r="156" spans="1:33" ht="19.5" thickBot="1">
      <c r="A156" s="340">
        <f t="shared" si="20"/>
        <v>4</v>
      </c>
      <c r="B156" s="314"/>
      <c r="C156" s="315"/>
      <c r="D156" s="316"/>
      <c r="E156" s="317"/>
      <c r="F156" s="318"/>
      <c r="G156" s="319"/>
      <c r="H156" s="330" t="str">
        <f t="shared" si="18"/>
        <v/>
      </c>
      <c r="I156" s="322"/>
      <c r="J156" s="236" t="str">
        <f t="shared" si="19"/>
        <v/>
      </c>
      <c r="AG156" s="11">
        <f t="shared" si="21"/>
        <v>0</v>
      </c>
    </row>
    <row r="157" spans="1:33">
      <c r="A157" s="331">
        <f t="shared" si="20"/>
        <v>5</v>
      </c>
      <c r="B157" s="332"/>
      <c r="C157" s="333"/>
      <c r="D157" s="341"/>
      <c r="E157" s="335"/>
      <c r="F157" s="336"/>
      <c r="G157" s="337"/>
      <c r="H157" s="338" t="str">
        <f t="shared" si="18"/>
        <v/>
      </c>
      <c r="I157" s="322"/>
      <c r="J157" s="236" t="str">
        <f t="shared" si="19"/>
        <v/>
      </c>
      <c r="AG157" s="11">
        <f t="shared" si="21"/>
        <v>0</v>
      </c>
    </row>
    <row r="158" spans="1:33">
      <c r="A158" s="339">
        <f t="shared" si="20"/>
        <v>5</v>
      </c>
      <c r="B158" s="259"/>
      <c r="C158" s="307"/>
      <c r="D158" s="288"/>
      <c r="E158" s="286"/>
      <c r="F158" s="287"/>
      <c r="G158" s="168"/>
      <c r="H158" s="328" t="str">
        <f t="shared" si="18"/>
        <v/>
      </c>
      <c r="I158" s="322"/>
      <c r="J158" s="236" t="str">
        <f t="shared" si="19"/>
        <v/>
      </c>
      <c r="AG158" s="11">
        <f t="shared" si="21"/>
        <v>0</v>
      </c>
    </row>
    <row r="159" spans="1:33">
      <c r="A159" s="339">
        <f t="shared" si="20"/>
        <v>5</v>
      </c>
      <c r="B159" s="259"/>
      <c r="C159" s="307"/>
      <c r="D159" s="288"/>
      <c r="E159" s="286"/>
      <c r="F159" s="287"/>
      <c r="G159" s="168"/>
      <c r="H159" s="328" t="str">
        <f t="shared" si="18"/>
        <v/>
      </c>
      <c r="I159" s="322"/>
      <c r="J159" s="236" t="str">
        <f t="shared" si="19"/>
        <v/>
      </c>
      <c r="AG159" s="11">
        <f t="shared" si="21"/>
        <v>0</v>
      </c>
    </row>
    <row r="160" spans="1:33">
      <c r="A160" s="339">
        <f t="shared" si="20"/>
        <v>5</v>
      </c>
      <c r="B160" s="259"/>
      <c r="C160" s="307"/>
      <c r="D160" s="288"/>
      <c r="E160" s="286"/>
      <c r="F160" s="287"/>
      <c r="G160" s="168"/>
      <c r="H160" s="328" t="str">
        <f t="shared" si="18"/>
        <v/>
      </c>
      <c r="I160" s="322"/>
      <c r="J160" s="236" t="str">
        <f t="shared" si="19"/>
        <v/>
      </c>
      <c r="AG160" s="11">
        <f t="shared" si="21"/>
        <v>0</v>
      </c>
    </row>
    <row r="161" spans="1:33">
      <c r="A161" s="339">
        <f t="shared" si="20"/>
        <v>5</v>
      </c>
      <c r="B161" s="259"/>
      <c r="C161" s="307"/>
      <c r="D161" s="288"/>
      <c r="E161" s="286"/>
      <c r="F161" s="287"/>
      <c r="G161" s="168"/>
      <c r="H161" s="328" t="str">
        <f t="shared" si="18"/>
        <v/>
      </c>
      <c r="I161" s="322"/>
      <c r="J161" s="236" t="str">
        <f t="shared" si="19"/>
        <v/>
      </c>
      <c r="AG161" s="11">
        <f t="shared" si="21"/>
        <v>0</v>
      </c>
    </row>
    <row r="162" spans="1:33">
      <c r="A162" s="339">
        <f t="shared" si="20"/>
        <v>5</v>
      </c>
      <c r="B162" s="259"/>
      <c r="C162" s="307"/>
      <c r="D162" s="288"/>
      <c r="E162" s="286"/>
      <c r="F162" s="287"/>
      <c r="G162" s="168"/>
      <c r="H162" s="328" t="str">
        <f t="shared" si="18"/>
        <v/>
      </c>
      <c r="I162" s="322"/>
      <c r="J162" s="236" t="str">
        <f t="shared" si="19"/>
        <v/>
      </c>
      <c r="AG162" s="11">
        <f t="shared" si="21"/>
        <v>0</v>
      </c>
    </row>
    <row r="163" spans="1:33">
      <c r="A163" s="339">
        <f t="shared" si="20"/>
        <v>5</v>
      </c>
      <c r="B163" s="259"/>
      <c r="C163" s="307"/>
      <c r="D163" s="288"/>
      <c r="E163" s="286"/>
      <c r="F163" s="287"/>
      <c r="G163" s="168"/>
      <c r="H163" s="328" t="str">
        <f t="shared" si="18"/>
        <v/>
      </c>
      <c r="I163" s="322"/>
      <c r="J163" s="236" t="str">
        <f t="shared" si="19"/>
        <v/>
      </c>
      <c r="AG163" s="11">
        <f t="shared" si="21"/>
        <v>0</v>
      </c>
    </row>
    <row r="164" spans="1:33">
      <c r="A164" s="339">
        <f t="shared" si="20"/>
        <v>5</v>
      </c>
      <c r="B164" s="259"/>
      <c r="C164" s="307"/>
      <c r="D164" s="288"/>
      <c r="E164" s="286"/>
      <c r="F164" s="287"/>
      <c r="G164" s="168"/>
      <c r="H164" s="328" t="str">
        <f t="shared" si="18"/>
        <v/>
      </c>
      <c r="I164" s="322"/>
      <c r="J164" s="236" t="str">
        <f t="shared" si="19"/>
        <v/>
      </c>
      <c r="AG164" s="11">
        <f t="shared" si="21"/>
        <v>0</v>
      </c>
    </row>
    <row r="165" spans="1:33">
      <c r="A165" s="339">
        <f t="shared" si="20"/>
        <v>5</v>
      </c>
      <c r="B165" s="259"/>
      <c r="C165" s="307"/>
      <c r="D165" s="288"/>
      <c r="E165" s="286"/>
      <c r="F165" s="287"/>
      <c r="G165" s="168"/>
      <c r="H165" s="328" t="str">
        <f t="shared" si="18"/>
        <v/>
      </c>
      <c r="I165" s="322"/>
      <c r="J165" s="236" t="str">
        <f t="shared" si="19"/>
        <v/>
      </c>
      <c r="AG165" s="11">
        <f t="shared" si="21"/>
        <v>0</v>
      </c>
    </row>
    <row r="166" spans="1:33">
      <c r="A166" s="339">
        <f t="shared" si="20"/>
        <v>5</v>
      </c>
      <c r="B166" s="259"/>
      <c r="C166" s="307"/>
      <c r="D166" s="288"/>
      <c r="E166" s="286"/>
      <c r="F166" s="287"/>
      <c r="G166" s="168"/>
      <c r="H166" s="328" t="str">
        <f t="shared" si="18"/>
        <v/>
      </c>
      <c r="I166" s="322"/>
      <c r="J166" s="236" t="str">
        <f t="shared" si="19"/>
        <v/>
      </c>
      <c r="AG166" s="11">
        <f t="shared" si="21"/>
        <v>0</v>
      </c>
    </row>
    <row r="167" spans="1:33">
      <c r="A167" s="339">
        <f t="shared" si="20"/>
        <v>5</v>
      </c>
      <c r="B167" s="259"/>
      <c r="C167" s="307"/>
      <c r="D167" s="288"/>
      <c r="E167" s="286"/>
      <c r="F167" s="287"/>
      <c r="G167" s="168"/>
      <c r="H167" s="328" t="str">
        <f t="shared" si="18"/>
        <v/>
      </c>
      <c r="I167" s="322"/>
      <c r="J167" s="236" t="str">
        <f t="shared" si="19"/>
        <v/>
      </c>
      <c r="AG167" s="11">
        <f t="shared" si="21"/>
        <v>0</v>
      </c>
    </row>
    <row r="168" spans="1:33">
      <c r="A168" s="339">
        <f t="shared" si="20"/>
        <v>5</v>
      </c>
      <c r="B168" s="259"/>
      <c r="C168" s="307"/>
      <c r="D168" s="288"/>
      <c r="E168" s="286"/>
      <c r="F168" s="287"/>
      <c r="G168" s="168"/>
      <c r="H168" s="328" t="str">
        <f t="shared" si="18"/>
        <v/>
      </c>
      <c r="I168" s="322"/>
      <c r="J168" s="236" t="str">
        <f t="shared" si="19"/>
        <v/>
      </c>
      <c r="AG168" s="11">
        <f t="shared" si="21"/>
        <v>0</v>
      </c>
    </row>
    <row r="169" spans="1:33">
      <c r="A169" s="339">
        <f t="shared" si="20"/>
        <v>5</v>
      </c>
      <c r="B169" s="259"/>
      <c r="C169" s="307"/>
      <c r="D169" s="288"/>
      <c r="E169" s="286"/>
      <c r="F169" s="287"/>
      <c r="G169" s="168"/>
      <c r="H169" s="328" t="str">
        <f t="shared" si="18"/>
        <v/>
      </c>
      <c r="I169" s="322"/>
      <c r="J169" s="236" t="str">
        <f t="shared" si="19"/>
        <v/>
      </c>
      <c r="AG169" s="11">
        <f t="shared" si="21"/>
        <v>0</v>
      </c>
    </row>
    <row r="170" spans="1:33">
      <c r="A170" s="339">
        <f t="shared" si="20"/>
        <v>5</v>
      </c>
      <c r="B170" s="259"/>
      <c r="C170" s="307"/>
      <c r="D170" s="288"/>
      <c r="E170" s="286"/>
      <c r="F170" s="287"/>
      <c r="G170" s="168"/>
      <c r="H170" s="328" t="str">
        <f t="shared" si="18"/>
        <v/>
      </c>
      <c r="I170" s="322"/>
      <c r="J170" s="236" t="str">
        <f t="shared" si="19"/>
        <v/>
      </c>
      <c r="AG170" s="11">
        <f t="shared" si="21"/>
        <v>0</v>
      </c>
    </row>
    <row r="171" spans="1:33">
      <c r="A171" s="339">
        <f t="shared" si="20"/>
        <v>5</v>
      </c>
      <c r="B171" s="259"/>
      <c r="C171" s="307"/>
      <c r="D171" s="288"/>
      <c r="E171" s="286"/>
      <c r="F171" s="287"/>
      <c r="G171" s="168"/>
      <c r="H171" s="328" t="str">
        <f t="shared" si="18"/>
        <v/>
      </c>
      <c r="I171" s="322"/>
      <c r="J171" s="236" t="str">
        <f t="shared" si="19"/>
        <v/>
      </c>
      <c r="AG171" s="11">
        <f t="shared" si="21"/>
        <v>0</v>
      </c>
    </row>
    <row r="172" spans="1:33">
      <c r="A172" s="339">
        <f t="shared" si="20"/>
        <v>5</v>
      </c>
      <c r="B172" s="259"/>
      <c r="C172" s="307"/>
      <c r="D172" s="288"/>
      <c r="E172" s="286"/>
      <c r="F172" s="287"/>
      <c r="G172" s="168"/>
      <c r="H172" s="328" t="str">
        <f t="shared" si="18"/>
        <v/>
      </c>
      <c r="I172" s="322"/>
      <c r="J172" s="236" t="str">
        <f t="shared" si="19"/>
        <v/>
      </c>
      <c r="AG172" s="11">
        <f t="shared" si="21"/>
        <v>0</v>
      </c>
    </row>
    <row r="173" spans="1:33">
      <c r="A173" s="339">
        <f t="shared" si="20"/>
        <v>5</v>
      </c>
      <c r="B173" s="259"/>
      <c r="C173" s="307"/>
      <c r="D173" s="288"/>
      <c r="E173" s="286"/>
      <c r="F173" s="287"/>
      <c r="G173" s="168"/>
      <c r="H173" s="328" t="str">
        <f t="shared" si="18"/>
        <v/>
      </c>
      <c r="I173" s="322"/>
      <c r="J173" s="236" t="str">
        <f t="shared" si="19"/>
        <v/>
      </c>
      <c r="AG173" s="11">
        <f t="shared" si="21"/>
        <v>0</v>
      </c>
    </row>
    <row r="174" spans="1:33">
      <c r="A174" s="339">
        <f t="shared" si="20"/>
        <v>5</v>
      </c>
      <c r="B174" s="259"/>
      <c r="C174" s="307"/>
      <c r="D174" s="288"/>
      <c r="E174" s="286"/>
      <c r="F174" s="287"/>
      <c r="G174" s="168"/>
      <c r="H174" s="328" t="str">
        <f t="shared" si="18"/>
        <v/>
      </c>
      <c r="I174" s="322"/>
      <c r="J174" s="236" t="str">
        <f t="shared" si="19"/>
        <v/>
      </c>
      <c r="AG174" s="11">
        <f t="shared" si="21"/>
        <v>0</v>
      </c>
    </row>
    <row r="175" spans="1:33">
      <c r="A175" s="339">
        <f t="shared" si="20"/>
        <v>5</v>
      </c>
      <c r="B175" s="259"/>
      <c r="C175" s="307"/>
      <c r="D175" s="288"/>
      <c r="E175" s="286"/>
      <c r="F175" s="287"/>
      <c r="G175" s="168"/>
      <c r="H175" s="328" t="str">
        <f t="shared" si="18"/>
        <v/>
      </c>
      <c r="I175" s="322"/>
      <c r="J175" s="236" t="str">
        <f t="shared" si="19"/>
        <v/>
      </c>
      <c r="AG175" s="11">
        <f t="shared" si="21"/>
        <v>0</v>
      </c>
    </row>
    <row r="176" spans="1:33">
      <c r="A176" s="339">
        <f t="shared" si="20"/>
        <v>5</v>
      </c>
      <c r="B176" s="259"/>
      <c r="C176" s="307"/>
      <c r="D176" s="288"/>
      <c r="E176" s="286"/>
      <c r="F176" s="287"/>
      <c r="G176" s="168"/>
      <c r="H176" s="328" t="str">
        <f t="shared" si="18"/>
        <v/>
      </c>
      <c r="I176" s="322"/>
      <c r="J176" s="236" t="str">
        <f t="shared" si="19"/>
        <v/>
      </c>
      <c r="AG176" s="11">
        <f t="shared" si="21"/>
        <v>0</v>
      </c>
    </row>
    <row r="177" spans="1:33">
      <c r="A177" s="339">
        <f t="shared" si="20"/>
        <v>5</v>
      </c>
      <c r="B177" s="259"/>
      <c r="C177" s="307"/>
      <c r="D177" s="288"/>
      <c r="E177" s="286"/>
      <c r="F177" s="287"/>
      <c r="G177" s="168"/>
      <c r="H177" s="328" t="str">
        <f t="shared" si="18"/>
        <v/>
      </c>
      <c r="I177" s="322"/>
      <c r="J177" s="236" t="str">
        <f t="shared" si="19"/>
        <v/>
      </c>
      <c r="AG177" s="11">
        <f t="shared" si="21"/>
        <v>0</v>
      </c>
    </row>
    <row r="178" spans="1:33">
      <c r="A178" s="339">
        <f t="shared" si="20"/>
        <v>5</v>
      </c>
      <c r="B178" s="259"/>
      <c r="C178" s="307"/>
      <c r="D178" s="288"/>
      <c r="E178" s="286"/>
      <c r="F178" s="287"/>
      <c r="G178" s="168"/>
      <c r="H178" s="328" t="str">
        <f t="shared" si="18"/>
        <v/>
      </c>
      <c r="I178" s="322"/>
      <c r="J178" s="236" t="str">
        <f t="shared" si="19"/>
        <v/>
      </c>
      <c r="AG178" s="11">
        <f t="shared" si="21"/>
        <v>0</v>
      </c>
    </row>
    <row r="179" spans="1:33">
      <c r="A179" s="339">
        <f t="shared" si="20"/>
        <v>5</v>
      </c>
      <c r="B179" s="259"/>
      <c r="C179" s="307"/>
      <c r="D179" s="288"/>
      <c r="E179" s="286"/>
      <c r="F179" s="287"/>
      <c r="G179" s="168"/>
      <c r="H179" s="328" t="str">
        <f t="shared" si="18"/>
        <v/>
      </c>
      <c r="I179" s="322"/>
      <c r="J179" s="236" t="str">
        <f t="shared" si="19"/>
        <v/>
      </c>
      <c r="AG179" s="11">
        <f t="shared" si="21"/>
        <v>0</v>
      </c>
    </row>
    <row r="180" spans="1:33">
      <c r="A180" s="339">
        <f t="shared" si="20"/>
        <v>5</v>
      </c>
      <c r="B180" s="259"/>
      <c r="C180" s="307"/>
      <c r="D180" s="288"/>
      <c r="E180" s="286"/>
      <c r="F180" s="287"/>
      <c r="G180" s="168"/>
      <c r="H180" s="328" t="str">
        <f t="shared" si="18"/>
        <v/>
      </c>
      <c r="I180" s="322"/>
      <c r="J180" s="236" t="str">
        <f t="shared" si="19"/>
        <v/>
      </c>
      <c r="AG180" s="11">
        <f t="shared" si="21"/>
        <v>0</v>
      </c>
    </row>
    <row r="181" spans="1:33">
      <c r="A181" s="339">
        <f t="shared" si="20"/>
        <v>5</v>
      </c>
      <c r="B181" s="259"/>
      <c r="C181" s="307"/>
      <c r="D181" s="288"/>
      <c r="E181" s="286"/>
      <c r="F181" s="287"/>
      <c r="G181" s="168"/>
      <c r="H181" s="328" t="str">
        <f t="shared" si="18"/>
        <v/>
      </c>
      <c r="I181" s="322"/>
      <c r="J181" s="236" t="str">
        <f t="shared" si="19"/>
        <v/>
      </c>
      <c r="AG181" s="11">
        <f t="shared" si="21"/>
        <v>0</v>
      </c>
    </row>
    <row r="182" spans="1:33">
      <c r="A182" s="339">
        <f t="shared" si="20"/>
        <v>5</v>
      </c>
      <c r="B182" s="259"/>
      <c r="C182" s="307"/>
      <c r="D182" s="288"/>
      <c r="E182" s="286"/>
      <c r="F182" s="287"/>
      <c r="G182" s="168"/>
      <c r="H182" s="328" t="str">
        <f t="shared" si="18"/>
        <v/>
      </c>
      <c r="I182" s="322"/>
      <c r="J182" s="236" t="str">
        <f t="shared" si="19"/>
        <v/>
      </c>
      <c r="AG182" s="11">
        <f t="shared" si="21"/>
        <v>0</v>
      </c>
    </row>
    <row r="183" spans="1:33">
      <c r="A183" s="339">
        <f t="shared" si="20"/>
        <v>5</v>
      </c>
      <c r="B183" s="259"/>
      <c r="C183" s="307"/>
      <c r="D183" s="288"/>
      <c r="E183" s="286"/>
      <c r="F183" s="287"/>
      <c r="G183" s="168"/>
      <c r="H183" s="328" t="str">
        <f t="shared" si="18"/>
        <v/>
      </c>
      <c r="I183" s="322"/>
      <c r="J183" s="236" t="str">
        <f t="shared" si="19"/>
        <v/>
      </c>
      <c r="AG183" s="11">
        <f t="shared" si="21"/>
        <v>0</v>
      </c>
    </row>
    <row r="184" spans="1:33">
      <c r="A184" s="339">
        <f t="shared" si="20"/>
        <v>5</v>
      </c>
      <c r="B184" s="259"/>
      <c r="C184" s="307"/>
      <c r="D184" s="288"/>
      <c r="E184" s="286"/>
      <c r="F184" s="287"/>
      <c r="G184" s="168"/>
      <c r="H184" s="328" t="str">
        <f t="shared" si="18"/>
        <v/>
      </c>
      <c r="I184" s="322"/>
      <c r="J184" s="236" t="str">
        <f t="shared" si="19"/>
        <v/>
      </c>
      <c r="AG184" s="11">
        <f t="shared" si="21"/>
        <v>0</v>
      </c>
    </row>
    <row r="185" spans="1:33">
      <c r="A185" s="339">
        <f t="shared" si="20"/>
        <v>5</v>
      </c>
      <c r="B185" s="259"/>
      <c r="C185" s="307"/>
      <c r="D185" s="288"/>
      <c r="E185" s="286"/>
      <c r="F185" s="287"/>
      <c r="G185" s="168"/>
      <c r="H185" s="328" t="str">
        <f t="shared" si="18"/>
        <v/>
      </c>
      <c r="I185" s="322"/>
      <c r="J185" s="236" t="str">
        <f t="shared" si="19"/>
        <v/>
      </c>
      <c r="AG185" s="11">
        <f t="shared" si="21"/>
        <v>0</v>
      </c>
    </row>
    <row r="186" spans="1:33">
      <c r="A186" s="339">
        <f t="shared" si="20"/>
        <v>5</v>
      </c>
      <c r="B186" s="259"/>
      <c r="C186" s="307"/>
      <c r="D186" s="288"/>
      <c r="E186" s="286"/>
      <c r="F186" s="287"/>
      <c r="G186" s="168"/>
      <c r="H186" s="328" t="str">
        <f t="shared" si="18"/>
        <v/>
      </c>
      <c r="I186" s="322"/>
      <c r="J186" s="236" t="str">
        <f t="shared" si="19"/>
        <v/>
      </c>
      <c r="AG186" s="11">
        <f t="shared" si="21"/>
        <v>0</v>
      </c>
    </row>
    <row r="187" spans="1:33">
      <c r="A187" s="339">
        <f t="shared" si="20"/>
        <v>5</v>
      </c>
      <c r="B187" s="259"/>
      <c r="C187" s="307"/>
      <c r="D187" s="288"/>
      <c r="E187" s="286"/>
      <c r="F187" s="287"/>
      <c r="G187" s="168"/>
      <c r="H187" s="328" t="str">
        <f t="shared" si="18"/>
        <v/>
      </c>
      <c r="I187" s="322"/>
      <c r="J187" s="236" t="str">
        <f t="shared" si="19"/>
        <v/>
      </c>
      <c r="AG187" s="11">
        <f t="shared" si="21"/>
        <v>0</v>
      </c>
    </row>
    <row r="188" spans="1:33">
      <c r="A188" s="339">
        <f t="shared" si="20"/>
        <v>5</v>
      </c>
      <c r="B188" s="259"/>
      <c r="C188" s="307"/>
      <c r="D188" s="288"/>
      <c r="E188" s="286"/>
      <c r="F188" s="287"/>
      <c r="G188" s="168"/>
      <c r="H188" s="328" t="str">
        <f t="shared" si="18"/>
        <v/>
      </c>
      <c r="I188" s="322"/>
      <c r="J188" s="236" t="str">
        <f t="shared" si="19"/>
        <v/>
      </c>
      <c r="AG188" s="11">
        <f t="shared" si="21"/>
        <v>0</v>
      </c>
    </row>
    <row r="189" spans="1:33">
      <c r="A189" s="339">
        <f t="shared" si="20"/>
        <v>5</v>
      </c>
      <c r="B189" s="259"/>
      <c r="C189" s="307"/>
      <c r="D189" s="288"/>
      <c r="E189" s="286"/>
      <c r="F189" s="287"/>
      <c r="G189" s="168"/>
      <c r="H189" s="328" t="str">
        <f t="shared" si="18"/>
        <v/>
      </c>
      <c r="I189" s="322"/>
      <c r="J189" s="236" t="str">
        <f t="shared" si="19"/>
        <v/>
      </c>
      <c r="AG189" s="11">
        <f t="shared" si="21"/>
        <v>0</v>
      </c>
    </row>
    <row r="190" spans="1:33">
      <c r="A190" s="339">
        <f t="shared" si="20"/>
        <v>5</v>
      </c>
      <c r="B190" s="259"/>
      <c r="C190" s="307"/>
      <c r="D190" s="288"/>
      <c r="E190" s="286"/>
      <c r="F190" s="287"/>
      <c r="G190" s="168"/>
      <c r="H190" s="328" t="str">
        <f t="shared" si="18"/>
        <v/>
      </c>
      <c r="I190" s="322"/>
      <c r="J190" s="236" t="str">
        <f t="shared" si="19"/>
        <v/>
      </c>
      <c r="AG190" s="11">
        <f t="shared" si="21"/>
        <v>0</v>
      </c>
    </row>
    <row r="191" spans="1:33">
      <c r="A191" s="339">
        <f t="shared" si="20"/>
        <v>5</v>
      </c>
      <c r="B191" s="259"/>
      <c r="C191" s="307"/>
      <c r="D191" s="288"/>
      <c r="E191" s="286"/>
      <c r="F191" s="287"/>
      <c r="G191" s="168"/>
      <c r="H191" s="328" t="str">
        <f t="shared" si="18"/>
        <v/>
      </c>
      <c r="I191" s="322"/>
      <c r="J191" s="236" t="str">
        <f t="shared" si="19"/>
        <v/>
      </c>
      <c r="AG191" s="11">
        <f t="shared" si="21"/>
        <v>0</v>
      </c>
    </row>
    <row r="192" spans="1:33">
      <c r="A192" s="339">
        <f t="shared" si="20"/>
        <v>5</v>
      </c>
      <c r="B192" s="259"/>
      <c r="C192" s="307"/>
      <c r="D192" s="288"/>
      <c r="E192" s="286"/>
      <c r="F192" s="287"/>
      <c r="G192" s="168"/>
      <c r="H192" s="328" t="str">
        <f t="shared" si="18"/>
        <v/>
      </c>
      <c r="I192" s="322"/>
      <c r="J192" s="236" t="str">
        <f t="shared" si="19"/>
        <v/>
      </c>
      <c r="AG192" s="11">
        <f t="shared" si="21"/>
        <v>0</v>
      </c>
    </row>
    <row r="193" spans="1:33">
      <c r="A193" s="339">
        <f t="shared" si="20"/>
        <v>5</v>
      </c>
      <c r="B193" s="259"/>
      <c r="C193" s="307"/>
      <c r="D193" s="288"/>
      <c r="E193" s="286"/>
      <c r="F193" s="287"/>
      <c r="G193" s="168"/>
      <c r="H193" s="328" t="str">
        <f t="shared" si="18"/>
        <v/>
      </c>
      <c r="I193" s="322"/>
      <c r="J193" s="236" t="str">
        <f t="shared" si="19"/>
        <v/>
      </c>
      <c r="AG193" s="11">
        <f t="shared" si="21"/>
        <v>0</v>
      </c>
    </row>
    <row r="194" spans="1:33">
      <c r="A194" s="339">
        <f t="shared" si="20"/>
        <v>5</v>
      </c>
      <c r="B194" s="259"/>
      <c r="C194" s="307"/>
      <c r="D194" s="288"/>
      <c r="E194" s="286"/>
      <c r="F194" s="287"/>
      <c r="G194" s="168"/>
      <c r="H194" s="328" t="str">
        <f t="shared" si="18"/>
        <v/>
      </c>
      <c r="I194" s="322"/>
      <c r="J194" s="236" t="str">
        <f t="shared" si="19"/>
        <v/>
      </c>
      <c r="AG194" s="11">
        <f t="shared" si="21"/>
        <v>0</v>
      </c>
    </row>
    <row r="195" spans="1:33" ht="19.5" thickBot="1">
      <c r="A195" s="340">
        <f t="shared" si="20"/>
        <v>5</v>
      </c>
      <c r="B195" s="314"/>
      <c r="C195" s="315"/>
      <c r="D195" s="316"/>
      <c r="E195" s="317"/>
      <c r="F195" s="318"/>
      <c r="G195" s="319"/>
      <c r="H195" s="330" t="str">
        <f t="shared" si="18"/>
        <v/>
      </c>
      <c r="I195" s="322"/>
      <c r="J195" s="236" t="str">
        <f t="shared" si="19"/>
        <v/>
      </c>
      <c r="AG195" s="11">
        <f t="shared" si="21"/>
        <v>0</v>
      </c>
    </row>
    <row r="196" spans="1:33">
      <c r="A196" s="331">
        <f t="shared" si="20"/>
        <v>6</v>
      </c>
      <c r="B196" s="332"/>
      <c r="C196" s="333"/>
      <c r="D196" s="341"/>
      <c r="E196" s="335"/>
      <c r="F196" s="336"/>
      <c r="G196" s="337"/>
      <c r="H196" s="338" t="str">
        <f t="shared" si="18"/>
        <v/>
      </c>
      <c r="I196" s="322"/>
      <c r="J196" s="236" t="str">
        <f t="shared" si="19"/>
        <v/>
      </c>
      <c r="AG196" s="11">
        <f t="shared" si="21"/>
        <v>0</v>
      </c>
    </row>
    <row r="197" spans="1:33">
      <c r="A197" s="339">
        <f t="shared" si="20"/>
        <v>6</v>
      </c>
      <c r="B197" s="259"/>
      <c r="C197" s="307"/>
      <c r="D197" s="288"/>
      <c r="E197" s="286"/>
      <c r="F197" s="287"/>
      <c r="G197" s="168"/>
      <c r="H197" s="328" t="str">
        <f t="shared" si="18"/>
        <v/>
      </c>
      <c r="I197" s="322"/>
      <c r="J197" s="236" t="str">
        <f t="shared" si="19"/>
        <v/>
      </c>
      <c r="AG197" s="11">
        <f t="shared" si="21"/>
        <v>0</v>
      </c>
    </row>
    <row r="198" spans="1:33">
      <c r="A198" s="339">
        <f t="shared" si="20"/>
        <v>6</v>
      </c>
      <c r="B198" s="259"/>
      <c r="C198" s="307"/>
      <c r="D198" s="288"/>
      <c r="E198" s="286"/>
      <c r="F198" s="287"/>
      <c r="G198" s="168"/>
      <c r="H198" s="328" t="str">
        <f t="shared" si="18"/>
        <v/>
      </c>
      <c r="I198" s="322"/>
      <c r="J198" s="236" t="str">
        <f t="shared" si="19"/>
        <v/>
      </c>
      <c r="AG198" s="11">
        <f t="shared" si="21"/>
        <v>0</v>
      </c>
    </row>
    <row r="199" spans="1:33">
      <c r="A199" s="339">
        <f t="shared" si="20"/>
        <v>6</v>
      </c>
      <c r="B199" s="259"/>
      <c r="C199" s="307"/>
      <c r="D199" s="288"/>
      <c r="E199" s="286"/>
      <c r="F199" s="287"/>
      <c r="G199" s="168"/>
      <c r="H199" s="328" t="str">
        <f t="shared" si="18"/>
        <v/>
      </c>
      <c r="I199" s="322"/>
      <c r="J199" s="236" t="str">
        <f t="shared" si="19"/>
        <v/>
      </c>
      <c r="AG199" s="11">
        <f t="shared" si="21"/>
        <v>0</v>
      </c>
    </row>
    <row r="200" spans="1:33">
      <c r="A200" s="339">
        <f t="shared" si="20"/>
        <v>6</v>
      </c>
      <c r="B200" s="259"/>
      <c r="C200" s="307"/>
      <c r="D200" s="288"/>
      <c r="E200" s="286"/>
      <c r="F200" s="287"/>
      <c r="G200" s="168"/>
      <c r="H200" s="328" t="str">
        <f t="shared" si="18"/>
        <v/>
      </c>
      <c r="I200" s="322"/>
      <c r="J200" s="236" t="str">
        <f t="shared" si="19"/>
        <v/>
      </c>
      <c r="AG200" s="11">
        <f t="shared" si="21"/>
        <v>0</v>
      </c>
    </row>
    <row r="201" spans="1:33">
      <c r="A201" s="339">
        <f t="shared" si="20"/>
        <v>6</v>
      </c>
      <c r="B201" s="259"/>
      <c r="C201" s="307"/>
      <c r="D201" s="288"/>
      <c r="E201" s="286"/>
      <c r="F201" s="287"/>
      <c r="G201" s="168"/>
      <c r="H201" s="328" t="str">
        <f t="shared" si="18"/>
        <v/>
      </c>
      <c r="I201" s="322"/>
      <c r="J201" s="236" t="str">
        <f t="shared" si="19"/>
        <v/>
      </c>
      <c r="AG201" s="11">
        <f t="shared" si="21"/>
        <v>0</v>
      </c>
    </row>
    <row r="202" spans="1:33">
      <c r="A202" s="339">
        <f t="shared" si="20"/>
        <v>6</v>
      </c>
      <c r="B202" s="259"/>
      <c r="C202" s="307"/>
      <c r="D202" s="288"/>
      <c r="E202" s="286"/>
      <c r="F202" s="287"/>
      <c r="G202" s="168"/>
      <c r="H202" s="328" t="str">
        <f t="shared" ref="H202:H265" si="22">IFERROR(IF(C202="","",IF(F202+G202=0,"",IF($N$1=FALSE,IF($B202="",ROUNDUP(F202*$I$3,IF($J$6="1円単位",0,-2))+G202,ROUNDUP(F202*$I$4,IF($J$6="1円単位",0,-2))+G202),IF($B202="",ROUNDUP(F202*VLOOKUP(I202,$N$6:$P$17,3,0),IF($J$6="1円単位",0,-2))+G202,ROUNDUP(F202*VLOOKUP(I202,$N$23:$P$34,3,0),IF($J$6="1円単位",0,-2))+G202)))),0)</f>
        <v/>
      </c>
      <c r="I202" s="322"/>
      <c r="J202" s="236" t="str">
        <f t="shared" ref="J202:J265" si="23">IFERROR(IF(OR(C202="",D202="",E202=""),IF(F202+G202&lt;&gt;0,"名称・数量・単位を入力してください",""),""),"")</f>
        <v/>
      </c>
      <c r="AG202" s="11">
        <f t="shared" si="21"/>
        <v>0</v>
      </c>
    </row>
    <row r="203" spans="1:33">
      <c r="A203" s="339">
        <f t="shared" si="20"/>
        <v>6</v>
      </c>
      <c r="B203" s="259"/>
      <c r="C203" s="307"/>
      <c r="D203" s="288"/>
      <c r="E203" s="286"/>
      <c r="F203" s="287"/>
      <c r="G203" s="168"/>
      <c r="H203" s="328" t="str">
        <f t="shared" si="22"/>
        <v/>
      </c>
      <c r="I203" s="322"/>
      <c r="J203" s="236" t="str">
        <f t="shared" si="23"/>
        <v/>
      </c>
      <c r="AG203" s="11">
        <f t="shared" si="21"/>
        <v>0</v>
      </c>
    </row>
    <row r="204" spans="1:33">
      <c r="A204" s="339">
        <f t="shared" si="20"/>
        <v>6</v>
      </c>
      <c r="B204" s="259"/>
      <c r="C204" s="307"/>
      <c r="D204" s="288"/>
      <c r="E204" s="286"/>
      <c r="F204" s="287"/>
      <c r="G204" s="168"/>
      <c r="H204" s="328" t="str">
        <f t="shared" si="22"/>
        <v/>
      </c>
      <c r="I204" s="322"/>
      <c r="J204" s="236" t="str">
        <f t="shared" si="23"/>
        <v/>
      </c>
      <c r="AG204" s="11">
        <f t="shared" si="21"/>
        <v>0</v>
      </c>
    </row>
    <row r="205" spans="1:33">
      <c r="A205" s="339">
        <f t="shared" si="20"/>
        <v>6</v>
      </c>
      <c r="B205" s="259"/>
      <c r="C205" s="307"/>
      <c r="D205" s="288"/>
      <c r="E205" s="286"/>
      <c r="F205" s="287"/>
      <c r="G205" s="168"/>
      <c r="H205" s="328" t="str">
        <f t="shared" si="22"/>
        <v/>
      </c>
      <c r="I205" s="322"/>
      <c r="J205" s="236" t="str">
        <f t="shared" si="23"/>
        <v/>
      </c>
      <c r="AG205" s="11">
        <f t="shared" si="21"/>
        <v>0</v>
      </c>
    </row>
    <row r="206" spans="1:33">
      <c r="A206" s="339">
        <f t="shared" si="20"/>
        <v>6</v>
      </c>
      <c r="B206" s="259"/>
      <c r="C206" s="307"/>
      <c r="D206" s="288"/>
      <c r="E206" s="286"/>
      <c r="F206" s="287"/>
      <c r="G206" s="168"/>
      <c r="H206" s="328" t="str">
        <f t="shared" si="22"/>
        <v/>
      </c>
      <c r="I206" s="322"/>
      <c r="J206" s="236" t="str">
        <f t="shared" si="23"/>
        <v/>
      </c>
      <c r="AG206" s="11">
        <f t="shared" si="21"/>
        <v>0</v>
      </c>
    </row>
    <row r="207" spans="1:33">
      <c r="A207" s="339">
        <f t="shared" si="20"/>
        <v>6</v>
      </c>
      <c r="B207" s="259"/>
      <c r="C207" s="307"/>
      <c r="D207" s="288"/>
      <c r="E207" s="286"/>
      <c r="F207" s="287"/>
      <c r="G207" s="168"/>
      <c r="H207" s="328" t="str">
        <f t="shared" si="22"/>
        <v/>
      </c>
      <c r="I207" s="322"/>
      <c r="J207" s="236" t="str">
        <f t="shared" si="23"/>
        <v/>
      </c>
      <c r="AG207" s="11">
        <f t="shared" si="21"/>
        <v>0</v>
      </c>
    </row>
    <row r="208" spans="1:33">
      <c r="A208" s="339">
        <f t="shared" ref="A208:A271" si="24">A169+1</f>
        <v>6</v>
      </c>
      <c r="B208" s="259"/>
      <c r="C208" s="307"/>
      <c r="D208" s="288"/>
      <c r="E208" s="286"/>
      <c r="F208" s="287"/>
      <c r="G208" s="168"/>
      <c r="H208" s="328" t="str">
        <f t="shared" si="22"/>
        <v/>
      </c>
      <c r="I208" s="322"/>
      <c r="J208" s="236" t="str">
        <f t="shared" si="23"/>
        <v/>
      </c>
      <c r="AG208" s="11">
        <f t="shared" si="21"/>
        <v>0</v>
      </c>
    </row>
    <row r="209" spans="1:33">
      <c r="A209" s="339">
        <f t="shared" si="24"/>
        <v>6</v>
      </c>
      <c r="B209" s="259"/>
      <c r="C209" s="307"/>
      <c r="D209" s="288"/>
      <c r="E209" s="286"/>
      <c r="F209" s="287"/>
      <c r="G209" s="168"/>
      <c r="H209" s="328" t="str">
        <f t="shared" si="22"/>
        <v/>
      </c>
      <c r="I209" s="322"/>
      <c r="J209" s="236" t="str">
        <f t="shared" si="23"/>
        <v/>
      </c>
      <c r="AG209" s="11">
        <f t="shared" si="21"/>
        <v>0</v>
      </c>
    </row>
    <row r="210" spans="1:33">
      <c r="A210" s="339">
        <f t="shared" si="24"/>
        <v>6</v>
      </c>
      <c r="B210" s="259"/>
      <c r="C210" s="307"/>
      <c r="D210" s="288"/>
      <c r="E210" s="286"/>
      <c r="F210" s="287"/>
      <c r="G210" s="168"/>
      <c r="H210" s="328" t="str">
        <f t="shared" si="22"/>
        <v/>
      </c>
      <c r="I210" s="322"/>
      <c r="J210" s="236" t="str">
        <f t="shared" si="23"/>
        <v/>
      </c>
      <c r="AG210" s="11">
        <f t="shared" si="21"/>
        <v>0</v>
      </c>
    </row>
    <row r="211" spans="1:33">
      <c r="A211" s="339">
        <f t="shared" si="24"/>
        <v>6</v>
      </c>
      <c r="B211" s="259"/>
      <c r="C211" s="307"/>
      <c r="D211" s="288"/>
      <c r="E211" s="286"/>
      <c r="F211" s="287"/>
      <c r="G211" s="168"/>
      <c r="H211" s="328" t="str">
        <f t="shared" si="22"/>
        <v/>
      </c>
      <c r="I211" s="322"/>
      <c r="J211" s="236" t="str">
        <f t="shared" si="23"/>
        <v/>
      </c>
      <c r="AG211" s="11">
        <f t="shared" si="21"/>
        <v>0</v>
      </c>
    </row>
    <row r="212" spans="1:33">
      <c r="A212" s="339">
        <f t="shared" si="24"/>
        <v>6</v>
      </c>
      <c r="B212" s="259"/>
      <c r="C212" s="307"/>
      <c r="D212" s="288"/>
      <c r="E212" s="286"/>
      <c r="F212" s="287"/>
      <c r="G212" s="168"/>
      <c r="H212" s="328" t="str">
        <f t="shared" si="22"/>
        <v/>
      </c>
      <c r="I212" s="322"/>
      <c r="J212" s="236" t="str">
        <f t="shared" si="23"/>
        <v/>
      </c>
      <c r="AG212" s="11">
        <f t="shared" si="21"/>
        <v>0</v>
      </c>
    </row>
    <row r="213" spans="1:33">
      <c r="A213" s="339">
        <f t="shared" si="24"/>
        <v>6</v>
      </c>
      <c r="B213" s="259"/>
      <c r="C213" s="307"/>
      <c r="D213" s="288"/>
      <c r="E213" s="286"/>
      <c r="F213" s="287"/>
      <c r="G213" s="168"/>
      <c r="H213" s="328" t="str">
        <f t="shared" si="22"/>
        <v/>
      </c>
      <c r="I213" s="322"/>
      <c r="J213" s="236" t="str">
        <f t="shared" si="23"/>
        <v/>
      </c>
      <c r="AG213" s="11">
        <f t="shared" si="21"/>
        <v>0</v>
      </c>
    </row>
    <row r="214" spans="1:33">
      <c r="A214" s="339">
        <f t="shared" si="24"/>
        <v>6</v>
      </c>
      <c r="B214" s="259"/>
      <c r="C214" s="307"/>
      <c r="D214" s="288"/>
      <c r="E214" s="286"/>
      <c r="F214" s="287"/>
      <c r="G214" s="168"/>
      <c r="H214" s="328" t="str">
        <f t="shared" si="22"/>
        <v/>
      </c>
      <c r="I214" s="322"/>
      <c r="J214" s="236" t="str">
        <f t="shared" si="23"/>
        <v/>
      </c>
      <c r="AG214" s="11">
        <f t="shared" si="21"/>
        <v>0</v>
      </c>
    </row>
    <row r="215" spans="1:33">
      <c r="A215" s="339">
        <f t="shared" si="24"/>
        <v>6</v>
      </c>
      <c r="B215" s="259"/>
      <c r="C215" s="307"/>
      <c r="D215" s="288"/>
      <c r="E215" s="286"/>
      <c r="F215" s="287"/>
      <c r="G215" s="168"/>
      <c r="H215" s="328" t="str">
        <f t="shared" si="22"/>
        <v/>
      </c>
      <c r="I215" s="322"/>
      <c r="J215" s="236" t="str">
        <f t="shared" si="23"/>
        <v/>
      </c>
      <c r="AG215" s="11">
        <f t="shared" ref="AG215:AG278" si="25">IF(ISERROR(LEN(D201)-FIND(".",D201))=TRUE,0,LEN(D201)-FIND(".",D201))</f>
        <v>0</v>
      </c>
    </row>
    <row r="216" spans="1:33">
      <c r="A216" s="339">
        <f t="shared" si="24"/>
        <v>6</v>
      </c>
      <c r="B216" s="259"/>
      <c r="C216" s="307"/>
      <c r="D216" s="288"/>
      <c r="E216" s="286"/>
      <c r="F216" s="287"/>
      <c r="G216" s="168"/>
      <c r="H216" s="328" t="str">
        <f t="shared" si="22"/>
        <v/>
      </c>
      <c r="I216" s="322"/>
      <c r="J216" s="236" t="str">
        <f t="shared" si="23"/>
        <v/>
      </c>
      <c r="AG216" s="11">
        <f t="shared" si="25"/>
        <v>0</v>
      </c>
    </row>
    <row r="217" spans="1:33">
      <c r="A217" s="339">
        <f t="shared" si="24"/>
        <v>6</v>
      </c>
      <c r="B217" s="259"/>
      <c r="C217" s="307"/>
      <c r="D217" s="288"/>
      <c r="E217" s="286"/>
      <c r="F217" s="287"/>
      <c r="G217" s="168"/>
      <c r="H217" s="328" t="str">
        <f t="shared" si="22"/>
        <v/>
      </c>
      <c r="I217" s="322"/>
      <c r="J217" s="236" t="str">
        <f t="shared" si="23"/>
        <v/>
      </c>
      <c r="AG217" s="11">
        <f t="shared" si="25"/>
        <v>0</v>
      </c>
    </row>
    <row r="218" spans="1:33">
      <c r="A218" s="339">
        <f t="shared" si="24"/>
        <v>6</v>
      </c>
      <c r="B218" s="259"/>
      <c r="C218" s="307"/>
      <c r="D218" s="288"/>
      <c r="E218" s="286"/>
      <c r="F218" s="287"/>
      <c r="G218" s="168"/>
      <c r="H218" s="328" t="str">
        <f t="shared" si="22"/>
        <v/>
      </c>
      <c r="I218" s="322"/>
      <c r="J218" s="236" t="str">
        <f t="shared" si="23"/>
        <v/>
      </c>
      <c r="AG218" s="11">
        <f t="shared" si="25"/>
        <v>0</v>
      </c>
    </row>
    <row r="219" spans="1:33">
      <c r="A219" s="339">
        <f t="shared" si="24"/>
        <v>6</v>
      </c>
      <c r="B219" s="259"/>
      <c r="C219" s="307"/>
      <c r="D219" s="288"/>
      <c r="E219" s="286"/>
      <c r="F219" s="287"/>
      <c r="G219" s="168"/>
      <c r="H219" s="328" t="str">
        <f t="shared" si="22"/>
        <v/>
      </c>
      <c r="I219" s="322"/>
      <c r="J219" s="236" t="str">
        <f t="shared" si="23"/>
        <v/>
      </c>
      <c r="AG219" s="11">
        <f t="shared" si="25"/>
        <v>0</v>
      </c>
    </row>
    <row r="220" spans="1:33">
      <c r="A220" s="339">
        <f t="shared" si="24"/>
        <v>6</v>
      </c>
      <c r="B220" s="259"/>
      <c r="C220" s="307"/>
      <c r="D220" s="288"/>
      <c r="E220" s="286"/>
      <c r="F220" s="287"/>
      <c r="G220" s="168"/>
      <c r="H220" s="328" t="str">
        <f t="shared" si="22"/>
        <v/>
      </c>
      <c r="I220" s="322"/>
      <c r="J220" s="236" t="str">
        <f t="shared" si="23"/>
        <v/>
      </c>
      <c r="AG220" s="11">
        <f t="shared" si="25"/>
        <v>0</v>
      </c>
    </row>
    <row r="221" spans="1:33">
      <c r="A221" s="339">
        <f t="shared" si="24"/>
        <v>6</v>
      </c>
      <c r="B221" s="259"/>
      <c r="C221" s="307"/>
      <c r="D221" s="288"/>
      <c r="E221" s="286"/>
      <c r="F221" s="287"/>
      <c r="G221" s="168"/>
      <c r="H221" s="328" t="str">
        <f t="shared" si="22"/>
        <v/>
      </c>
      <c r="I221" s="322"/>
      <c r="J221" s="236" t="str">
        <f t="shared" si="23"/>
        <v/>
      </c>
      <c r="AG221" s="11">
        <f t="shared" si="25"/>
        <v>0</v>
      </c>
    </row>
    <row r="222" spans="1:33">
      <c r="A222" s="339">
        <f t="shared" si="24"/>
        <v>6</v>
      </c>
      <c r="B222" s="259"/>
      <c r="C222" s="307"/>
      <c r="D222" s="288"/>
      <c r="E222" s="286"/>
      <c r="F222" s="287"/>
      <c r="G222" s="168"/>
      <c r="H222" s="328" t="str">
        <f t="shared" si="22"/>
        <v/>
      </c>
      <c r="I222" s="322"/>
      <c r="J222" s="236" t="str">
        <f t="shared" si="23"/>
        <v/>
      </c>
      <c r="AG222" s="11">
        <f t="shared" si="25"/>
        <v>0</v>
      </c>
    </row>
    <row r="223" spans="1:33">
      <c r="A223" s="339">
        <f t="shared" si="24"/>
        <v>6</v>
      </c>
      <c r="B223" s="259"/>
      <c r="C223" s="307"/>
      <c r="D223" s="288"/>
      <c r="E223" s="286"/>
      <c r="F223" s="287"/>
      <c r="G223" s="168"/>
      <c r="H223" s="328" t="str">
        <f t="shared" si="22"/>
        <v/>
      </c>
      <c r="I223" s="322"/>
      <c r="J223" s="236" t="str">
        <f t="shared" si="23"/>
        <v/>
      </c>
      <c r="AG223" s="11">
        <f t="shared" si="25"/>
        <v>0</v>
      </c>
    </row>
    <row r="224" spans="1:33">
      <c r="A224" s="339">
        <f t="shared" si="24"/>
        <v>6</v>
      </c>
      <c r="B224" s="259"/>
      <c r="C224" s="307"/>
      <c r="D224" s="288"/>
      <c r="E224" s="286"/>
      <c r="F224" s="287"/>
      <c r="G224" s="168"/>
      <c r="H224" s="328" t="str">
        <f t="shared" si="22"/>
        <v/>
      </c>
      <c r="I224" s="322"/>
      <c r="J224" s="236" t="str">
        <f t="shared" si="23"/>
        <v/>
      </c>
      <c r="AG224" s="11">
        <f t="shared" si="25"/>
        <v>0</v>
      </c>
    </row>
    <row r="225" spans="1:33">
      <c r="A225" s="339">
        <f t="shared" si="24"/>
        <v>6</v>
      </c>
      <c r="B225" s="259"/>
      <c r="C225" s="307"/>
      <c r="D225" s="288"/>
      <c r="E225" s="286"/>
      <c r="F225" s="287"/>
      <c r="G225" s="168"/>
      <c r="H225" s="328" t="str">
        <f t="shared" si="22"/>
        <v/>
      </c>
      <c r="I225" s="322"/>
      <c r="J225" s="236" t="str">
        <f t="shared" si="23"/>
        <v/>
      </c>
      <c r="AG225" s="11">
        <f t="shared" si="25"/>
        <v>0</v>
      </c>
    </row>
    <row r="226" spans="1:33">
      <c r="A226" s="339">
        <f t="shared" si="24"/>
        <v>6</v>
      </c>
      <c r="B226" s="259"/>
      <c r="C226" s="307"/>
      <c r="D226" s="288"/>
      <c r="E226" s="286"/>
      <c r="F226" s="287"/>
      <c r="G226" s="168"/>
      <c r="H226" s="328" t="str">
        <f t="shared" si="22"/>
        <v/>
      </c>
      <c r="I226" s="322"/>
      <c r="J226" s="236" t="str">
        <f t="shared" si="23"/>
        <v/>
      </c>
      <c r="AG226" s="11">
        <f t="shared" si="25"/>
        <v>0</v>
      </c>
    </row>
    <row r="227" spans="1:33">
      <c r="A227" s="339">
        <f t="shared" si="24"/>
        <v>6</v>
      </c>
      <c r="B227" s="259"/>
      <c r="C227" s="307"/>
      <c r="D227" s="288"/>
      <c r="E227" s="286"/>
      <c r="F227" s="287"/>
      <c r="G227" s="168"/>
      <c r="H227" s="328" t="str">
        <f t="shared" si="22"/>
        <v/>
      </c>
      <c r="I227" s="322"/>
      <c r="J227" s="236" t="str">
        <f t="shared" si="23"/>
        <v/>
      </c>
      <c r="AG227" s="11">
        <f t="shared" si="25"/>
        <v>0</v>
      </c>
    </row>
    <row r="228" spans="1:33">
      <c r="A228" s="339">
        <f t="shared" si="24"/>
        <v>6</v>
      </c>
      <c r="B228" s="259"/>
      <c r="C228" s="307"/>
      <c r="D228" s="288"/>
      <c r="E228" s="286"/>
      <c r="F228" s="287"/>
      <c r="G228" s="168"/>
      <c r="H228" s="328" t="str">
        <f t="shared" si="22"/>
        <v/>
      </c>
      <c r="I228" s="322"/>
      <c r="J228" s="236" t="str">
        <f t="shared" si="23"/>
        <v/>
      </c>
      <c r="AG228" s="11">
        <f t="shared" si="25"/>
        <v>0</v>
      </c>
    </row>
    <row r="229" spans="1:33">
      <c r="A229" s="339">
        <f t="shared" si="24"/>
        <v>6</v>
      </c>
      <c r="B229" s="259"/>
      <c r="C229" s="307"/>
      <c r="D229" s="288"/>
      <c r="E229" s="286"/>
      <c r="F229" s="287"/>
      <c r="G229" s="168"/>
      <c r="H229" s="328" t="str">
        <f t="shared" si="22"/>
        <v/>
      </c>
      <c r="I229" s="322"/>
      <c r="J229" s="236" t="str">
        <f t="shared" si="23"/>
        <v/>
      </c>
      <c r="AG229" s="11">
        <f t="shared" si="25"/>
        <v>0</v>
      </c>
    </row>
    <row r="230" spans="1:33">
      <c r="A230" s="339">
        <f t="shared" si="24"/>
        <v>6</v>
      </c>
      <c r="B230" s="259"/>
      <c r="C230" s="307"/>
      <c r="D230" s="288"/>
      <c r="E230" s="286"/>
      <c r="F230" s="287"/>
      <c r="G230" s="168"/>
      <c r="H230" s="328" t="str">
        <f t="shared" si="22"/>
        <v/>
      </c>
      <c r="I230" s="322"/>
      <c r="J230" s="236" t="str">
        <f t="shared" si="23"/>
        <v/>
      </c>
      <c r="AG230" s="11">
        <f t="shared" si="25"/>
        <v>0</v>
      </c>
    </row>
    <row r="231" spans="1:33">
      <c r="A231" s="339">
        <f t="shared" si="24"/>
        <v>6</v>
      </c>
      <c r="B231" s="259"/>
      <c r="C231" s="307"/>
      <c r="D231" s="288"/>
      <c r="E231" s="286"/>
      <c r="F231" s="287"/>
      <c r="G231" s="168"/>
      <c r="H231" s="328" t="str">
        <f t="shared" si="22"/>
        <v/>
      </c>
      <c r="I231" s="322"/>
      <c r="J231" s="236" t="str">
        <f t="shared" si="23"/>
        <v/>
      </c>
      <c r="AG231" s="11">
        <f t="shared" si="25"/>
        <v>0</v>
      </c>
    </row>
    <row r="232" spans="1:33">
      <c r="A232" s="339">
        <f t="shared" si="24"/>
        <v>6</v>
      </c>
      <c r="B232" s="259"/>
      <c r="C232" s="307"/>
      <c r="D232" s="288"/>
      <c r="E232" s="286"/>
      <c r="F232" s="287"/>
      <c r="G232" s="168"/>
      <c r="H232" s="328" t="str">
        <f t="shared" si="22"/>
        <v/>
      </c>
      <c r="I232" s="322"/>
      <c r="J232" s="236" t="str">
        <f t="shared" si="23"/>
        <v/>
      </c>
      <c r="AG232" s="11">
        <f t="shared" si="25"/>
        <v>0</v>
      </c>
    </row>
    <row r="233" spans="1:33">
      <c r="A233" s="339">
        <f t="shared" si="24"/>
        <v>6</v>
      </c>
      <c r="B233" s="259"/>
      <c r="C233" s="307"/>
      <c r="D233" s="288"/>
      <c r="E233" s="286"/>
      <c r="F233" s="287"/>
      <c r="G233" s="168"/>
      <c r="H233" s="328" t="str">
        <f t="shared" si="22"/>
        <v/>
      </c>
      <c r="I233" s="322"/>
      <c r="J233" s="236" t="str">
        <f t="shared" si="23"/>
        <v/>
      </c>
      <c r="AG233" s="11">
        <f t="shared" si="25"/>
        <v>0</v>
      </c>
    </row>
    <row r="234" spans="1:33" ht="19.5" thickBot="1">
      <c r="A234" s="340">
        <f t="shared" si="24"/>
        <v>6</v>
      </c>
      <c r="B234" s="314"/>
      <c r="C234" s="315"/>
      <c r="D234" s="316"/>
      <c r="E234" s="317"/>
      <c r="F234" s="318"/>
      <c r="G234" s="319"/>
      <c r="H234" s="330" t="str">
        <f t="shared" si="22"/>
        <v/>
      </c>
      <c r="I234" s="322"/>
      <c r="J234" s="236" t="str">
        <f t="shared" si="23"/>
        <v/>
      </c>
      <c r="AG234" s="11">
        <f t="shared" si="25"/>
        <v>0</v>
      </c>
    </row>
    <row r="235" spans="1:33">
      <c r="A235" s="331">
        <f t="shared" si="24"/>
        <v>7</v>
      </c>
      <c r="B235" s="332"/>
      <c r="C235" s="333"/>
      <c r="D235" s="341"/>
      <c r="E235" s="335"/>
      <c r="F235" s="336"/>
      <c r="G235" s="337"/>
      <c r="H235" s="338" t="str">
        <f t="shared" si="22"/>
        <v/>
      </c>
      <c r="I235" s="322"/>
      <c r="J235" s="236" t="str">
        <f t="shared" si="23"/>
        <v/>
      </c>
      <c r="AG235" s="11">
        <f t="shared" si="25"/>
        <v>0</v>
      </c>
    </row>
    <row r="236" spans="1:33">
      <c r="A236" s="339">
        <f t="shared" si="24"/>
        <v>7</v>
      </c>
      <c r="B236" s="259"/>
      <c r="C236" s="307"/>
      <c r="D236" s="288"/>
      <c r="E236" s="286"/>
      <c r="F236" s="287"/>
      <c r="G236" s="168"/>
      <c r="H236" s="328" t="str">
        <f t="shared" si="22"/>
        <v/>
      </c>
      <c r="I236" s="322"/>
      <c r="J236" s="236" t="str">
        <f t="shared" si="23"/>
        <v/>
      </c>
      <c r="AG236" s="11">
        <f t="shared" si="25"/>
        <v>0</v>
      </c>
    </row>
    <row r="237" spans="1:33">
      <c r="A237" s="339">
        <f t="shared" si="24"/>
        <v>7</v>
      </c>
      <c r="B237" s="259"/>
      <c r="C237" s="307"/>
      <c r="D237" s="288"/>
      <c r="E237" s="286"/>
      <c r="F237" s="287"/>
      <c r="G237" s="168"/>
      <c r="H237" s="328" t="str">
        <f t="shared" si="22"/>
        <v/>
      </c>
      <c r="I237" s="322"/>
      <c r="J237" s="236" t="str">
        <f t="shared" si="23"/>
        <v/>
      </c>
      <c r="AG237" s="11">
        <f t="shared" si="25"/>
        <v>0</v>
      </c>
    </row>
    <row r="238" spans="1:33">
      <c r="A238" s="339">
        <f t="shared" si="24"/>
        <v>7</v>
      </c>
      <c r="B238" s="259"/>
      <c r="C238" s="307"/>
      <c r="D238" s="288"/>
      <c r="E238" s="286"/>
      <c r="F238" s="287"/>
      <c r="G238" s="168"/>
      <c r="H238" s="328" t="str">
        <f t="shared" si="22"/>
        <v/>
      </c>
      <c r="I238" s="322"/>
      <c r="J238" s="236" t="str">
        <f t="shared" si="23"/>
        <v/>
      </c>
      <c r="AG238" s="11">
        <f t="shared" si="25"/>
        <v>0</v>
      </c>
    </row>
    <row r="239" spans="1:33">
      <c r="A239" s="339">
        <f t="shared" si="24"/>
        <v>7</v>
      </c>
      <c r="B239" s="259"/>
      <c r="C239" s="307"/>
      <c r="D239" s="288"/>
      <c r="E239" s="286"/>
      <c r="F239" s="287"/>
      <c r="G239" s="168"/>
      <c r="H239" s="328" t="str">
        <f t="shared" si="22"/>
        <v/>
      </c>
      <c r="I239" s="322"/>
      <c r="J239" s="236" t="str">
        <f t="shared" si="23"/>
        <v/>
      </c>
      <c r="AG239" s="11">
        <f t="shared" si="25"/>
        <v>0</v>
      </c>
    </row>
    <row r="240" spans="1:33">
      <c r="A240" s="339">
        <f t="shared" si="24"/>
        <v>7</v>
      </c>
      <c r="B240" s="259"/>
      <c r="C240" s="307"/>
      <c r="D240" s="288"/>
      <c r="E240" s="286"/>
      <c r="F240" s="287"/>
      <c r="G240" s="168"/>
      <c r="H240" s="328" t="str">
        <f t="shared" si="22"/>
        <v/>
      </c>
      <c r="I240" s="322"/>
      <c r="J240" s="236" t="str">
        <f t="shared" si="23"/>
        <v/>
      </c>
      <c r="AG240" s="11">
        <f t="shared" si="25"/>
        <v>0</v>
      </c>
    </row>
    <row r="241" spans="1:33">
      <c r="A241" s="339">
        <f t="shared" si="24"/>
        <v>7</v>
      </c>
      <c r="B241" s="259"/>
      <c r="C241" s="307"/>
      <c r="D241" s="288"/>
      <c r="E241" s="286"/>
      <c r="F241" s="287"/>
      <c r="G241" s="168"/>
      <c r="H241" s="328" t="str">
        <f t="shared" si="22"/>
        <v/>
      </c>
      <c r="I241" s="322"/>
      <c r="J241" s="236" t="str">
        <f t="shared" si="23"/>
        <v/>
      </c>
      <c r="AG241" s="11">
        <f t="shared" si="25"/>
        <v>0</v>
      </c>
    </row>
    <row r="242" spans="1:33">
      <c r="A242" s="339">
        <f t="shared" si="24"/>
        <v>7</v>
      </c>
      <c r="B242" s="259"/>
      <c r="C242" s="307"/>
      <c r="D242" s="288"/>
      <c r="E242" s="286"/>
      <c r="F242" s="287"/>
      <c r="G242" s="168"/>
      <c r="H242" s="328" t="str">
        <f t="shared" si="22"/>
        <v/>
      </c>
      <c r="I242" s="322"/>
      <c r="J242" s="236" t="str">
        <f t="shared" si="23"/>
        <v/>
      </c>
      <c r="AG242" s="11">
        <f t="shared" si="25"/>
        <v>0</v>
      </c>
    </row>
    <row r="243" spans="1:33">
      <c r="A243" s="339">
        <f t="shared" si="24"/>
        <v>7</v>
      </c>
      <c r="B243" s="259"/>
      <c r="C243" s="307"/>
      <c r="D243" s="288"/>
      <c r="E243" s="286"/>
      <c r="F243" s="287"/>
      <c r="G243" s="168"/>
      <c r="H243" s="328" t="str">
        <f t="shared" si="22"/>
        <v/>
      </c>
      <c r="I243" s="322"/>
      <c r="J243" s="236" t="str">
        <f t="shared" si="23"/>
        <v/>
      </c>
      <c r="AG243" s="11">
        <f t="shared" si="25"/>
        <v>0</v>
      </c>
    </row>
    <row r="244" spans="1:33">
      <c r="A244" s="339">
        <f t="shared" si="24"/>
        <v>7</v>
      </c>
      <c r="B244" s="259"/>
      <c r="C244" s="307"/>
      <c r="D244" s="288"/>
      <c r="E244" s="286"/>
      <c r="F244" s="287"/>
      <c r="G244" s="168"/>
      <c r="H244" s="328" t="str">
        <f t="shared" si="22"/>
        <v/>
      </c>
      <c r="I244" s="322"/>
      <c r="J244" s="236" t="str">
        <f t="shared" si="23"/>
        <v/>
      </c>
      <c r="AG244" s="11">
        <f t="shared" si="25"/>
        <v>0</v>
      </c>
    </row>
    <row r="245" spans="1:33">
      <c r="A245" s="339">
        <f t="shared" si="24"/>
        <v>7</v>
      </c>
      <c r="B245" s="259"/>
      <c r="C245" s="307"/>
      <c r="D245" s="288"/>
      <c r="E245" s="286"/>
      <c r="F245" s="287"/>
      <c r="G245" s="168"/>
      <c r="H245" s="328" t="str">
        <f t="shared" si="22"/>
        <v/>
      </c>
      <c r="I245" s="322"/>
      <c r="J245" s="236" t="str">
        <f t="shared" si="23"/>
        <v/>
      </c>
      <c r="AG245" s="11">
        <f t="shared" si="25"/>
        <v>0</v>
      </c>
    </row>
    <row r="246" spans="1:33">
      <c r="A246" s="339">
        <f t="shared" si="24"/>
        <v>7</v>
      </c>
      <c r="B246" s="259"/>
      <c r="C246" s="307"/>
      <c r="D246" s="288"/>
      <c r="E246" s="286"/>
      <c r="F246" s="287"/>
      <c r="G246" s="168"/>
      <c r="H246" s="328" t="str">
        <f t="shared" si="22"/>
        <v/>
      </c>
      <c r="I246" s="322"/>
      <c r="J246" s="236" t="str">
        <f t="shared" si="23"/>
        <v/>
      </c>
      <c r="AG246" s="11">
        <f t="shared" si="25"/>
        <v>0</v>
      </c>
    </row>
    <row r="247" spans="1:33">
      <c r="A247" s="339">
        <f t="shared" si="24"/>
        <v>7</v>
      </c>
      <c r="B247" s="259"/>
      <c r="C247" s="307"/>
      <c r="D247" s="288"/>
      <c r="E247" s="286"/>
      <c r="F247" s="287"/>
      <c r="G247" s="168"/>
      <c r="H247" s="328" t="str">
        <f t="shared" si="22"/>
        <v/>
      </c>
      <c r="I247" s="322"/>
      <c r="J247" s="236" t="str">
        <f t="shared" si="23"/>
        <v/>
      </c>
      <c r="AG247" s="11">
        <f t="shared" si="25"/>
        <v>0</v>
      </c>
    </row>
    <row r="248" spans="1:33">
      <c r="A248" s="339">
        <f t="shared" si="24"/>
        <v>7</v>
      </c>
      <c r="B248" s="259"/>
      <c r="C248" s="307"/>
      <c r="D248" s="288"/>
      <c r="E248" s="286"/>
      <c r="F248" s="287"/>
      <c r="G248" s="168"/>
      <c r="H248" s="328" t="str">
        <f t="shared" si="22"/>
        <v/>
      </c>
      <c r="I248" s="322"/>
      <c r="J248" s="236" t="str">
        <f t="shared" si="23"/>
        <v/>
      </c>
      <c r="AG248" s="11">
        <f t="shared" si="25"/>
        <v>0</v>
      </c>
    </row>
    <row r="249" spans="1:33">
      <c r="A249" s="339">
        <f t="shared" si="24"/>
        <v>7</v>
      </c>
      <c r="B249" s="259"/>
      <c r="C249" s="307"/>
      <c r="D249" s="288"/>
      <c r="E249" s="286"/>
      <c r="F249" s="287"/>
      <c r="G249" s="168"/>
      <c r="H249" s="328" t="str">
        <f t="shared" si="22"/>
        <v/>
      </c>
      <c r="I249" s="322"/>
      <c r="J249" s="236" t="str">
        <f t="shared" si="23"/>
        <v/>
      </c>
      <c r="AG249" s="11">
        <f t="shared" si="25"/>
        <v>0</v>
      </c>
    </row>
    <row r="250" spans="1:33">
      <c r="A250" s="339">
        <f t="shared" si="24"/>
        <v>7</v>
      </c>
      <c r="B250" s="259"/>
      <c r="C250" s="307"/>
      <c r="D250" s="288"/>
      <c r="E250" s="286"/>
      <c r="F250" s="287"/>
      <c r="G250" s="168"/>
      <c r="H250" s="328" t="str">
        <f t="shared" si="22"/>
        <v/>
      </c>
      <c r="I250" s="322"/>
      <c r="J250" s="236" t="str">
        <f t="shared" si="23"/>
        <v/>
      </c>
      <c r="AG250" s="11">
        <f t="shared" si="25"/>
        <v>0</v>
      </c>
    </row>
    <row r="251" spans="1:33">
      <c r="A251" s="339">
        <f t="shared" si="24"/>
        <v>7</v>
      </c>
      <c r="B251" s="259"/>
      <c r="C251" s="307"/>
      <c r="D251" s="288"/>
      <c r="E251" s="286"/>
      <c r="F251" s="287"/>
      <c r="G251" s="168"/>
      <c r="H251" s="328" t="str">
        <f t="shared" si="22"/>
        <v/>
      </c>
      <c r="I251" s="322"/>
      <c r="J251" s="236" t="str">
        <f t="shared" si="23"/>
        <v/>
      </c>
      <c r="AG251" s="11">
        <f t="shared" si="25"/>
        <v>0</v>
      </c>
    </row>
    <row r="252" spans="1:33">
      <c r="A252" s="339">
        <f t="shared" si="24"/>
        <v>7</v>
      </c>
      <c r="B252" s="259"/>
      <c r="C252" s="307"/>
      <c r="D252" s="288"/>
      <c r="E252" s="286"/>
      <c r="F252" s="287"/>
      <c r="G252" s="168"/>
      <c r="H252" s="328" t="str">
        <f t="shared" si="22"/>
        <v/>
      </c>
      <c r="I252" s="322"/>
      <c r="J252" s="236" t="str">
        <f t="shared" si="23"/>
        <v/>
      </c>
      <c r="AG252" s="11">
        <f t="shared" si="25"/>
        <v>0</v>
      </c>
    </row>
    <row r="253" spans="1:33">
      <c r="A253" s="339">
        <f t="shared" si="24"/>
        <v>7</v>
      </c>
      <c r="B253" s="259"/>
      <c r="C253" s="307"/>
      <c r="D253" s="288"/>
      <c r="E253" s="286"/>
      <c r="F253" s="287"/>
      <c r="G253" s="168"/>
      <c r="H253" s="328" t="str">
        <f t="shared" si="22"/>
        <v/>
      </c>
      <c r="I253" s="322"/>
      <c r="J253" s="236" t="str">
        <f t="shared" si="23"/>
        <v/>
      </c>
      <c r="AG253" s="11">
        <f t="shared" si="25"/>
        <v>0</v>
      </c>
    </row>
    <row r="254" spans="1:33">
      <c r="A254" s="339">
        <f t="shared" si="24"/>
        <v>7</v>
      </c>
      <c r="B254" s="259"/>
      <c r="C254" s="307"/>
      <c r="D254" s="288"/>
      <c r="E254" s="286"/>
      <c r="F254" s="287"/>
      <c r="G254" s="168"/>
      <c r="H254" s="328" t="str">
        <f t="shared" si="22"/>
        <v/>
      </c>
      <c r="I254" s="322"/>
      <c r="J254" s="236" t="str">
        <f t="shared" si="23"/>
        <v/>
      </c>
      <c r="AG254" s="11">
        <f t="shared" si="25"/>
        <v>0</v>
      </c>
    </row>
    <row r="255" spans="1:33">
      <c r="A255" s="339">
        <f t="shared" si="24"/>
        <v>7</v>
      </c>
      <c r="B255" s="259"/>
      <c r="C255" s="307"/>
      <c r="D255" s="288"/>
      <c r="E255" s="286"/>
      <c r="F255" s="287"/>
      <c r="G255" s="168"/>
      <c r="H255" s="328" t="str">
        <f t="shared" si="22"/>
        <v/>
      </c>
      <c r="I255" s="322"/>
      <c r="J255" s="236" t="str">
        <f t="shared" si="23"/>
        <v/>
      </c>
      <c r="AG255" s="11">
        <f t="shared" si="25"/>
        <v>0</v>
      </c>
    </row>
    <row r="256" spans="1:33">
      <c r="A256" s="339">
        <f t="shared" si="24"/>
        <v>7</v>
      </c>
      <c r="B256" s="259"/>
      <c r="C256" s="307"/>
      <c r="D256" s="288"/>
      <c r="E256" s="286"/>
      <c r="F256" s="287"/>
      <c r="G256" s="168"/>
      <c r="H256" s="328" t="str">
        <f t="shared" si="22"/>
        <v/>
      </c>
      <c r="I256" s="322"/>
      <c r="J256" s="236" t="str">
        <f t="shared" si="23"/>
        <v/>
      </c>
      <c r="AG256" s="11">
        <f t="shared" si="25"/>
        <v>0</v>
      </c>
    </row>
    <row r="257" spans="1:33">
      <c r="A257" s="339">
        <f t="shared" si="24"/>
        <v>7</v>
      </c>
      <c r="B257" s="259"/>
      <c r="C257" s="307"/>
      <c r="D257" s="288"/>
      <c r="E257" s="286"/>
      <c r="F257" s="287"/>
      <c r="G257" s="168"/>
      <c r="H257" s="328" t="str">
        <f t="shared" si="22"/>
        <v/>
      </c>
      <c r="I257" s="322"/>
      <c r="J257" s="236" t="str">
        <f t="shared" si="23"/>
        <v/>
      </c>
      <c r="AG257" s="11">
        <f t="shared" si="25"/>
        <v>0</v>
      </c>
    </row>
    <row r="258" spans="1:33">
      <c r="A258" s="339">
        <f t="shared" si="24"/>
        <v>7</v>
      </c>
      <c r="B258" s="259"/>
      <c r="C258" s="307"/>
      <c r="D258" s="288"/>
      <c r="E258" s="286"/>
      <c r="F258" s="287"/>
      <c r="G258" s="168"/>
      <c r="H258" s="328" t="str">
        <f t="shared" si="22"/>
        <v/>
      </c>
      <c r="I258" s="322"/>
      <c r="J258" s="236" t="str">
        <f t="shared" si="23"/>
        <v/>
      </c>
      <c r="AG258" s="11">
        <f t="shared" si="25"/>
        <v>0</v>
      </c>
    </row>
    <row r="259" spans="1:33">
      <c r="A259" s="339">
        <f t="shared" si="24"/>
        <v>7</v>
      </c>
      <c r="B259" s="259"/>
      <c r="C259" s="307"/>
      <c r="D259" s="288"/>
      <c r="E259" s="286"/>
      <c r="F259" s="287"/>
      <c r="G259" s="168"/>
      <c r="H259" s="328" t="str">
        <f t="shared" si="22"/>
        <v/>
      </c>
      <c r="I259" s="322"/>
      <c r="J259" s="236" t="str">
        <f t="shared" si="23"/>
        <v/>
      </c>
      <c r="AG259" s="11">
        <f t="shared" si="25"/>
        <v>0</v>
      </c>
    </row>
    <row r="260" spans="1:33">
      <c r="A260" s="339">
        <f t="shared" si="24"/>
        <v>7</v>
      </c>
      <c r="B260" s="259"/>
      <c r="C260" s="307"/>
      <c r="D260" s="288"/>
      <c r="E260" s="286"/>
      <c r="F260" s="287"/>
      <c r="G260" s="168"/>
      <c r="H260" s="328" t="str">
        <f t="shared" si="22"/>
        <v/>
      </c>
      <c r="I260" s="322"/>
      <c r="J260" s="236" t="str">
        <f t="shared" si="23"/>
        <v/>
      </c>
      <c r="AG260" s="11">
        <f t="shared" si="25"/>
        <v>0</v>
      </c>
    </row>
    <row r="261" spans="1:33">
      <c r="A261" s="339">
        <f t="shared" si="24"/>
        <v>7</v>
      </c>
      <c r="B261" s="259"/>
      <c r="C261" s="307"/>
      <c r="D261" s="288"/>
      <c r="E261" s="286"/>
      <c r="F261" s="287"/>
      <c r="G261" s="168"/>
      <c r="H261" s="328" t="str">
        <f t="shared" si="22"/>
        <v/>
      </c>
      <c r="I261" s="322"/>
      <c r="J261" s="236" t="str">
        <f t="shared" si="23"/>
        <v/>
      </c>
      <c r="AG261" s="11">
        <f t="shared" si="25"/>
        <v>0</v>
      </c>
    </row>
    <row r="262" spans="1:33">
      <c r="A262" s="339">
        <f t="shared" si="24"/>
        <v>7</v>
      </c>
      <c r="B262" s="259"/>
      <c r="C262" s="307"/>
      <c r="D262" s="288"/>
      <c r="E262" s="286"/>
      <c r="F262" s="287"/>
      <c r="G262" s="168"/>
      <c r="H262" s="328" t="str">
        <f t="shared" si="22"/>
        <v/>
      </c>
      <c r="I262" s="322"/>
      <c r="J262" s="236" t="str">
        <f t="shared" si="23"/>
        <v/>
      </c>
      <c r="AG262" s="11">
        <f t="shared" si="25"/>
        <v>0</v>
      </c>
    </row>
    <row r="263" spans="1:33">
      <c r="A263" s="339">
        <f t="shared" si="24"/>
        <v>7</v>
      </c>
      <c r="B263" s="259"/>
      <c r="C263" s="307"/>
      <c r="D263" s="288"/>
      <c r="E263" s="286"/>
      <c r="F263" s="287"/>
      <c r="G263" s="168"/>
      <c r="H263" s="328" t="str">
        <f t="shared" si="22"/>
        <v/>
      </c>
      <c r="I263" s="322"/>
      <c r="J263" s="236" t="str">
        <f t="shared" si="23"/>
        <v/>
      </c>
      <c r="AG263" s="11">
        <f t="shared" si="25"/>
        <v>0</v>
      </c>
    </row>
    <row r="264" spans="1:33">
      <c r="A264" s="339">
        <f t="shared" si="24"/>
        <v>7</v>
      </c>
      <c r="B264" s="259"/>
      <c r="C264" s="307"/>
      <c r="D264" s="288"/>
      <c r="E264" s="286"/>
      <c r="F264" s="287"/>
      <c r="G264" s="168"/>
      <c r="H264" s="328" t="str">
        <f t="shared" si="22"/>
        <v/>
      </c>
      <c r="I264" s="322"/>
      <c r="J264" s="236" t="str">
        <f t="shared" si="23"/>
        <v/>
      </c>
      <c r="AG264" s="11">
        <f t="shared" si="25"/>
        <v>0</v>
      </c>
    </row>
    <row r="265" spans="1:33">
      <c r="A265" s="339">
        <f t="shared" si="24"/>
        <v>7</v>
      </c>
      <c r="B265" s="259"/>
      <c r="C265" s="307"/>
      <c r="D265" s="288"/>
      <c r="E265" s="286"/>
      <c r="F265" s="287"/>
      <c r="G265" s="168"/>
      <c r="H265" s="328" t="str">
        <f t="shared" si="22"/>
        <v/>
      </c>
      <c r="I265" s="322"/>
      <c r="J265" s="236" t="str">
        <f t="shared" si="23"/>
        <v/>
      </c>
      <c r="AG265" s="11">
        <f t="shared" si="25"/>
        <v>0</v>
      </c>
    </row>
    <row r="266" spans="1:33">
      <c r="A266" s="339">
        <f t="shared" si="24"/>
        <v>7</v>
      </c>
      <c r="B266" s="259"/>
      <c r="C266" s="307"/>
      <c r="D266" s="288"/>
      <c r="E266" s="286"/>
      <c r="F266" s="287"/>
      <c r="G266" s="168"/>
      <c r="H266" s="328" t="str">
        <f t="shared" ref="H266:H329" si="26">IFERROR(IF(C266="","",IF(F266+G266=0,"",IF($N$1=FALSE,IF($B266="",ROUNDUP(F266*$I$3,IF($J$6="1円単位",0,-2))+G266,ROUNDUP(F266*$I$4,IF($J$6="1円単位",0,-2))+G266),IF($B266="",ROUNDUP(F266*VLOOKUP(I266,$N$6:$P$17,3,0),IF($J$6="1円単位",0,-2))+G266,ROUNDUP(F266*VLOOKUP(I266,$N$23:$P$34,3,0),IF($J$6="1円単位",0,-2))+G266)))),0)</f>
        <v/>
      </c>
      <c r="I266" s="322"/>
      <c r="J266" s="236" t="str">
        <f t="shared" ref="J266:J329" si="27">IFERROR(IF(OR(C266="",D266="",E266=""),IF(F266+G266&lt;&gt;0,"名称・数量・単位を入力してください",""),""),"")</f>
        <v/>
      </c>
      <c r="AG266" s="11">
        <f t="shared" si="25"/>
        <v>0</v>
      </c>
    </row>
    <row r="267" spans="1:33">
      <c r="A267" s="339">
        <f t="shared" si="24"/>
        <v>7</v>
      </c>
      <c r="B267" s="259"/>
      <c r="C267" s="307"/>
      <c r="D267" s="288"/>
      <c r="E267" s="286"/>
      <c r="F267" s="287"/>
      <c r="G267" s="168"/>
      <c r="H267" s="328" t="str">
        <f t="shared" si="26"/>
        <v/>
      </c>
      <c r="I267" s="322"/>
      <c r="J267" s="236" t="str">
        <f t="shared" si="27"/>
        <v/>
      </c>
      <c r="AG267" s="11">
        <f t="shared" si="25"/>
        <v>0</v>
      </c>
    </row>
    <row r="268" spans="1:33">
      <c r="A268" s="339">
        <f t="shared" si="24"/>
        <v>7</v>
      </c>
      <c r="B268" s="259"/>
      <c r="C268" s="307"/>
      <c r="D268" s="288"/>
      <c r="E268" s="286"/>
      <c r="F268" s="287"/>
      <c r="G268" s="168"/>
      <c r="H268" s="328" t="str">
        <f t="shared" si="26"/>
        <v/>
      </c>
      <c r="I268" s="322"/>
      <c r="J268" s="236" t="str">
        <f t="shared" si="27"/>
        <v/>
      </c>
      <c r="AG268" s="11">
        <f t="shared" si="25"/>
        <v>0</v>
      </c>
    </row>
    <row r="269" spans="1:33">
      <c r="A269" s="339">
        <f t="shared" si="24"/>
        <v>7</v>
      </c>
      <c r="B269" s="259"/>
      <c r="C269" s="307"/>
      <c r="D269" s="288"/>
      <c r="E269" s="286"/>
      <c r="F269" s="287"/>
      <c r="G269" s="168"/>
      <c r="H269" s="328" t="str">
        <f t="shared" si="26"/>
        <v/>
      </c>
      <c r="I269" s="322"/>
      <c r="J269" s="236" t="str">
        <f t="shared" si="27"/>
        <v/>
      </c>
      <c r="AG269" s="11">
        <f t="shared" si="25"/>
        <v>0</v>
      </c>
    </row>
    <row r="270" spans="1:33">
      <c r="A270" s="339">
        <f t="shared" si="24"/>
        <v>7</v>
      </c>
      <c r="B270" s="259"/>
      <c r="C270" s="307"/>
      <c r="D270" s="288"/>
      <c r="E270" s="286"/>
      <c r="F270" s="287"/>
      <c r="G270" s="168"/>
      <c r="H270" s="328" t="str">
        <f t="shared" si="26"/>
        <v/>
      </c>
      <c r="I270" s="322"/>
      <c r="J270" s="236" t="str">
        <f t="shared" si="27"/>
        <v/>
      </c>
      <c r="AG270" s="11">
        <f t="shared" si="25"/>
        <v>0</v>
      </c>
    </row>
    <row r="271" spans="1:33">
      <c r="A271" s="339">
        <f t="shared" si="24"/>
        <v>7</v>
      </c>
      <c r="B271" s="259"/>
      <c r="C271" s="307"/>
      <c r="D271" s="288"/>
      <c r="E271" s="286"/>
      <c r="F271" s="287"/>
      <c r="G271" s="168"/>
      <c r="H271" s="328" t="str">
        <f t="shared" si="26"/>
        <v/>
      </c>
      <c r="I271" s="322"/>
      <c r="J271" s="236" t="str">
        <f t="shared" si="27"/>
        <v/>
      </c>
      <c r="AG271" s="11">
        <f t="shared" si="25"/>
        <v>0</v>
      </c>
    </row>
    <row r="272" spans="1:33">
      <c r="A272" s="339">
        <f t="shared" ref="A272:A335" si="28">A233+1</f>
        <v>7</v>
      </c>
      <c r="B272" s="259"/>
      <c r="C272" s="307"/>
      <c r="D272" s="288"/>
      <c r="E272" s="286"/>
      <c r="F272" s="287"/>
      <c r="G272" s="168"/>
      <c r="H272" s="328" t="str">
        <f t="shared" si="26"/>
        <v/>
      </c>
      <c r="I272" s="322"/>
      <c r="J272" s="236" t="str">
        <f t="shared" si="27"/>
        <v/>
      </c>
      <c r="AG272" s="11">
        <f t="shared" si="25"/>
        <v>0</v>
      </c>
    </row>
    <row r="273" spans="1:33" ht="19.5" thickBot="1">
      <c r="A273" s="340">
        <f t="shared" si="28"/>
        <v>7</v>
      </c>
      <c r="B273" s="314"/>
      <c r="C273" s="315"/>
      <c r="D273" s="316"/>
      <c r="E273" s="317"/>
      <c r="F273" s="318"/>
      <c r="G273" s="319"/>
      <c r="H273" s="330" t="str">
        <f t="shared" si="26"/>
        <v/>
      </c>
      <c r="I273" s="322"/>
      <c r="J273" s="236" t="str">
        <f t="shared" si="27"/>
        <v/>
      </c>
      <c r="AG273" s="11">
        <f t="shared" si="25"/>
        <v>0</v>
      </c>
    </row>
    <row r="274" spans="1:33">
      <c r="A274" s="331">
        <f t="shared" si="28"/>
        <v>8</v>
      </c>
      <c r="B274" s="332"/>
      <c r="C274" s="333"/>
      <c r="D274" s="341"/>
      <c r="E274" s="335"/>
      <c r="F274" s="336"/>
      <c r="G274" s="337"/>
      <c r="H274" s="338" t="str">
        <f t="shared" si="26"/>
        <v/>
      </c>
      <c r="I274" s="322"/>
      <c r="J274" s="236" t="str">
        <f t="shared" si="27"/>
        <v/>
      </c>
      <c r="AG274" s="11">
        <f t="shared" si="25"/>
        <v>0</v>
      </c>
    </row>
    <row r="275" spans="1:33">
      <c r="A275" s="339">
        <f t="shared" si="28"/>
        <v>8</v>
      </c>
      <c r="B275" s="259"/>
      <c r="C275" s="307"/>
      <c r="D275" s="288"/>
      <c r="E275" s="286"/>
      <c r="F275" s="287"/>
      <c r="G275" s="168"/>
      <c r="H275" s="328" t="str">
        <f t="shared" si="26"/>
        <v/>
      </c>
      <c r="I275" s="322"/>
      <c r="J275" s="236" t="str">
        <f t="shared" si="27"/>
        <v/>
      </c>
      <c r="AG275" s="11">
        <f t="shared" si="25"/>
        <v>0</v>
      </c>
    </row>
    <row r="276" spans="1:33">
      <c r="A276" s="339">
        <f t="shared" si="28"/>
        <v>8</v>
      </c>
      <c r="B276" s="259"/>
      <c r="C276" s="307"/>
      <c r="D276" s="288"/>
      <c r="E276" s="286"/>
      <c r="F276" s="287"/>
      <c r="G276" s="168"/>
      <c r="H276" s="328" t="str">
        <f t="shared" si="26"/>
        <v/>
      </c>
      <c r="I276" s="322"/>
      <c r="J276" s="236" t="str">
        <f t="shared" si="27"/>
        <v/>
      </c>
      <c r="AG276" s="11">
        <f t="shared" si="25"/>
        <v>0</v>
      </c>
    </row>
    <row r="277" spans="1:33">
      <c r="A277" s="339">
        <f t="shared" si="28"/>
        <v>8</v>
      </c>
      <c r="B277" s="259"/>
      <c r="C277" s="307"/>
      <c r="D277" s="288"/>
      <c r="E277" s="286"/>
      <c r="F277" s="287"/>
      <c r="G277" s="168"/>
      <c r="H277" s="328" t="str">
        <f t="shared" si="26"/>
        <v/>
      </c>
      <c r="I277" s="322"/>
      <c r="J277" s="236" t="str">
        <f t="shared" si="27"/>
        <v/>
      </c>
      <c r="AG277" s="11">
        <f t="shared" si="25"/>
        <v>0</v>
      </c>
    </row>
    <row r="278" spans="1:33">
      <c r="A278" s="339">
        <f t="shared" si="28"/>
        <v>8</v>
      </c>
      <c r="B278" s="259"/>
      <c r="C278" s="307"/>
      <c r="D278" s="288"/>
      <c r="E278" s="286"/>
      <c r="F278" s="287"/>
      <c r="G278" s="168"/>
      <c r="H278" s="328" t="str">
        <f t="shared" si="26"/>
        <v/>
      </c>
      <c r="I278" s="322"/>
      <c r="J278" s="236" t="str">
        <f t="shared" si="27"/>
        <v/>
      </c>
      <c r="AG278" s="11">
        <f t="shared" si="25"/>
        <v>0</v>
      </c>
    </row>
    <row r="279" spans="1:33">
      <c r="A279" s="339">
        <f t="shared" si="28"/>
        <v>8</v>
      </c>
      <c r="B279" s="259"/>
      <c r="C279" s="307"/>
      <c r="D279" s="288"/>
      <c r="E279" s="286"/>
      <c r="F279" s="287"/>
      <c r="G279" s="168"/>
      <c r="H279" s="328" t="str">
        <f t="shared" si="26"/>
        <v/>
      </c>
      <c r="I279" s="322"/>
      <c r="J279" s="236" t="str">
        <f t="shared" si="27"/>
        <v/>
      </c>
      <c r="AG279" s="11">
        <f t="shared" ref="AG279:AG342" si="29">IF(ISERROR(LEN(D265)-FIND(".",D265))=TRUE,0,LEN(D265)-FIND(".",D265))</f>
        <v>0</v>
      </c>
    </row>
    <row r="280" spans="1:33">
      <c r="A280" s="339">
        <f t="shared" si="28"/>
        <v>8</v>
      </c>
      <c r="B280" s="259"/>
      <c r="C280" s="307"/>
      <c r="D280" s="288"/>
      <c r="E280" s="286"/>
      <c r="F280" s="287"/>
      <c r="G280" s="168"/>
      <c r="H280" s="328" t="str">
        <f t="shared" si="26"/>
        <v/>
      </c>
      <c r="I280" s="322"/>
      <c r="J280" s="236" t="str">
        <f t="shared" si="27"/>
        <v/>
      </c>
      <c r="AG280" s="11">
        <f t="shared" si="29"/>
        <v>0</v>
      </c>
    </row>
    <row r="281" spans="1:33">
      <c r="A281" s="339">
        <f t="shared" si="28"/>
        <v>8</v>
      </c>
      <c r="B281" s="259"/>
      <c r="C281" s="307"/>
      <c r="D281" s="288"/>
      <c r="E281" s="286"/>
      <c r="F281" s="287"/>
      <c r="G281" s="168"/>
      <c r="H281" s="328" t="str">
        <f t="shared" si="26"/>
        <v/>
      </c>
      <c r="I281" s="322"/>
      <c r="J281" s="236" t="str">
        <f t="shared" si="27"/>
        <v/>
      </c>
      <c r="AG281" s="11">
        <f t="shared" si="29"/>
        <v>0</v>
      </c>
    </row>
    <row r="282" spans="1:33">
      <c r="A282" s="339">
        <f t="shared" si="28"/>
        <v>8</v>
      </c>
      <c r="B282" s="259"/>
      <c r="C282" s="307"/>
      <c r="D282" s="288"/>
      <c r="E282" s="286"/>
      <c r="F282" s="287"/>
      <c r="G282" s="168"/>
      <c r="H282" s="328" t="str">
        <f t="shared" si="26"/>
        <v/>
      </c>
      <c r="I282" s="322"/>
      <c r="J282" s="236" t="str">
        <f t="shared" si="27"/>
        <v/>
      </c>
      <c r="AG282" s="11">
        <f t="shared" si="29"/>
        <v>0</v>
      </c>
    </row>
    <row r="283" spans="1:33">
      <c r="A283" s="339">
        <f t="shared" si="28"/>
        <v>8</v>
      </c>
      <c r="B283" s="259"/>
      <c r="C283" s="307"/>
      <c r="D283" s="288"/>
      <c r="E283" s="286"/>
      <c r="F283" s="287"/>
      <c r="G283" s="168"/>
      <c r="H283" s="328" t="str">
        <f t="shared" si="26"/>
        <v/>
      </c>
      <c r="I283" s="322"/>
      <c r="J283" s="236" t="str">
        <f t="shared" si="27"/>
        <v/>
      </c>
      <c r="AG283" s="11">
        <f t="shared" si="29"/>
        <v>0</v>
      </c>
    </row>
    <row r="284" spans="1:33">
      <c r="A284" s="339">
        <f t="shared" si="28"/>
        <v>8</v>
      </c>
      <c r="B284" s="259"/>
      <c r="C284" s="307"/>
      <c r="D284" s="288"/>
      <c r="E284" s="286"/>
      <c r="F284" s="287"/>
      <c r="G284" s="168"/>
      <c r="H284" s="328" t="str">
        <f t="shared" si="26"/>
        <v/>
      </c>
      <c r="I284" s="322"/>
      <c r="J284" s="236" t="str">
        <f t="shared" si="27"/>
        <v/>
      </c>
      <c r="AG284" s="11">
        <f t="shared" si="29"/>
        <v>0</v>
      </c>
    </row>
    <row r="285" spans="1:33">
      <c r="A285" s="339">
        <f t="shared" si="28"/>
        <v>8</v>
      </c>
      <c r="B285" s="259"/>
      <c r="C285" s="307"/>
      <c r="D285" s="288"/>
      <c r="E285" s="286"/>
      <c r="F285" s="287"/>
      <c r="G285" s="168"/>
      <c r="H285" s="328" t="str">
        <f t="shared" si="26"/>
        <v/>
      </c>
      <c r="I285" s="322"/>
      <c r="J285" s="236" t="str">
        <f t="shared" si="27"/>
        <v/>
      </c>
      <c r="AG285" s="11">
        <f t="shared" si="29"/>
        <v>0</v>
      </c>
    </row>
    <row r="286" spans="1:33">
      <c r="A286" s="339">
        <f t="shared" si="28"/>
        <v>8</v>
      </c>
      <c r="B286" s="259"/>
      <c r="C286" s="307"/>
      <c r="D286" s="288"/>
      <c r="E286" s="286"/>
      <c r="F286" s="287"/>
      <c r="G286" s="168"/>
      <c r="H286" s="328" t="str">
        <f t="shared" si="26"/>
        <v/>
      </c>
      <c r="I286" s="322"/>
      <c r="J286" s="236" t="str">
        <f t="shared" si="27"/>
        <v/>
      </c>
      <c r="AG286" s="11">
        <f t="shared" si="29"/>
        <v>0</v>
      </c>
    </row>
    <row r="287" spans="1:33">
      <c r="A287" s="339">
        <f t="shared" si="28"/>
        <v>8</v>
      </c>
      <c r="B287" s="259"/>
      <c r="C287" s="307"/>
      <c r="D287" s="288"/>
      <c r="E287" s="286"/>
      <c r="F287" s="287"/>
      <c r="G287" s="168"/>
      <c r="H287" s="328" t="str">
        <f t="shared" si="26"/>
        <v/>
      </c>
      <c r="I287" s="322"/>
      <c r="J287" s="236" t="str">
        <f t="shared" si="27"/>
        <v/>
      </c>
      <c r="AG287" s="11">
        <f t="shared" si="29"/>
        <v>0</v>
      </c>
    </row>
    <row r="288" spans="1:33">
      <c r="A288" s="339">
        <f t="shared" si="28"/>
        <v>8</v>
      </c>
      <c r="B288" s="259"/>
      <c r="C288" s="307"/>
      <c r="D288" s="288"/>
      <c r="E288" s="286"/>
      <c r="F288" s="287"/>
      <c r="G288" s="168"/>
      <c r="H288" s="328" t="str">
        <f t="shared" si="26"/>
        <v/>
      </c>
      <c r="I288" s="322"/>
      <c r="J288" s="236" t="str">
        <f t="shared" si="27"/>
        <v/>
      </c>
      <c r="AG288" s="11">
        <f t="shared" si="29"/>
        <v>0</v>
      </c>
    </row>
    <row r="289" spans="1:33">
      <c r="A289" s="339">
        <f t="shared" si="28"/>
        <v>8</v>
      </c>
      <c r="B289" s="259"/>
      <c r="C289" s="307"/>
      <c r="D289" s="288"/>
      <c r="E289" s="286"/>
      <c r="F289" s="287"/>
      <c r="G289" s="168"/>
      <c r="H289" s="328" t="str">
        <f t="shared" si="26"/>
        <v/>
      </c>
      <c r="I289" s="322"/>
      <c r="J289" s="236" t="str">
        <f t="shared" si="27"/>
        <v/>
      </c>
      <c r="AG289" s="11">
        <f t="shared" si="29"/>
        <v>0</v>
      </c>
    </row>
    <row r="290" spans="1:33">
      <c r="A290" s="339">
        <f t="shared" si="28"/>
        <v>8</v>
      </c>
      <c r="B290" s="259"/>
      <c r="C290" s="307"/>
      <c r="D290" s="288"/>
      <c r="E290" s="286"/>
      <c r="F290" s="287"/>
      <c r="G290" s="168"/>
      <c r="H290" s="328" t="str">
        <f t="shared" si="26"/>
        <v/>
      </c>
      <c r="I290" s="322"/>
      <c r="J290" s="236" t="str">
        <f t="shared" si="27"/>
        <v/>
      </c>
      <c r="AG290" s="11">
        <f t="shared" si="29"/>
        <v>0</v>
      </c>
    </row>
    <row r="291" spans="1:33">
      <c r="A291" s="339">
        <f t="shared" si="28"/>
        <v>8</v>
      </c>
      <c r="B291" s="259"/>
      <c r="C291" s="307"/>
      <c r="D291" s="288"/>
      <c r="E291" s="286"/>
      <c r="F291" s="287"/>
      <c r="G291" s="168"/>
      <c r="H291" s="328" t="str">
        <f t="shared" si="26"/>
        <v/>
      </c>
      <c r="I291" s="322"/>
      <c r="J291" s="236" t="str">
        <f t="shared" si="27"/>
        <v/>
      </c>
      <c r="AG291" s="11">
        <f t="shared" si="29"/>
        <v>0</v>
      </c>
    </row>
    <row r="292" spans="1:33">
      <c r="A292" s="339">
        <f t="shared" si="28"/>
        <v>8</v>
      </c>
      <c r="B292" s="259"/>
      <c r="C292" s="307"/>
      <c r="D292" s="288"/>
      <c r="E292" s="286"/>
      <c r="F292" s="287"/>
      <c r="G292" s="168"/>
      <c r="H292" s="328" t="str">
        <f t="shared" si="26"/>
        <v/>
      </c>
      <c r="I292" s="322"/>
      <c r="J292" s="236" t="str">
        <f t="shared" si="27"/>
        <v/>
      </c>
      <c r="AG292" s="11">
        <f t="shared" si="29"/>
        <v>0</v>
      </c>
    </row>
    <row r="293" spans="1:33">
      <c r="A293" s="339">
        <f t="shared" si="28"/>
        <v>8</v>
      </c>
      <c r="B293" s="259"/>
      <c r="C293" s="307"/>
      <c r="D293" s="288"/>
      <c r="E293" s="286"/>
      <c r="F293" s="287"/>
      <c r="G293" s="168"/>
      <c r="H293" s="328" t="str">
        <f t="shared" si="26"/>
        <v/>
      </c>
      <c r="I293" s="322"/>
      <c r="J293" s="236" t="str">
        <f t="shared" si="27"/>
        <v/>
      </c>
      <c r="AG293" s="11">
        <f t="shared" si="29"/>
        <v>0</v>
      </c>
    </row>
    <row r="294" spans="1:33">
      <c r="A294" s="339">
        <f t="shared" si="28"/>
        <v>8</v>
      </c>
      <c r="B294" s="259"/>
      <c r="C294" s="307"/>
      <c r="D294" s="288"/>
      <c r="E294" s="286"/>
      <c r="F294" s="287"/>
      <c r="G294" s="168"/>
      <c r="H294" s="328" t="str">
        <f t="shared" si="26"/>
        <v/>
      </c>
      <c r="I294" s="322"/>
      <c r="J294" s="236" t="str">
        <f t="shared" si="27"/>
        <v/>
      </c>
      <c r="AG294" s="11">
        <f t="shared" si="29"/>
        <v>0</v>
      </c>
    </row>
    <row r="295" spans="1:33">
      <c r="A295" s="339">
        <f t="shared" si="28"/>
        <v>8</v>
      </c>
      <c r="B295" s="259"/>
      <c r="C295" s="307"/>
      <c r="D295" s="288"/>
      <c r="E295" s="286"/>
      <c r="F295" s="287"/>
      <c r="G295" s="168"/>
      <c r="H295" s="328" t="str">
        <f t="shared" si="26"/>
        <v/>
      </c>
      <c r="I295" s="322"/>
      <c r="J295" s="236" t="str">
        <f t="shared" si="27"/>
        <v/>
      </c>
      <c r="AG295" s="11">
        <f t="shared" si="29"/>
        <v>0</v>
      </c>
    </row>
    <row r="296" spans="1:33">
      <c r="A296" s="339">
        <f t="shared" si="28"/>
        <v>8</v>
      </c>
      <c r="B296" s="259"/>
      <c r="C296" s="307"/>
      <c r="D296" s="288"/>
      <c r="E296" s="286"/>
      <c r="F296" s="287"/>
      <c r="G296" s="168"/>
      <c r="H296" s="328" t="str">
        <f t="shared" si="26"/>
        <v/>
      </c>
      <c r="I296" s="322"/>
      <c r="J296" s="236" t="str">
        <f t="shared" si="27"/>
        <v/>
      </c>
      <c r="AG296" s="11">
        <f t="shared" si="29"/>
        <v>0</v>
      </c>
    </row>
    <row r="297" spans="1:33">
      <c r="A297" s="339">
        <f t="shared" si="28"/>
        <v>8</v>
      </c>
      <c r="B297" s="259"/>
      <c r="C297" s="307"/>
      <c r="D297" s="288"/>
      <c r="E297" s="286"/>
      <c r="F297" s="287"/>
      <c r="G297" s="168"/>
      <c r="H297" s="328" t="str">
        <f t="shared" si="26"/>
        <v/>
      </c>
      <c r="I297" s="322"/>
      <c r="J297" s="236" t="str">
        <f t="shared" si="27"/>
        <v/>
      </c>
      <c r="AG297" s="11">
        <f t="shared" si="29"/>
        <v>0</v>
      </c>
    </row>
    <row r="298" spans="1:33">
      <c r="A298" s="339">
        <f t="shared" si="28"/>
        <v>8</v>
      </c>
      <c r="B298" s="259"/>
      <c r="C298" s="307"/>
      <c r="D298" s="288"/>
      <c r="E298" s="286"/>
      <c r="F298" s="287"/>
      <c r="G298" s="168"/>
      <c r="H298" s="328" t="str">
        <f t="shared" si="26"/>
        <v/>
      </c>
      <c r="I298" s="322"/>
      <c r="J298" s="236" t="str">
        <f t="shared" si="27"/>
        <v/>
      </c>
      <c r="AG298" s="11">
        <f t="shared" si="29"/>
        <v>0</v>
      </c>
    </row>
    <row r="299" spans="1:33">
      <c r="A299" s="339">
        <f t="shared" si="28"/>
        <v>8</v>
      </c>
      <c r="B299" s="259"/>
      <c r="C299" s="307"/>
      <c r="D299" s="288"/>
      <c r="E299" s="286"/>
      <c r="F299" s="287"/>
      <c r="G299" s="168"/>
      <c r="H299" s="328" t="str">
        <f t="shared" si="26"/>
        <v/>
      </c>
      <c r="I299" s="322"/>
      <c r="J299" s="236" t="str">
        <f t="shared" si="27"/>
        <v/>
      </c>
      <c r="AG299" s="11">
        <f t="shared" si="29"/>
        <v>0</v>
      </c>
    </row>
    <row r="300" spans="1:33">
      <c r="A300" s="339">
        <f t="shared" si="28"/>
        <v>8</v>
      </c>
      <c r="B300" s="259"/>
      <c r="C300" s="307"/>
      <c r="D300" s="288"/>
      <c r="E300" s="286"/>
      <c r="F300" s="287"/>
      <c r="G300" s="168"/>
      <c r="H300" s="328" t="str">
        <f t="shared" si="26"/>
        <v/>
      </c>
      <c r="I300" s="322"/>
      <c r="J300" s="236" t="str">
        <f t="shared" si="27"/>
        <v/>
      </c>
      <c r="AG300" s="11">
        <f t="shared" si="29"/>
        <v>0</v>
      </c>
    </row>
    <row r="301" spans="1:33">
      <c r="A301" s="339">
        <f t="shared" si="28"/>
        <v>8</v>
      </c>
      <c r="B301" s="259"/>
      <c r="C301" s="307"/>
      <c r="D301" s="288"/>
      <c r="E301" s="286"/>
      <c r="F301" s="287"/>
      <c r="G301" s="168"/>
      <c r="H301" s="328" t="str">
        <f t="shared" si="26"/>
        <v/>
      </c>
      <c r="I301" s="322"/>
      <c r="J301" s="236" t="str">
        <f t="shared" si="27"/>
        <v/>
      </c>
      <c r="AG301" s="11">
        <f t="shared" si="29"/>
        <v>0</v>
      </c>
    </row>
    <row r="302" spans="1:33">
      <c r="A302" s="339">
        <f t="shared" si="28"/>
        <v>8</v>
      </c>
      <c r="B302" s="259"/>
      <c r="C302" s="307"/>
      <c r="D302" s="288"/>
      <c r="E302" s="286"/>
      <c r="F302" s="287"/>
      <c r="G302" s="168"/>
      <c r="H302" s="328" t="str">
        <f t="shared" si="26"/>
        <v/>
      </c>
      <c r="I302" s="322"/>
      <c r="J302" s="236" t="str">
        <f t="shared" si="27"/>
        <v/>
      </c>
      <c r="AG302" s="11">
        <f t="shared" si="29"/>
        <v>0</v>
      </c>
    </row>
    <row r="303" spans="1:33">
      <c r="A303" s="339">
        <f t="shared" si="28"/>
        <v>8</v>
      </c>
      <c r="B303" s="259"/>
      <c r="C303" s="307"/>
      <c r="D303" s="288"/>
      <c r="E303" s="286"/>
      <c r="F303" s="287"/>
      <c r="G303" s="168"/>
      <c r="H303" s="328" t="str">
        <f t="shared" si="26"/>
        <v/>
      </c>
      <c r="I303" s="322"/>
      <c r="J303" s="236" t="str">
        <f t="shared" si="27"/>
        <v/>
      </c>
      <c r="AG303" s="11">
        <f t="shared" si="29"/>
        <v>0</v>
      </c>
    </row>
    <row r="304" spans="1:33">
      <c r="A304" s="339">
        <f t="shared" si="28"/>
        <v>8</v>
      </c>
      <c r="B304" s="259"/>
      <c r="C304" s="307"/>
      <c r="D304" s="288"/>
      <c r="E304" s="286"/>
      <c r="F304" s="287"/>
      <c r="G304" s="168"/>
      <c r="H304" s="328" t="str">
        <f t="shared" si="26"/>
        <v/>
      </c>
      <c r="I304" s="322"/>
      <c r="J304" s="236" t="str">
        <f t="shared" si="27"/>
        <v/>
      </c>
      <c r="AG304" s="11">
        <f t="shared" si="29"/>
        <v>0</v>
      </c>
    </row>
    <row r="305" spans="1:33">
      <c r="A305" s="339">
        <f t="shared" si="28"/>
        <v>8</v>
      </c>
      <c r="B305" s="259"/>
      <c r="C305" s="307"/>
      <c r="D305" s="288"/>
      <c r="E305" s="286"/>
      <c r="F305" s="287"/>
      <c r="G305" s="168"/>
      <c r="H305" s="328" t="str">
        <f t="shared" si="26"/>
        <v/>
      </c>
      <c r="I305" s="322"/>
      <c r="J305" s="236" t="str">
        <f t="shared" si="27"/>
        <v/>
      </c>
      <c r="AG305" s="11">
        <f t="shared" si="29"/>
        <v>0</v>
      </c>
    </row>
    <row r="306" spans="1:33">
      <c r="A306" s="339">
        <f t="shared" si="28"/>
        <v>8</v>
      </c>
      <c r="B306" s="259"/>
      <c r="C306" s="307"/>
      <c r="D306" s="288"/>
      <c r="E306" s="286"/>
      <c r="F306" s="287"/>
      <c r="G306" s="168"/>
      <c r="H306" s="328" t="str">
        <f t="shared" si="26"/>
        <v/>
      </c>
      <c r="I306" s="322"/>
      <c r="J306" s="236" t="str">
        <f t="shared" si="27"/>
        <v/>
      </c>
      <c r="AG306" s="11">
        <f t="shared" si="29"/>
        <v>0</v>
      </c>
    </row>
    <row r="307" spans="1:33">
      <c r="A307" s="339">
        <f t="shared" si="28"/>
        <v>8</v>
      </c>
      <c r="B307" s="259"/>
      <c r="C307" s="307"/>
      <c r="D307" s="288"/>
      <c r="E307" s="286"/>
      <c r="F307" s="287"/>
      <c r="G307" s="168"/>
      <c r="H307" s="328" t="str">
        <f t="shared" si="26"/>
        <v/>
      </c>
      <c r="I307" s="322"/>
      <c r="J307" s="236" t="str">
        <f t="shared" si="27"/>
        <v/>
      </c>
      <c r="AG307" s="11">
        <f t="shared" si="29"/>
        <v>0</v>
      </c>
    </row>
    <row r="308" spans="1:33">
      <c r="A308" s="339">
        <f t="shared" si="28"/>
        <v>8</v>
      </c>
      <c r="B308" s="259"/>
      <c r="C308" s="307"/>
      <c r="D308" s="288"/>
      <c r="E308" s="286"/>
      <c r="F308" s="287"/>
      <c r="G308" s="168"/>
      <c r="H308" s="328" t="str">
        <f t="shared" si="26"/>
        <v/>
      </c>
      <c r="I308" s="322"/>
      <c r="J308" s="236" t="str">
        <f t="shared" si="27"/>
        <v/>
      </c>
      <c r="AG308" s="11">
        <f t="shared" si="29"/>
        <v>0</v>
      </c>
    </row>
    <row r="309" spans="1:33">
      <c r="A309" s="339">
        <f t="shared" si="28"/>
        <v>8</v>
      </c>
      <c r="B309" s="259"/>
      <c r="C309" s="307"/>
      <c r="D309" s="288"/>
      <c r="E309" s="286"/>
      <c r="F309" s="287"/>
      <c r="G309" s="168"/>
      <c r="H309" s="328" t="str">
        <f t="shared" si="26"/>
        <v/>
      </c>
      <c r="I309" s="322"/>
      <c r="J309" s="236" t="str">
        <f t="shared" si="27"/>
        <v/>
      </c>
      <c r="AG309" s="11">
        <f t="shared" si="29"/>
        <v>0</v>
      </c>
    </row>
    <row r="310" spans="1:33">
      <c r="A310" s="339">
        <f t="shared" si="28"/>
        <v>8</v>
      </c>
      <c r="B310" s="259"/>
      <c r="C310" s="307"/>
      <c r="D310" s="288"/>
      <c r="E310" s="286"/>
      <c r="F310" s="287"/>
      <c r="G310" s="168"/>
      <c r="H310" s="328" t="str">
        <f t="shared" si="26"/>
        <v/>
      </c>
      <c r="I310" s="322"/>
      <c r="J310" s="236" t="str">
        <f t="shared" si="27"/>
        <v/>
      </c>
      <c r="AG310" s="11">
        <f t="shared" si="29"/>
        <v>0</v>
      </c>
    </row>
    <row r="311" spans="1:33">
      <c r="A311" s="339">
        <f t="shared" si="28"/>
        <v>8</v>
      </c>
      <c r="B311" s="259"/>
      <c r="C311" s="307"/>
      <c r="D311" s="288"/>
      <c r="E311" s="286"/>
      <c r="F311" s="287"/>
      <c r="G311" s="168"/>
      <c r="H311" s="328" t="str">
        <f t="shared" si="26"/>
        <v/>
      </c>
      <c r="I311" s="322"/>
      <c r="J311" s="236" t="str">
        <f t="shared" si="27"/>
        <v/>
      </c>
      <c r="AG311" s="11">
        <f t="shared" si="29"/>
        <v>0</v>
      </c>
    </row>
    <row r="312" spans="1:33" ht="19.5" thickBot="1">
      <c r="A312" s="340">
        <f t="shared" si="28"/>
        <v>8</v>
      </c>
      <c r="B312" s="314"/>
      <c r="C312" s="315"/>
      <c r="D312" s="316"/>
      <c r="E312" s="317"/>
      <c r="F312" s="318"/>
      <c r="G312" s="319"/>
      <c r="H312" s="330" t="str">
        <f t="shared" si="26"/>
        <v/>
      </c>
      <c r="I312" s="322"/>
      <c r="J312" s="236" t="str">
        <f t="shared" si="27"/>
        <v/>
      </c>
      <c r="AG312" s="11">
        <f t="shared" si="29"/>
        <v>0</v>
      </c>
    </row>
    <row r="313" spans="1:33">
      <c r="A313" s="331">
        <f t="shared" si="28"/>
        <v>9</v>
      </c>
      <c r="B313" s="332"/>
      <c r="C313" s="333"/>
      <c r="D313" s="341"/>
      <c r="E313" s="335"/>
      <c r="F313" s="336"/>
      <c r="G313" s="337"/>
      <c r="H313" s="338" t="str">
        <f t="shared" si="26"/>
        <v/>
      </c>
      <c r="I313" s="322"/>
      <c r="J313" s="236" t="str">
        <f t="shared" si="27"/>
        <v/>
      </c>
      <c r="AG313" s="11">
        <f t="shared" si="29"/>
        <v>0</v>
      </c>
    </row>
    <row r="314" spans="1:33">
      <c r="A314" s="339">
        <f t="shared" si="28"/>
        <v>9</v>
      </c>
      <c r="B314" s="259"/>
      <c r="C314" s="307"/>
      <c r="D314" s="288"/>
      <c r="E314" s="286"/>
      <c r="F314" s="287"/>
      <c r="G314" s="168"/>
      <c r="H314" s="328" t="str">
        <f t="shared" si="26"/>
        <v/>
      </c>
      <c r="I314" s="322"/>
      <c r="J314" s="236" t="str">
        <f t="shared" si="27"/>
        <v/>
      </c>
      <c r="AG314" s="11">
        <f t="shared" si="29"/>
        <v>0</v>
      </c>
    </row>
    <row r="315" spans="1:33">
      <c r="A315" s="339">
        <f t="shared" si="28"/>
        <v>9</v>
      </c>
      <c r="B315" s="259"/>
      <c r="C315" s="307"/>
      <c r="D315" s="288"/>
      <c r="E315" s="286"/>
      <c r="F315" s="287"/>
      <c r="G315" s="168"/>
      <c r="H315" s="328" t="str">
        <f t="shared" si="26"/>
        <v/>
      </c>
      <c r="I315" s="322"/>
      <c r="J315" s="236" t="str">
        <f t="shared" si="27"/>
        <v/>
      </c>
      <c r="AG315" s="11">
        <f t="shared" si="29"/>
        <v>0</v>
      </c>
    </row>
    <row r="316" spans="1:33">
      <c r="A316" s="339">
        <f t="shared" si="28"/>
        <v>9</v>
      </c>
      <c r="B316" s="259"/>
      <c r="C316" s="307"/>
      <c r="D316" s="288"/>
      <c r="E316" s="286"/>
      <c r="F316" s="287"/>
      <c r="G316" s="168"/>
      <c r="H316" s="328" t="str">
        <f t="shared" si="26"/>
        <v/>
      </c>
      <c r="I316" s="322"/>
      <c r="J316" s="236" t="str">
        <f t="shared" si="27"/>
        <v/>
      </c>
      <c r="AG316" s="11">
        <f t="shared" si="29"/>
        <v>0</v>
      </c>
    </row>
    <row r="317" spans="1:33">
      <c r="A317" s="339">
        <f t="shared" si="28"/>
        <v>9</v>
      </c>
      <c r="B317" s="259"/>
      <c r="C317" s="307"/>
      <c r="D317" s="288"/>
      <c r="E317" s="286"/>
      <c r="F317" s="287"/>
      <c r="G317" s="168"/>
      <c r="H317" s="328" t="str">
        <f t="shared" si="26"/>
        <v/>
      </c>
      <c r="I317" s="322"/>
      <c r="J317" s="236" t="str">
        <f t="shared" si="27"/>
        <v/>
      </c>
      <c r="AG317" s="11">
        <f t="shared" si="29"/>
        <v>0</v>
      </c>
    </row>
    <row r="318" spans="1:33">
      <c r="A318" s="339">
        <f t="shared" si="28"/>
        <v>9</v>
      </c>
      <c r="B318" s="259"/>
      <c r="C318" s="307"/>
      <c r="D318" s="288"/>
      <c r="E318" s="286"/>
      <c r="F318" s="287"/>
      <c r="G318" s="168"/>
      <c r="H318" s="328" t="str">
        <f t="shared" si="26"/>
        <v/>
      </c>
      <c r="I318" s="322"/>
      <c r="J318" s="236" t="str">
        <f t="shared" si="27"/>
        <v/>
      </c>
      <c r="AG318" s="11">
        <f t="shared" si="29"/>
        <v>0</v>
      </c>
    </row>
    <row r="319" spans="1:33">
      <c r="A319" s="339">
        <f t="shared" si="28"/>
        <v>9</v>
      </c>
      <c r="B319" s="259"/>
      <c r="C319" s="307"/>
      <c r="D319" s="288"/>
      <c r="E319" s="286"/>
      <c r="F319" s="287"/>
      <c r="G319" s="168"/>
      <c r="H319" s="328" t="str">
        <f t="shared" si="26"/>
        <v/>
      </c>
      <c r="I319" s="322"/>
      <c r="J319" s="236" t="str">
        <f t="shared" si="27"/>
        <v/>
      </c>
      <c r="AG319" s="11">
        <f t="shared" si="29"/>
        <v>0</v>
      </c>
    </row>
    <row r="320" spans="1:33">
      <c r="A320" s="339">
        <f t="shared" si="28"/>
        <v>9</v>
      </c>
      <c r="B320" s="259"/>
      <c r="C320" s="307"/>
      <c r="D320" s="288"/>
      <c r="E320" s="286"/>
      <c r="F320" s="287"/>
      <c r="G320" s="168"/>
      <c r="H320" s="328" t="str">
        <f t="shared" si="26"/>
        <v/>
      </c>
      <c r="I320" s="322"/>
      <c r="J320" s="236" t="str">
        <f t="shared" si="27"/>
        <v/>
      </c>
      <c r="AG320" s="11">
        <f t="shared" si="29"/>
        <v>0</v>
      </c>
    </row>
    <row r="321" spans="1:33">
      <c r="A321" s="339">
        <f t="shared" si="28"/>
        <v>9</v>
      </c>
      <c r="B321" s="259"/>
      <c r="C321" s="307"/>
      <c r="D321" s="288"/>
      <c r="E321" s="286"/>
      <c r="F321" s="287"/>
      <c r="G321" s="168"/>
      <c r="H321" s="328" t="str">
        <f t="shared" si="26"/>
        <v/>
      </c>
      <c r="I321" s="322"/>
      <c r="J321" s="236" t="str">
        <f t="shared" si="27"/>
        <v/>
      </c>
      <c r="AG321" s="11">
        <f t="shared" si="29"/>
        <v>0</v>
      </c>
    </row>
    <row r="322" spans="1:33">
      <c r="A322" s="339">
        <f t="shared" si="28"/>
        <v>9</v>
      </c>
      <c r="B322" s="259"/>
      <c r="C322" s="307"/>
      <c r="D322" s="288"/>
      <c r="E322" s="286"/>
      <c r="F322" s="287"/>
      <c r="G322" s="168"/>
      <c r="H322" s="328" t="str">
        <f t="shared" si="26"/>
        <v/>
      </c>
      <c r="I322" s="322"/>
      <c r="J322" s="236" t="str">
        <f t="shared" si="27"/>
        <v/>
      </c>
      <c r="AG322" s="11">
        <f t="shared" si="29"/>
        <v>0</v>
      </c>
    </row>
    <row r="323" spans="1:33">
      <c r="A323" s="339">
        <f t="shared" si="28"/>
        <v>9</v>
      </c>
      <c r="B323" s="259"/>
      <c r="C323" s="307"/>
      <c r="D323" s="288"/>
      <c r="E323" s="286"/>
      <c r="F323" s="287"/>
      <c r="G323" s="168"/>
      <c r="H323" s="328" t="str">
        <f t="shared" si="26"/>
        <v/>
      </c>
      <c r="I323" s="322"/>
      <c r="J323" s="236" t="str">
        <f t="shared" si="27"/>
        <v/>
      </c>
      <c r="AG323" s="11">
        <f t="shared" si="29"/>
        <v>0</v>
      </c>
    </row>
    <row r="324" spans="1:33">
      <c r="A324" s="339">
        <f t="shared" si="28"/>
        <v>9</v>
      </c>
      <c r="B324" s="259"/>
      <c r="C324" s="307"/>
      <c r="D324" s="288"/>
      <c r="E324" s="286"/>
      <c r="F324" s="287"/>
      <c r="G324" s="168"/>
      <c r="H324" s="328" t="str">
        <f t="shared" si="26"/>
        <v/>
      </c>
      <c r="I324" s="322"/>
      <c r="J324" s="236" t="str">
        <f t="shared" si="27"/>
        <v/>
      </c>
      <c r="AG324" s="11">
        <f t="shared" si="29"/>
        <v>0</v>
      </c>
    </row>
    <row r="325" spans="1:33">
      <c r="A325" s="339">
        <f t="shared" si="28"/>
        <v>9</v>
      </c>
      <c r="B325" s="259"/>
      <c r="C325" s="307"/>
      <c r="D325" s="288"/>
      <c r="E325" s="286"/>
      <c r="F325" s="287"/>
      <c r="G325" s="168"/>
      <c r="H325" s="328" t="str">
        <f t="shared" si="26"/>
        <v/>
      </c>
      <c r="I325" s="322"/>
      <c r="J325" s="236" t="str">
        <f t="shared" si="27"/>
        <v/>
      </c>
      <c r="AG325" s="11">
        <f t="shared" si="29"/>
        <v>0</v>
      </c>
    </row>
    <row r="326" spans="1:33">
      <c r="A326" s="339">
        <f t="shared" si="28"/>
        <v>9</v>
      </c>
      <c r="B326" s="259"/>
      <c r="C326" s="307"/>
      <c r="D326" s="288"/>
      <c r="E326" s="286"/>
      <c r="F326" s="287"/>
      <c r="G326" s="168"/>
      <c r="H326" s="328" t="str">
        <f t="shared" si="26"/>
        <v/>
      </c>
      <c r="I326" s="322"/>
      <c r="J326" s="236" t="str">
        <f t="shared" si="27"/>
        <v/>
      </c>
      <c r="AG326" s="11">
        <f t="shared" si="29"/>
        <v>0</v>
      </c>
    </row>
    <row r="327" spans="1:33">
      <c r="A327" s="339">
        <f t="shared" si="28"/>
        <v>9</v>
      </c>
      <c r="B327" s="259"/>
      <c r="C327" s="307"/>
      <c r="D327" s="288"/>
      <c r="E327" s="286"/>
      <c r="F327" s="287"/>
      <c r="G327" s="168"/>
      <c r="H327" s="328" t="str">
        <f t="shared" si="26"/>
        <v/>
      </c>
      <c r="I327" s="322"/>
      <c r="J327" s="236" t="str">
        <f t="shared" si="27"/>
        <v/>
      </c>
      <c r="AG327" s="11">
        <f t="shared" si="29"/>
        <v>0</v>
      </c>
    </row>
    <row r="328" spans="1:33">
      <c r="A328" s="339">
        <f t="shared" si="28"/>
        <v>9</v>
      </c>
      <c r="B328" s="259"/>
      <c r="C328" s="307"/>
      <c r="D328" s="288"/>
      <c r="E328" s="286"/>
      <c r="F328" s="287"/>
      <c r="G328" s="168"/>
      <c r="H328" s="328" t="str">
        <f t="shared" si="26"/>
        <v/>
      </c>
      <c r="I328" s="322"/>
      <c r="J328" s="236" t="str">
        <f t="shared" si="27"/>
        <v/>
      </c>
      <c r="AG328" s="11">
        <f t="shared" si="29"/>
        <v>0</v>
      </c>
    </row>
    <row r="329" spans="1:33">
      <c r="A329" s="339">
        <f t="shared" si="28"/>
        <v>9</v>
      </c>
      <c r="B329" s="259"/>
      <c r="C329" s="307"/>
      <c r="D329" s="288"/>
      <c r="E329" s="286"/>
      <c r="F329" s="287"/>
      <c r="G329" s="168"/>
      <c r="H329" s="328" t="str">
        <f t="shared" si="26"/>
        <v/>
      </c>
      <c r="I329" s="322"/>
      <c r="J329" s="236" t="str">
        <f t="shared" si="27"/>
        <v/>
      </c>
      <c r="AG329" s="11">
        <f t="shared" si="29"/>
        <v>0</v>
      </c>
    </row>
    <row r="330" spans="1:33">
      <c r="A330" s="339">
        <f t="shared" si="28"/>
        <v>9</v>
      </c>
      <c r="B330" s="259"/>
      <c r="C330" s="307"/>
      <c r="D330" s="288"/>
      <c r="E330" s="286"/>
      <c r="F330" s="287"/>
      <c r="G330" s="168"/>
      <c r="H330" s="328" t="str">
        <f t="shared" ref="H330:H393" si="30">IFERROR(IF(C330="","",IF(F330+G330=0,"",IF($N$1=FALSE,IF($B330="",ROUNDUP(F330*$I$3,IF($J$6="1円単位",0,-2))+G330,ROUNDUP(F330*$I$4,IF($J$6="1円単位",0,-2))+G330),IF($B330="",ROUNDUP(F330*VLOOKUP(I330,$N$6:$P$17,3,0),IF($J$6="1円単位",0,-2))+G330,ROUNDUP(F330*VLOOKUP(I330,$N$23:$P$34,3,0),IF($J$6="1円単位",0,-2))+G330)))),0)</f>
        <v/>
      </c>
      <c r="I330" s="322"/>
      <c r="J330" s="236" t="str">
        <f t="shared" ref="J330:J393" si="31">IFERROR(IF(OR(C330="",D330="",E330=""),IF(F330+G330&lt;&gt;0,"名称・数量・単位を入力してください",""),""),"")</f>
        <v/>
      </c>
      <c r="AG330" s="11">
        <f t="shared" si="29"/>
        <v>0</v>
      </c>
    </row>
    <row r="331" spans="1:33">
      <c r="A331" s="339">
        <f t="shared" si="28"/>
        <v>9</v>
      </c>
      <c r="B331" s="259"/>
      <c r="C331" s="307"/>
      <c r="D331" s="288"/>
      <c r="E331" s="286"/>
      <c r="F331" s="287"/>
      <c r="G331" s="168"/>
      <c r="H331" s="328" t="str">
        <f t="shared" si="30"/>
        <v/>
      </c>
      <c r="I331" s="322"/>
      <c r="J331" s="236" t="str">
        <f t="shared" si="31"/>
        <v/>
      </c>
      <c r="AG331" s="11">
        <f t="shared" si="29"/>
        <v>0</v>
      </c>
    </row>
    <row r="332" spans="1:33">
      <c r="A332" s="339">
        <f t="shared" si="28"/>
        <v>9</v>
      </c>
      <c r="B332" s="259"/>
      <c r="C332" s="307"/>
      <c r="D332" s="288"/>
      <c r="E332" s="286"/>
      <c r="F332" s="287"/>
      <c r="G332" s="168"/>
      <c r="H332" s="328" t="str">
        <f t="shared" si="30"/>
        <v/>
      </c>
      <c r="I332" s="322"/>
      <c r="J332" s="236" t="str">
        <f t="shared" si="31"/>
        <v/>
      </c>
      <c r="AG332" s="11">
        <f t="shared" si="29"/>
        <v>0</v>
      </c>
    </row>
    <row r="333" spans="1:33">
      <c r="A333" s="339">
        <f t="shared" si="28"/>
        <v>9</v>
      </c>
      <c r="B333" s="259"/>
      <c r="C333" s="307"/>
      <c r="D333" s="288"/>
      <c r="E333" s="286"/>
      <c r="F333" s="287"/>
      <c r="G333" s="168"/>
      <c r="H333" s="328" t="str">
        <f t="shared" si="30"/>
        <v/>
      </c>
      <c r="I333" s="322"/>
      <c r="J333" s="236" t="str">
        <f t="shared" si="31"/>
        <v/>
      </c>
      <c r="AG333" s="11">
        <f t="shared" si="29"/>
        <v>0</v>
      </c>
    </row>
    <row r="334" spans="1:33">
      <c r="A334" s="339">
        <f t="shared" si="28"/>
        <v>9</v>
      </c>
      <c r="B334" s="259"/>
      <c r="C334" s="307"/>
      <c r="D334" s="288"/>
      <c r="E334" s="286"/>
      <c r="F334" s="287"/>
      <c r="G334" s="168"/>
      <c r="H334" s="328" t="str">
        <f t="shared" si="30"/>
        <v/>
      </c>
      <c r="I334" s="322"/>
      <c r="J334" s="236" t="str">
        <f t="shared" si="31"/>
        <v/>
      </c>
      <c r="AG334" s="11">
        <f t="shared" si="29"/>
        <v>0</v>
      </c>
    </row>
    <row r="335" spans="1:33">
      <c r="A335" s="339">
        <f t="shared" si="28"/>
        <v>9</v>
      </c>
      <c r="B335" s="259"/>
      <c r="C335" s="307"/>
      <c r="D335" s="288"/>
      <c r="E335" s="286"/>
      <c r="F335" s="287"/>
      <c r="G335" s="168"/>
      <c r="H335" s="328" t="str">
        <f t="shared" si="30"/>
        <v/>
      </c>
      <c r="I335" s="322"/>
      <c r="J335" s="236" t="str">
        <f t="shared" si="31"/>
        <v/>
      </c>
      <c r="AG335" s="11">
        <f t="shared" si="29"/>
        <v>0</v>
      </c>
    </row>
    <row r="336" spans="1:33">
      <c r="A336" s="339">
        <f t="shared" ref="A336:A399" si="32">A297+1</f>
        <v>9</v>
      </c>
      <c r="B336" s="259"/>
      <c r="C336" s="307"/>
      <c r="D336" s="288"/>
      <c r="E336" s="286"/>
      <c r="F336" s="287"/>
      <c r="G336" s="168"/>
      <c r="H336" s="328" t="str">
        <f t="shared" si="30"/>
        <v/>
      </c>
      <c r="I336" s="322"/>
      <c r="J336" s="236" t="str">
        <f t="shared" si="31"/>
        <v/>
      </c>
      <c r="AG336" s="11">
        <f t="shared" si="29"/>
        <v>0</v>
      </c>
    </row>
    <row r="337" spans="1:33">
      <c r="A337" s="339">
        <f t="shared" si="32"/>
        <v>9</v>
      </c>
      <c r="B337" s="259"/>
      <c r="C337" s="307"/>
      <c r="D337" s="288"/>
      <c r="E337" s="286"/>
      <c r="F337" s="287"/>
      <c r="G337" s="168"/>
      <c r="H337" s="328" t="str">
        <f t="shared" si="30"/>
        <v/>
      </c>
      <c r="I337" s="322"/>
      <c r="J337" s="236" t="str">
        <f t="shared" si="31"/>
        <v/>
      </c>
      <c r="AG337" s="11">
        <f t="shared" si="29"/>
        <v>0</v>
      </c>
    </row>
    <row r="338" spans="1:33">
      <c r="A338" s="339">
        <f t="shared" si="32"/>
        <v>9</v>
      </c>
      <c r="B338" s="259"/>
      <c r="C338" s="307"/>
      <c r="D338" s="288"/>
      <c r="E338" s="286"/>
      <c r="F338" s="287"/>
      <c r="G338" s="168"/>
      <c r="H338" s="328" t="str">
        <f t="shared" si="30"/>
        <v/>
      </c>
      <c r="I338" s="322"/>
      <c r="J338" s="236" t="str">
        <f t="shared" si="31"/>
        <v/>
      </c>
      <c r="AG338" s="11">
        <f t="shared" si="29"/>
        <v>0</v>
      </c>
    </row>
    <row r="339" spans="1:33">
      <c r="A339" s="339">
        <f t="shared" si="32"/>
        <v>9</v>
      </c>
      <c r="B339" s="259"/>
      <c r="C339" s="307"/>
      <c r="D339" s="288"/>
      <c r="E339" s="286"/>
      <c r="F339" s="287"/>
      <c r="G339" s="168"/>
      <c r="H339" s="328" t="str">
        <f t="shared" si="30"/>
        <v/>
      </c>
      <c r="I339" s="322"/>
      <c r="J339" s="236" t="str">
        <f t="shared" si="31"/>
        <v/>
      </c>
      <c r="AG339" s="11">
        <f t="shared" si="29"/>
        <v>0</v>
      </c>
    </row>
    <row r="340" spans="1:33">
      <c r="A340" s="339">
        <f t="shared" si="32"/>
        <v>9</v>
      </c>
      <c r="B340" s="259"/>
      <c r="C340" s="307"/>
      <c r="D340" s="288"/>
      <c r="E340" s="286"/>
      <c r="F340" s="287"/>
      <c r="G340" s="168"/>
      <c r="H340" s="328" t="str">
        <f t="shared" si="30"/>
        <v/>
      </c>
      <c r="I340" s="322"/>
      <c r="J340" s="236" t="str">
        <f t="shared" si="31"/>
        <v/>
      </c>
      <c r="AG340" s="11">
        <f t="shared" si="29"/>
        <v>0</v>
      </c>
    </row>
    <row r="341" spans="1:33">
      <c r="A341" s="339">
        <f t="shared" si="32"/>
        <v>9</v>
      </c>
      <c r="B341" s="259"/>
      <c r="C341" s="307"/>
      <c r="D341" s="288"/>
      <c r="E341" s="286"/>
      <c r="F341" s="287"/>
      <c r="G341" s="168"/>
      <c r="H341" s="328" t="str">
        <f t="shared" si="30"/>
        <v/>
      </c>
      <c r="I341" s="322"/>
      <c r="J341" s="236" t="str">
        <f t="shared" si="31"/>
        <v/>
      </c>
      <c r="AG341" s="11">
        <f t="shared" si="29"/>
        <v>0</v>
      </c>
    </row>
    <row r="342" spans="1:33">
      <c r="A342" s="339">
        <f t="shared" si="32"/>
        <v>9</v>
      </c>
      <c r="B342" s="259"/>
      <c r="C342" s="307"/>
      <c r="D342" s="288"/>
      <c r="E342" s="286"/>
      <c r="F342" s="287"/>
      <c r="G342" s="168"/>
      <c r="H342" s="328" t="str">
        <f t="shared" si="30"/>
        <v/>
      </c>
      <c r="I342" s="322"/>
      <c r="J342" s="236" t="str">
        <f t="shared" si="31"/>
        <v/>
      </c>
      <c r="AG342" s="11">
        <f t="shared" si="29"/>
        <v>0</v>
      </c>
    </row>
    <row r="343" spans="1:33">
      <c r="A343" s="339">
        <f t="shared" si="32"/>
        <v>9</v>
      </c>
      <c r="B343" s="259"/>
      <c r="C343" s="307"/>
      <c r="D343" s="288"/>
      <c r="E343" s="286"/>
      <c r="F343" s="287"/>
      <c r="G343" s="168"/>
      <c r="H343" s="328" t="str">
        <f t="shared" si="30"/>
        <v/>
      </c>
      <c r="I343" s="322"/>
      <c r="J343" s="236" t="str">
        <f t="shared" si="31"/>
        <v/>
      </c>
      <c r="AG343" s="11">
        <f t="shared" ref="AG343:AG406" si="33">IF(ISERROR(LEN(D329)-FIND(".",D329))=TRUE,0,LEN(D329)-FIND(".",D329))</f>
        <v>0</v>
      </c>
    </row>
    <row r="344" spans="1:33">
      <c r="A344" s="339">
        <f t="shared" si="32"/>
        <v>9</v>
      </c>
      <c r="B344" s="259"/>
      <c r="C344" s="307"/>
      <c r="D344" s="288"/>
      <c r="E344" s="286"/>
      <c r="F344" s="287"/>
      <c r="G344" s="168"/>
      <c r="H344" s="328" t="str">
        <f t="shared" si="30"/>
        <v/>
      </c>
      <c r="I344" s="322"/>
      <c r="J344" s="236" t="str">
        <f t="shared" si="31"/>
        <v/>
      </c>
      <c r="AG344" s="11">
        <f t="shared" si="33"/>
        <v>0</v>
      </c>
    </row>
    <row r="345" spans="1:33">
      <c r="A345" s="339">
        <f t="shared" si="32"/>
        <v>9</v>
      </c>
      <c r="B345" s="259"/>
      <c r="C345" s="307"/>
      <c r="D345" s="288"/>
      <c r="E345" s="286"/>
      <c r="F345" s="287"/>
      <c r="G345" s="168"/>
      <c r="H345" s="328" t="str">
        <f t="shared" si="30"/>
        <v/>
      </c>
      <c r="I345" s="322"/>
      <c r="J345" s="236" t="str">
        <f t="shared" si="31"/>
        <v/>
      </c>
      <c r="AG345" s="11">
        <f t="shared" si="33"/>
        <v>0</v>
      </c>
    </row>
    <row r="346" spans="1:33">
      <c r="A346" s="339">
        <f t="shared" si="32"/>
        <v>9</v>
      </c>
      <c r="B346" s="259"/>
      <c r="C346" s="307"/>
      <c r="D346" s="288"/>
      <c r="E346" s="286"/>
      <c r="F346" s="287"/>
      <c r="G346" s="168"/>
      <c r="H346" s="328" t="str">
        <f t="shared" si="30"/>
        <v/>
      </c>
      <c r="I346" s="322"/>
      <c r="J346" s="236" t="str">
        <f t="shared" si="31"/>
        <v/>
      </c>
      <c r="AG346" s="11">
        <f t="shared" si="33"/>
        <v>0</v>
      </c>
    </row>
    <row r="347" spans="1:33">
      <c r="A347" s="339">
        <f t="shared" si="32"/>
        <v>9</v>
      </c>
      <c r="B347" s="259"/>
      <c r="C347" s="307"/>
      <c r="D347" s="288"/>
      <c r="E347" s="286"/>
      <c r="F347" s="287"/>
      <c r="G347" s="168"/>
      <c r="H347" s="328" t="str">
        <f t="shared" si="30"/>
        <v/>
      </c>
      <c r="I347" s="322"/>
      <c r="J347" s="236" t="str">
        <f t="shared" si="31"/>
        <v/>
      </c>
      <c r="AG347" s="11">
        <f t="shared" si="33"/>
        <v>0</v>
      </c>
    </row>
    <row r="348" spans="1:33">
      <c r="A348" s="339">
        <f t="shared" si="32"/>
        <v>9</v>
      </c>
      <c r="B348" s="259"/>
      <c r="C348" s="307"/>
      <c r="D348" s="288"/>
      <c r="E348" s="286"/>
      <c r="F348" s="287"/>
      <c r="G348" s="168"/>
      <c r="H348" s="328" t="str">
        <f t="shared" si="30"/>
        <v/>
      </c>
      <c r="I348" s="322"/>
      <c r="J348" s="236" t="str">
        <f t="shared" si="31"/>
        <v/>
      </c>
      <c r="AG348" s="11">
        <f t="shared" si="33"/>
        <v>0</v>
      </c>
    </row>
    <row r="349" spans="1:33">
      <c r="A349" s="339">
        <f t="shared" si="32"/>
        <v>9</v>
      </c>
      <c r="B349" s="259"/>
      <c r="C349" s="307"/>
      <c r="D349" s="288"/>
      <c r="E349" s="286"/>
      <c r="F349" s="287"/>
      <c r="G349" s="168"/>
      <c r="H349" s="328" t="str">
        <f t="shared" si="30"/>
        <v/>
      </c>
      <c r="I349" s="322"/>
      <c r="J349" s="236" t="str">
        <f t="shared" si="31"/>
        <v/>
      </c>
      <c r="AG349" s="11">
        <f t="shared" si="33"/>
        <v>0</v>
      </c>
    </row>
    <row r="350" spans="1:33">
      <c r="A350" s="339">
        <f t="shared" si="32"/>
        <v>9</v>
      </c>
      <c r="B350" s="259"/>
      <c r="C350" s="307"/>
      <c r="D350" s="288"/>
      <c r="E350" s="286"/>
      <c r="F350" s="287"/>
      <c r="G350" s="168"/>
      <c r="H350" s="328" t="str">
        <f t="shared" si="30"/>
        <v/>
      </c>
      <c r="I350" s="322"/>
      <c r="J350" s="236" t="str">
        <f t="shared" si="31"/>
        <v/>
      </c>
      <c r="AG350" s="11">
        <f t="shared" si="33"/>
        <v>0</v>
      </c>
    </row>
    <row r="351" spans="1:33" ht="19.5" thickBot="1">
      <c r="A351" s="340">
        <f t="shared" si="32"/>
        <v>9</v>
      </c>
      <c r="B351" s="314"/>
      <c r="C351" s="315"/>
      <c r="D351" s="316"/>
      <c r="E351" s="317"/>
      <c r="F351" s="318"/>
      <c r="G351" s="319"/>
      <c r="H351" s="330" t="str">
        <f t="shared" si="30"/>
        <v/>
      </c>
      <c r="I351" s="322"/>
      <c r="J351" s="236" t="str">
        <f t="shared" si="31"/>
        <v/>
      </c>
      <c r="AG351" s="11">
        <f t="shared" si="33"/>
        <v>0</v>
      </c>
    </row>
    <row r="352" spans="1:33">
      <c r="A352" s="331">
        <f t="shared" si="32"/>
        <v>10</v>
      </c>
      <c r="B352" s="332"/>
      <c r="C352" s="333"/>
      <c r="D352" s="341"/>
      <c r="E352" s="335"/>
      <c r="F352" s="336"/>
      <c r="G352" s="337"/>
      <c r="H352" s="338" t="str">
        <f t="shared" si="30"/>
        <v/>
      </c>
      <c r="I352" s="322"/>
      <c r="J352" s="236" t="str">
        <f t="shared" si="31"/>
        <v/>
      </c>
      <c r="AG352" s="11">
        <f t="shared" si="33"/>
        <v>0</v>
      </c>
    </row>
    <row r="353" spans="1:33">
      <c r="A353" s="339">
        <f t="shared" si="32"/>
        <v>10</v>
      </c>
      <c r="B353" s="259"/>
      <c r="C353" s="307"/>
      <c r="D353" s="288"/>
      <c r="E353" s="286"/>
      <c r="F353" s="287"/>
      <c r="G353" s="168"/>
      <c r="H353" s="328" t="str">
        <f t="shared" si="30"/>
        <v/>
      </c>
      <c r="I353" s="322"/>
      <c r="J353" s="236" t="str">
        <f t="shared" si="31"/>
        <v/>
      </c>
      <c r="AG353" s="11">
        <f t="shared" si="33"/>
        <v>0</v>
      </c>
    </row>
    <row r="354" spans="1:33">
      <c r="A354" s="339">
        <f t="shared" si="32"/>
        <v>10</v>
      </c>
      <c r="B354" s="259"/>
      <c r="C354" s="307"/>
      <c r="D354" s="288"/>
      <c r="E354" s="286"/>
      <c r="F354" s="287"/>
      <c r="G354" s="168"/>
      <c r="H354" s="328" t="str">
        <f t="shared" si="30"/>
        <v/>
      </c>
      <c r="I354" s="322"/>
      <c r="J354" s="236" t="str">
        <f t="shared" si="31"/>
        <v/>
      </c>
      <c r="AG354" s="11">
        <f t="shared" si="33"/>
        <v>0</v>
      </c>
    </row>
    <row r="355" spans="1:33">
      <c r="A355" s="339">
        <f t="shared" si="32"/>
        <v>10</v>
      </c>
      <c r="B355" s="259"/>
      <c r="C355" s="307"/>
      <c r="D355" s="288"/>
      <c r="E355" s="286"/>
      <c r="F355" s="287"/>
      <c r="G355" s="168"/>
      <c r="H355" s="328" t="str">
        <f t="shared" si="30"/>
        <v/>
      </c>
      <c r="I355" s="322"/>
      <c r="J355" s="236" t="str">
        <f t="shared" si="31"/>
        <v/>
      </c>
      <c r="AG355" s="11">
        <f t="shared" si="33"/>
        <v>0</v>
      </c>
    </row>
    <row r="356" spans="1:33">
      <c r="A356" s="339">
        <f t="shared" si="32"/>
        <v>10</v>
      </c>
      <c r="B356" s="259"/>
      <c r="C356" s="307"/>
      <c r="D356" s="288"/>
      <c r="E356" s="286"/>
      <c r="F356" s="287"/>
      <c r="G356" s="168"/>
      <c r="H356" s="328" t="str">
        <f t="shared" si="30"/>
        <v/>
      </c>
      <c r="I356" s="322"/>
      <c r="J356" s="236" t="str">
        <f t="shared" si="31"/>
        <v/>
      </c>
      <c r="AG356" s="11">
        <f t="shared" si="33"/>
        <v>0</v>
      </c>
    </row>
    <row r="357" spans="1:33">
      <c r="A357" s="339">
        <f t="shared" si="32"/>
        <v>10</v>
      </c>
      <c r="B357" s="259"/>
      <c r="C357" s="307"/>
      <c r="D357" s="288"/>
      <c r="E357" s="286"/>
      <c r="F357" s="287"/>
      <c r="G357" s="168"/>
      <c r="H357" s="328" t="str">
        <f t="shared" si="30"/>
        <v/>
      </c>
      <c r="I357" s="322"/>
      <c r="J357" s="236" t="str">
        <f t="shared" si="31"/>
        <v/>
      </c>
      <c r="AG357" s="11">
        <f t="shared" si="33"/>
        <v>0</v>
      </c>
    </row>
    <row r="358" spans="1:33">
      <c r="A358" s="339">
        <f t="shared" si="32"/>
        <v>10</v>
      </c>
      <c r="B358" s="259"/>
      <c r="C358" s="307"/>
      <c r="D358" s="288"/>
      <c r="E358" s="286"/>
      <c r="F358" s="287"/>
      <c r="G358" s="168"/>
      <c r="H358" s="328" t="str">
        <f t="shared" si="30"/>
        <v/>
      </c>
      <c r="I358" s="322"/>
      <c r="J358" s="236" t="str">
        <f t="shared" si="31"/>
        <v/>
      </c>
      <c r="AG358" s="11">
        <f t="shared" si="33"/>
        <v>0</v>
      </c>
    </row>
    <row r="359" spans="1:33">
      <c r="A359" s="339">
        <f t="shared" si="32"/>
        <v>10</v>
      </c>
      <c r="B359" s="259"/>
      <c r="C359" s="307"/>
      <c r="D359" s="288"/>
      <c r="E359" s="286"/>
      <c r="F359" s="287"/>
      <c r="G359" s="168"/>
      <c r="H359" s="328" t="str">
        <f t="shared" si="30"/>
        <v/>
      </c>
      <c r="I359" s="322"/>
      <c r="J359" s="236" t="str">
        <f t="shared" si="31"/>
        <v/>
      </c>
      <c r="AG359" s="11">
        <f t="shared" si="33"/>
        <v>0</v>
      </c>
    </row>
    <row r="360" spans="1:33">
      <c r="A360" s="339">
        <f t="shared" si="32"/>
        <v>10</v>
      </c>
      <c r="B360" s="259"/>
      <c r="C360" s="307"/>
      <c r="D360" s="288"/>
      <c r="E360" s="286"/>
      <c r="F360" s="287"/>
      <c r="G360" s="168"/>
      <c r="H360" s="328" t="str">
        <f t="shared" si="30"/>
        <v/>
      </c>
      <c r="I360" s="322"/>
      <c r="J360" s="236" t="str">
        <f t="shared" si="31"/>
        <v/>
      </c>
      <c r="AG360" s="11">
        <f t="shared" si="33"/>
        <v>0</v>
      </c>
    </row>
    <row r="361" spans="1:33">
      <c r="A361" s="339">
        <f t="shared" si="32"/>
        <v>10</v>
      </c>
      <c r="B361" s="259"/>
      <c r="C361" s="307"/>
      <c r="D361" s="288"/>
      <c r="E361" s="286"/>
      <c r="F361" s="287"/>
      <c r="G361" s="168"/>
      <c r="H361" s="328" t="str">
        <f t="shared" si="30"/>
        <v/>
      </c>
      <c r="I361" s="322"/>
      <c r="J361" s="236" t="str">
        <f t="shared" si="31"/>
        <v/>
      </c>
      <c r="AG361" s="11">
        <f t="shared" si="33"/>
        <v>0</v>
      </c>
    </row>
    <row r="362" spans="1:33">
      <c r="A362" s="339">
        <f t="shared" si="32"/>
        <v>10</v>
      </c>
      <c r="B362" s="259"/>
      <c r="C362" s="307"/>
      <c r="D362" s="288"/>
      <c r="E362" s="286"/>
      <c r="F362" s="287"/>
      <c r="G362" s="168"/>
      <c r="H362" s="328" t="str">
        <f t="shared" si="30"/>
        <v/>
      </c>
      <c r="I362" s="322"/>
      <c r="J362" s="236" t="str">
        <f t="shared" si="31"/>
        <v/>
      </c>
      <c r="AG362" s="11">
        <f t="shared" si="33"/>
        <v>0</v>
      </c>
    </row>
    <row r="363" spans="1:33">
      <c r="A363" s="339">
        <f t="shared" si="32"/>
        <v>10</v>
      </c>
      <c r="B363" s="259"/>
      <c r="C363" s="307"/>
      <c r="D363" s="288"/>
      <c r="E363" s="286"/>
      <c r="F363" s="287"/>
      <c r="G363" s="168"/>
      <c r="H363" s="328" t="str">
        <f t="shared" si="30"/>
        <v/>
      </c>
      <c r="I363" s="322"/>
      <c r="J363" s="236" t="str">
        <f t="shared" si="31"/>
        <v/>
      </c>
      <c r="AG363" s="11">
        <f t="shared" si="33"/>
        <v>0</v>
      </c>
    </row>
    <row r="364" spans="1:33">
      <c r="A364" s="339">
        <f t="shared" si="32"/>
        <v>10</v>
      </c>
      <c r="B364" s="259"/>
      <c r="C364" s="307"/>
      <c r="D364" s="288"/>
      <c r="E364" s="286"/>
      <c r="F364" s="287"/>
      <c r="G364" s="168"/>
      <c r="H364" s="328" t="str">
        <f t="shared" si="30"/>
        <v/>
      </c>
      <c r="I364" s="322"/>
      <c r="J364" s="236" t="str">
        <f t="shared" si="31"/>
        <v/>
      </c>
      <c r="AG364" s="11">
        <f t="shared" si="33"/>
        <v>0</v>
      </c>
    </row>
    <row r="365" spans="1:33">
      <c r="A365" s="339">
        <f t="shared" si="32"/>
        <v>10</v>
      </c>
      <c r="B365" s="259"/>
      <c r="C365" s="307"/>
      <c r="D365" s="288"/>
      <c r="E365" s="286"/>
      <c r="F365" s="287"/>
      <c r="G365" s="168"/>
      <c r="H365" s="328" t="str">
        <f t="shared" si="30"/>
        <v/>
      </c>
      <c r="I365" s="322"/>
      <c r="J365" s="236" t="str">
        <f t="shared" si="31"/>
        <v/>
      </c>
      <c r="AG365" s="11">
        <f t="shared" si="33"/>
        <v>0</v>
      </c>
    </row>
    <row r="366" spans="1:33">
      <c r="A366" s="339">
        <f t="shared" si="32"/>
        <v>10</v>
      </c>
      <c r="B366" s="259"/>
      <c r="C366" s="307"/>
      <c r="D366" s="288"/>
      <c r="E366" s="286"/>
      <c r="F366" s="287"/>
      <c r="G366" s="168"/>
      <c r="H366" s="328" t="str">
        <f t="shared" si="30"/>
        <v/>
      </c>
      <c r="I366" s="322"/>
      <c r="J366" s="236" t="str">
        <f t="shared" si="31"/>
        <v/>
      </c>
      <c r="AG366" s="11">
        <f t="shared" si="33"/>
        <v>0</v>
      </c>
    </row>
    <row r="367" spans="1:33">
      <c r="A367" s="339">
        <f t="shared" si="32"/>
        <v>10</v>
      </c>
      <c r="B367" s="259"/>
      <c r="C367" s="307"/>
      <c r="D367" s="288"/>
      <c r="E367" s="286"/>
      <c r="F367" s="287"/>
      <c r="G367" s="168"/>
      <c r="H367" s="328" t="str">
        <f t="shared" si="30"/>
        <v/>
      </c>
      <c r="I367" s="322"/>
      <c r="J367" s="236" t="str">
        <f t="shared" si="31"/>
        <v/>
      </c>
      <c r="AG367" s="11">
        <f t="shared" si="33"/>
        <v>0</v>
      </c>
    </row>
    <row r="368" spans="1:33">
      <c r="A368" s="339">
        <f t="shared" si="32"/>
        <v>10</v>
      </c>
      <c r="B368" s="259"/>
      <c r="C368" s="307"/>
      <c r="D368" s="288"/>
      <c r="E368" s="286"/>
      <c r="F368" s="287"/>
      <c r="G368" s="168"/>
      <c r="H368" s="328" t="str">
        <f t="shared" si="30"/>
        <v/>
      </c>
      <c r="I368" s="322"/>
      <c r="J368" s="236" t="str">
        <f t="shared" si="31"/>
        <v/>
      </c>
      <c r="AG368" s="11">
        <f t="shared" si="33"/>
        <v>0</v>
      </c>
    </row>
    <row r="369" spans="1:33">
      <c r="A369" s="339">
        <f t="shared" si="32"/>
        <v>10</v>
      </c>
      <c r="B369" s="259"/>
      <c r="C369" s="307"/>
      <c r="D369" s="288"/>
      <c r="E369" s="286"/>
      <c r="F369" s="287"/>
      <c r="G369" s="168"/>
      <c r="H369" s="328" t="str">
        <f t="shared" si="30"/>
        <v/>
      </c>
      <c r="I369" s="322"/>
      <c r="J369" s="236" t="str">
        <f t="shared" si="31"/>
        <v/>
      </c>
      <c r="AG369" s="11">
        <f t="shared" si="33"/>
        <v>0</v>
      </c>
    </row>
    <row r="370" spans="1:33">
      <c r="A370" s="339">
        <f t="shared" si="32"/>
        <v>10</v>
      </c>
      <c r="B370" s="259"/>
      <c r="C370" s="307"/>
      <c r="D370" s="288"/>
      <c r="E370" s="286"/>
      <c r="F370" s="287"/>
      <c r="G370" s="168"/>
      <c r="H370" s="328" t="str">
        <f t="shared" si="30"/>
        <v/>
      </c>
      <c r="I370" s="322"/>
      <c r="J370" s="236" t="str">
        <f t="shared" si="31"/>
        <v/>
      </c>
      <c r="AG370" s="11">
        <f t="shared" si="33"/>
        <v>0</v>
      </c>
    </row>
    <row r="371" spans="1:33">
      <c r="A371" s="339">
        <f t="shared" si="32"/>
        <v>10</v>
      </c>
      <c r="B371" s="259"/>
      <c r="C371" s="307"/>
      <c r="D371" s="288"/>
      <c r="E371" s="286"/>
      <c r="F371" s="287"/>
      <c r="G371" s="168"/>
      <c r="H371" s="328" t="str">
        <f t="shared" si="30"/>
        <v/>
      </c>
      <c r="I371" s="322"/>
      <c r="J371" s="236" t="str">
        <f t="shared" si="31"/>
        <v/>
      </c>
      <c r="AG371" s="11">
        <f t="shared" si="33"/>
        <v>0</v>
      </c>
    </row>
    <row r="372" spans="1:33">
      <c r="A372" s="339">
        <f t="shared" si="32"/>
        <v>10</v>
      </c>
      <c r="B372" s="259"/>
      <c r="C372" s="307"/>
      <c r="D372" s="288"/>
      <c r="E372" s="286"/>
      <c r="F372" s="287"/>
      <c r="G372" s="168"/>
      <c r="H372" s="328" t="str">
        <f t="shared" si="30"/>
        <v/>
      </c>
      <c r="I372" s="322"/>
      <c r="J372" s="236" t="str">
        <f t="shared" si="31"/>
        <v/>
      </c>
      <c r="AG372" s="11">
        <f t="shared" si="33"/>
        <v>0</v>
      </c>
    </row>
    <row r="373" spans="1:33">
      <c r="A373" s="339">
        <f t="shared" si="32"/>
        <v>10</v>
      </c>
      <c r="B373" s="259"/>
      <c r="C373" s="307"/>
      <c r="D373" s="288"/>
      <c r="E373" s="286"/>
      <c r="F373" s="287"/>
      <c r="G373" s="168"/>
      <c r="H373" s="328" t="str">
        <f t="shared" si="30"/>
        <v/>
      </c>
      <c r="I373" s="322"/>
      <c r="J373" s="236" t="str">
        <f t="shared" si="31"/>
        <v/>
      </c>
      <c r="AG373" s="11">
        <f t="shared" si="33"/>
        <v>0</v>
      </c>
    </row>
    <row r="374" spans="1:33">
      <c r="A374" s="339">
        <f t="shared" si="32"/>
        <v>10</v>
      </c>
      <c r="B374" s="259"/>
      <c r="C374" s="307"/>
      <c r="D374" s="288"/>
      <c r="E374" s="286"/>
      <c r="F374" s="287"/>
      <c r="G374" s="168"/>
      <c r="H374" s="328" t="str">
        <f t="shared" si="30"/>
        <v/>
      </c>
      <c r="I374" s="322"/>
      <c r="J374" s="236" t="str">
        <f t="shared" si="31"/>
        <v/>
      </c>
      <c r="AG374" s="11">
        <f t="shared" si="33"/>
        <v>0</v>
      </c>
    </row>
    <row r="375" spans="1:33">
      <c r="A375" s="339">
        <f t="shared" si="32"/>
        <v>10</v>
      </c>
      <c r="B375" s="259"/>
      <c r="C375" s="307"/>
      <c r="D375" s="288"/>
      <c r="E375" s="286"/>
      <c r="F375" s="287"/>
      <c r="G375" s="168"/>
      <c r="H375" s="328" t="str">
        <f t="shared" si="30"/>
        <v/>
      </c>
      <c r="I375" s="322"/>
      <c r="J375" s="236" t="str">
        <f t="shared" si="31"/>
        <v/>
      </c>
      <c r="AG375" s="11">
        <f t="shared" si="33"/>
        <v>0</v>
      </c>
    </row>
    <row r="376" spans="1:33">
      <c r="A376" s="339">
        <f t="shared" si="32"/>
        <v>10</v>
      </c>
      <c r="B376" s="259"/>
      <c r="C376" s="307"/>
      <c r="D376" s="288"/>
      <c r="E376" s="286"/>
      <c r="F376" s="287"/>
      <c r="G376" s="168"/>
      <c r="H376" s="328" t="str">
        <f t="shared" si="30"/>
        <v/>
      </c>
      <c r="I376" s="322"/>
      <c r="J376" s="236" t="str">
        <f t="shared" si="31"/>
        <v/>
      </c>
      <c r="AG376" s="11">
        <f t="shared" si="33"/>
        <v>0</v>
      </c>
    </row>
    <row r="377" spans="1:33">
      <c r="A377" s="339">
        <f t="shared" si="32"/>
        <v>10</v>
      </c>
      <c r="B377" s="259"/>
      <c r="C377" s="307"/>
      <c r="D377" s="288"/>
      <c r="E377" s="286"/>
      <c r="F377" s="287"/>
      <c r="G377" s="168"/>
      <c r="H377" s="328" t="str">
        <f t="shared" si="30"/>
        <v/>
      </c>
      <c r="I377" s="322"/>
      <c r="J377" s="236" t="str">
        <f t="shared" si="31"/>
        <v/>
      </c>
      <c r="AG377" s="11">
        <f t="shared" si="33"/>
        <v>0</v>
      </c>
    </row>
    <row r="378" spans="1:33">
      <c r="A378" s="339">
        <f t="shared" si="32"/>
        <v>10</v>
      </c>
      <c r="B378" s="259"/>
      <c r="C378" s="307"/>
      <c r="D378" s="288"/>
      <c r="E378" s="286"/>
      <c r="F378" s="287"/>
      <c r="G378" s="168"/>
      <c r="H378" s="328" t="str">
        <f t="shared" si="30"/>
        <v/>
      </c>
      <c r="I378" s="322"/>
      <c r="J378" s="236" t="str">
        <f t="shared" si="31"/>
        <v/>
      </c>
      <c r="AG378" s="11">
        <f t="shared" si="33"/>
        <v>0</v>
      </c>
    </row>
    <row r="379" spans="1:33">
      <c r="A379" s="339">
        <f t="shared" si="32"/>
        <v>10</v>
      </c>
      <c r="B379" s="259"/>
      <c r="C379" s="307"/>
      <c r="D379" s="288"/>
      <c r="E379" s="286"/>
      <c r="F379" s="287"/>
      <c r="G379" s="168"/>
      <c r="H379" s="328" t="str">
        <f t="shared" si="30"/>
        <v/>
      </c>
      <c r="I379" s="322"/>
      <c r="J379" s="236" t="str">
        <f t="shared" si="31"/>
        <v/>
      </c>
      <c r="AG379" s="11">
        <f t="shared" si="33"/>
        <v>0</v>
      </c>
    </row>
    <row r="380" spans="1:33">
      <c r="A380" s="339">
        <f t="shared" si="32"/>
        <v>10</v>
      </c>
      <c r="B380" s="259"/>
      <c r="C380" s="307"/>
      <c r="D380" s="288"/>
      <c r="E380" s="286"/>
      <c r="F380" s="287"/>
      <c r="G380" s="168"/>
      <c r="H380" s="328" t="str">
        <f t="shared" si="30"/>
        <v/>
      </c>
      <c r="I380" s="322"/>
      <c r="J380" s="236" t="str">
        <f t="shared" si="31"/>
        <v/>
      </c>
      <c r="AG380" s="11">
        <f t="shared" si="33"/>
        <v>0</v>
      </c>
    </row>
    <row r="381" spans="1:33">
      <c r="A381" s="339">
        <f t="shared" si="32"/>
        <v>10</v>
      </c>
      <c r="B381" s="259"/>
      <c r="C381" s="307"/>
      <c r="D381" s="288"/>
      <c r="E381" s="286"/>
      <c r="F381" s="287"/>
      <c r="G381" s="168"/>
      <c r="H381" s="328" t="str">
        <f t="shared" si="30"/>
        <v/>
      </c>
      <c r="I381" s="322"/>
      <c r="J381" s="236" t="str">
        <f t="shared" si="31"/>
        <v/>
      </c>
      <c r="AG381" s="11">
        <f t="shared" si="33"/>
        <v>0</v>
      </c>
    </row>
    <row r="382" spans="1:33">
      <c r="A382" s="339">
        <f t="shared" si="32"/>
        <v>10</v>
      </c>
      <c r="B382" s="259"/>
      <c r="C382" s="307"/>
      <c r="D382" s="288"/>
      <c r="E382" s="286"/>
      <c r="F382" s="287"/>
      <c r="G382" s="168"/>
      <c r="H382" s="328" t="str">
        <f t="shared" si="30"/>
        <v/>
      </c>
      <c r="I382" s="322"/>
      <c r="J382" s="236" t="str">
        <f t="shared" si="31"/>
        <v/>
      </c>
      <c r="AG382" s="11">
        <f t="shared" si="33"/>
        <v>0</v>
      </c>
    </row>
    <row r="383" spans="1:33">
      <c r="A383" s="339">
        <f t="shared" si="32"/>
        <v>10</v>
      </c>
      <c r="B383" s="259"/>
      <c r="C383" s="307"/>
      <c r="D383" s="288"/>
      <c r="E383" s="286"/>
      <c r="F383" s="287"/>
      <c r="G383" s="168"/>
      <c r="H383" s="328" t="str">
        <f t="shared" si="30"/>
        <v/>
      </c>
      <c r="I383" s="322"/>
      <c r="J383" s="236" t="str">
        <f t="shared" si="31"/>
        <v/>
      </c>
      <c r="AG383" s="11">
        <f t="shared" si="33"/>
        <v>0</v>
      </c>
    </row>
    <row r="384" spans="1:33">
      <c r="A384" s="339">
        <f t="shared" si="32"/>
        <v>10</v>
      </c>
      <c r="B384" s="259"/>
      <c r="C384" s="307"/>
      <c r="D384" s="288"/>
      <c r="E384" s="286"/>
      <c r="F384" s="287"/>
      <c r="G384" s="168"/>
      <c r="H384" s="328" t="str">
        <f t="shared" si="30"/>
        <v/>
      </c>
      <c r="I384" s="322"/>
      <c r="J384" s="236" t="str">
        <f t="shared" si="31"/>
        <v/>
      </c>
      <c r="AG384" s="11">
        <f t="shared" si="33"/>
        <v>0</v>
      </c>
    </row>
    <row r="385" spans="1:33">
      <c r="A385" s="339">
        <f t="shared" si="32"/>
        <v>10</v>
      </c>
      <c r="B385" s="259"/>
      <c r="C385" s="307"/>
      <c r="D385" s="288"/>
      <c r="E385" s="286"/>
      <c r="F385" s="287"/>
      <c r="G385" s="168"/>
      <c r="H385" s="328" t="str">
        <f t="shared" si="30"/>
        <v/>
      </c>
      <c r="I385" s="322"/>
      <c r="J385" s="236" t="str">
        <f t="shared" si="31"/>
        <v/>
      </c>
      <c r="AG385" s="11">
        <f t="shared" si="33"/>
        <v>0</v>
      </c>
    </row>
    <row r="386" spans="1:33">
      <c r="A386" s="339">
        <f t="shared" si="32"/>
        <v>10</v>
      </c>
      <c r="B386" s="259"/>
      <c r="C386" s="307"/>
      <c r="D386" s="288"/>
      <c r="E386" s="286"/>
      <c r="F386" s="287"/>
      <c r="G386" s="168"/>
      <c r="H386" s="328" t="str">
        <f t="shared" si="30"/>
        <v/>
      </c>
      <c r="I386" s="322"/>
      <c r="J386" s="236" t="str">
        <f t="shared" si="31"/>
        <v/>
      </c>
      <c r="AG386" s="11">
        <f t="shared" si="33"/>
        <v>0</v>
      </c>
    </row>
    <row r="387" spans="1:33">
      <c r="A387" s="339">
        <f t="shared" si="32"/>
        <v>10</v>
      </c>
      <c r="B387" s="259"/>
      <c r="C387" s="307"/>
      <c r="D387" s="288"/>
      <c r="E387" s="286"/>
      <c r="F387" s="287"/>
      <c r="G387" s="168"/>
      <c r="H387" s="328" t="str">
        <f t="shared" si="30"/>
        <v/>
      </c>
      <c r="I387" s="322"/>
      <c r="J387" s="236" t="str">
        <f t="shared" si="31"/>
        <v/>
      </c>
      <c r="AG387" s="11">
        <f t="shared" si="33"/>
        <v>0</v>
      </c>
    </row>
    <row r="388" spans="1:33">
      <c r="A388" s="339">
        <f t="shared" si="32"/>
        <v>10</v>
      </c>
      <c r="B388" s="259"/>
      <c r="C388" s="307"/>
      <c r="D388" s="288"/>
      <c r="E388" s="286"/>
      <c r="F388" s="287"/>
      <c r="G388" s="168"/>
      <c r="H388" s="328" t="str">
        <f t="shared" si="30"/>
        <v/>
      </c>
      <c r="I388" s="322"/>
      <c r="J388" s="236" t="str">
        <f t="shared" si="31"/>
        <v/>
      </c>
      <c r="AG388" s="11">
        <f t="shared" si="33"/>
        <v>0</v>
      </c>
    </row>
    <row r="389" spans="1:33">
      <c r="A389" s="339">
        <f t="shared" si="32"/>
        <v>10</v>
      </c>
      <c r="B389" s="259"/>
      <c r="C389" s="307"/>
      <c r="D389" s="288"/>
      <c r="E389" s="286"/>
      <c r="F389" s="287"/>
      <c r="G389" s="168"/>
      <c r="H389" s="328" t="str">
        <f t="shared" si="30"/>
        <v/>
      </c>
      <c r="I389" s="322"/>
      <c r="J389" s="236" t="str">
        <f t="shared" si="31"/>
        <v/>
      </c>
      <c r="AG389" s="11">
        <f t="shared" si="33"/>
        <v>0</v>
      </c>
    </row>
    <row r="390" spans="1:33" ht="19.5" thickBot="1">
      <c r="A390" s="340">
        <f t="shared" si="32"/>
        <v>10</v>
      </c>
      <c r="B390" s="314"/>
      <c r="C390" s="315"/>
      <c r="D390" s="316"/>
      <c r="E390" s="317"/>
      <c r="F390" s="318"/>
      <c r="G390" s="319"/>
      <c r="H390" s="330" t="str">
        <f t="shared" si="30"/>
        <v/>
      </c>
      <c r="I390" s="322"/>
      <c r="J390" s="236" t="str">
        <f t="shared" si="31"/>
        <v/>
      </c>
      <c r="AG390" s="11">
        <f t="shared" si="33"/>
        <v>0</v>
      </c>
    </row>
    <row r="391" spans="1:33">
      <c r="A391" s="331">
        <f t="shared" si="32"/>
        <v>11</v>
      </c>
      <c r="B391" s="332"/>
      <c r="C391" s="333"/>
      <c r="D391" s="341"/>
      <c r="E391" s="335"/>
      <c r="F391" s="336"/>
      <c r="G391" s="337"/>
      <c r="H391" s="338" t="str">
        <f t="shared" si="30"/>
        <v/>
      </c>
      <c r="I391" s="322"/>
      <c r="J391" s="236" t="str">
        <f t="shared" si="31"/>
        <v/>
      </c>
      <c r="AG391" s="11">
        <f t="shared" si="33"/>
        <v>0</v>
      </c>
    </row>
    <row r="392" spans="1:33">
      <c r="A392" s="339">
        <f t="shared" si="32"/>
        <v>11</v>
      </c>
      <c r="B392" s="259"/>
      <c r="C392" s="307"/>
      <c r="D392" s="288"/>
      <c r="E392" s="286"/>
      <c r="F392" s="287"/>
      <c r="G392" s="168"/>
      <c r="H392" s="328" t="str">
        <f t="shared" si="30"/>
        <v/>
      </c>
      <c r="I392" s="322"/>
      <c r="J392" s="236" t="str">
        <f t="shared" si="31"/>
        <v/>
      </c>
      <c r="AG392" s="11">
        <f t="shared" si="33"/>
        <v>0</v>
      </c>
    </row>
    <row r="393" spans="1:33">
      <c r="A393" s="339">
        <f t="shared" si="32"/>
        <v>11</v>
      </c>
      <c r="B393" s="259"/>
      <c r="C393" s="307"/>
      <c r="D393" s="288"/>
      <c r="E393" s="286"/>
      <c r="F393" s="287"/>
      <c r="G393" s="168"/>
      <c r="H393" s="328" t="str">
        <f t="shared" si="30"/>
        <v/>
      </c>
      <c r="I393" s="322"/>
      <c r="J393" s="236" t="str">
        <f t="shared" si="31"/>
        <v/>
      </c>
      <c r="AG393" s="11">
        <f t="shared" si="33"/>
        <v>0</v>
      </c>
    </row>
    <row r="394" spans="1:33">
      <c r="A394" s="339">
        <f t="shared" si="32"/>
        <v>11</v>
      </c>
      <c r="B394" s="259"/>
      <c r="C394" s="307"/>
      <c r="D394" s="288"/>
      <c r="E394" s="286"/>
      <c r="F394" s="287"/>
      <c r="G394" s="168"/>
      <c r="H394" s="328" t="str">
        <f t="shared" ref="H394:H457" si="34">IFERROR(IF(C394="","",IF(F394+G394=0,"",IF($N$1=FALSE,IF($B394="",ROUNDUP(F394*$I$3,IF($J$6="1円単位",0,-2))+G394,ROUNDUP(F394*$I$4,IF($J$6="1円単位",0,-2))+G394),IF($B394="",ROUNDUP(F394*VLOOKUP(I394,$N$6:$P$17,3,0),IF($J$6="1円単位",0,-2))+G394,ROUNDUP(F394*VLOOKUP(I394,$N$23:$P$34,3,0),IF($J$6="1円単位",0,-2))+G394)))),0)</f>
        <v/>
      </c>
      <c r="I394" s="322"/>
      <c r="J394" s="236" t="str">
        <f t="shared" ref="J394:J457" si="35">IFERROR(IF(OR(C394="",D394="",E394=""),IF(F394+G394&lt;&gt;0,"名称・数量・単位を入力してください",""),""),"")</f>
        <v/>
      </c>
      <c r="AG394" s="11">
        <f t="shared" si="33"/>
        <v>0</v>
      </c>
    </row>
    <row r="395" spans="1:33">
      <c r="A395" s="339">
        <f t="shared" si="32"/>
        <v>11</v>
      </c>
      <c r="B395" s="259"/>
      <c r="C395" s="307"/>
      <c r="D395" s="288"/>
      <c r="E395" s="286"/>
      <c r="F395" s="287"/>
      <c r="G395" s="168"/>
      <c r="H395" s="328" t="str">
        <f t="shared" si="34"/>
        <v/>
      </c>
      <c r="I395" s="322"/>
      <c r="J395" s="236" t="str">
        <f t="shared" si="35"/>
        <v/>
      </c>
      <c r="AG395" s="11">
        <f t="shared" si="33"/>
        <v>0</v>
      </c>
    </row>
    <row r="396" spans="1:33">
      <c r="A396" s="339">
        <f t="shared" si="32"/>
        <v>11</v>
      </c>
      <c r="B396" s="259"/>
      <c r="C396" s="307"/>
      <c r="D396" s="288"/>
      <c r="E396" s="286"/>
      <c r="F396" s="287"/>
      <c r="G396" s="168"/>
      <c r="H396" s="328" t="str">
        <f t="shared" si="34"/>
        <v/>
      </c>
      <c r="I396" s="322"/>
      <c r="J396" s="236" t="str">
        <f t="shared" si="35"/>
        <v/>
      </c>
      <c r="AG396" s="11">
        <f t="shared" si="33"/>
        <v>0</v>
      </c>
    </row>
    <row r="397" spans="1:33">
      <c r="A397" s="339">
        <f t="shared" si="32"/>
        <v>11</v>
      </c>
      <c r="B397" s="259"/>
      <c r="C397" s="307"/>
      <c r="D397" s="288"/>
      <c r="E397" s="286"/>
      <c r="F397" s="287"/>
      <c r="G397" s="168"/>
      <c r="H397" s="328" t="str">
        <f t="shared" si="34"/>
        <v/>
      </c>
      <c r="I397" s="322"/>
      <c r="J397" s="236" t="str">
        <f t="shared" si="35"/>
        <v/>
      </c>
      <c r="AG397" s="11">
        <f t="shared" si="33"/>
        <v>0</v>
      </c>
    </row>
    <row r="398" spans="1:33">
      <c r="A398" s="339">
        <f t="shared" si="32"/>
        <v>11</v>
      </c>
      <c r="B398" s="259"/>
      <c r="C398" s="307"/>
      <c r="D398" s="288"/>
      <c r="E398" s="286"/>
      <c r="F398" s="287"/>
      <c r="G398" s="168"/>
      <c r="H398" s="328" t="str">
        <f t="shared" si="34"/>
        <v/>
      </c>
      <c r="I398" s="322"/>
      <c r="J398" s="236" t="str">
        <f t="shared" si="35"/>
        <v/>
      </c>
      <c r="AG398" s="11">
        <f t="shared" si="33"/>
        <v>0</v>
      </c>
    </row>
    <row r="399" spans="1:33">
      <c r="A399" s="339">
        <f t="shared" si="32"/>
        <v>11</v>
      </c>
      <c r="B399" s="259"/>
      <c r="C399" s="307"/>
      <c r="D399" s="288"/>
      <c r="E399" s="286"/>
      <c r="F399" s="287"/>
      <c r="G399" s="168"/>
      <c r="H399" s="328" t="str">
        <f t="shared" si="34"/>
        <v/>
      </c>
      <c r="I399" s="322"/>
      <c r="J399" s="236" t="str">
        <f t="shared" si="35"/>
        <v/>
      </c>
      <c r="AG399" s="11">
        <f t="shared" si="33"/>
        <v>0</v>
      </c>
    </row>
    <row r="400" spans="1:33">
      <c r="A400" s="339">
        <f t="shared" ref="A400:A463" si="36">A361+1</f>
        <v>11</v>
      </c>
      <c r="B400" s="259"/>
      <c r="C400" s="307"/>
      <c r="D400" s="288"/>
      <c r="E400" s="286"/>
      <c r="F400" s="287"/>
      <c r="G400" s="168"/>
      <c r="H400" s="328" t="str">
        <f t="shared" si="34"/>
        <v/>
      </c>
      <c r="I400" s="322"/>
      <c r="J400" s="236" t="str">
        <f t="shared" si="35"/>
        <v/>
      </c>
      <c r="AG400" s="11">
        <f t="shared" si="33"/>
        <v>0</v>
      </c>
    </row>
    <row r="401" spans="1:33">
      <c r="A401" s="339">
        <f t="shared" si="36"/>
        <v>11</v>
      </c>
      <c r="B401" s="259"/>
      <c r="C401" s="307"/>
      <c r="D401" s="288"/>
      <c r="E401" s="286"/>
      <c r="F401" s="287"/>
      <c r="G401" s="168"/>
      <c r="H401" s="328" t="str">
        <f t="shared" si="34"/>
        <v/>
      </c>
      <c r="I401" s="322"/>
      <c r="J401" s="236" t="str">
        <f t="shared" si="35"/>
        <v/>
      </c>
      <c r="AG401" s="11">
        <f t="shared" si="33"/>
        <v>0</v>
      </c>
    </row>
    <row r="402" spans="1:33">
      <c r="A402" s="339">
        <f t="shared" si="36"/>
        <v>11</v>
      </c>
      <c r="B402" s="259"/>
      <c r="C402" s="307"/>
      <c r="D402" s="288"/>
      <c r="E402" s="286"/>
      <c r="F402" s="287"/>
      <c r="G402" s="168"/>
      <c r="H402" s="328" t="str">
        <f t="shared" si="34"/>
        <v/>
      </c>
      <c r="I402" s="322"/>
      <c r="J402" s="236" t="str">
        <f t="shared" si="35"/>
        <v/>
      </c>
      <c r="AG402" s="11">
        <f t="shared" si="33"/>
        <v>0</v>
      </c>
    </row>
    <row r="403" spans="1:33">
      <c r="A403" s="339">
        <f t="shared" si="36"/>
        <v>11</v>
      </c>
      <c r="B403" s="259"/>
      <c r="C403" s="307"/>
      <c r="D403" s="288"/>
      <c r="E403" s="286"/>
      <c r="F403" s="287"/>
      <c r="G403" s="168"/>
      <c r="H403" s="328" t="str">
        <f t="shared" si="34"/>
        <v/>
      </c>
      <c r="I403" s="322"/>
      <c r="J403" s="236" t="str">
        <f t="shared" si="35"/>
        <v/>
      </c>
      <c r="AG403" s="11">
        <f t="shared" si="33"/>
        <v>0</v>
      </c>
    </row>
    <row r="404" spans="1:33">
      <c r="A404" s="339">
        <f t="shared" si="36"/>
        <v>11</v>
      </c>
      <c r="B404" s="259"/>
      <c r="C404" s="307"/>
      <c r="D404" s="288"/>
      <c r="E404" s="286"/>
      <c r="F404" s="287"/>
      <c r="G404" s="168"/>
      <c r="H404" s="328" t="str">
        <f t="shared" si="34"/>
        <v/>
      </c>
      <c r="I404" s="322"/>
      <c r="J404" s="236" t="str">
        <f t="shared" si="35"/>
        <v/>
      </c>
      <c r="AG404" s="11">
        <f t="shared" si="33"/>
        <v>0</v>
      </c>
    </row>
    <row r="405" spans="1:33">
      <c r="A405" s="339">
        <f t="shared" si="36"/>
        <v>11</v>
      </c>
      <c r="B405" s="259"/>
      <c r="C405" s="307"/>
      <c r="D405" s="288"/>
      <c r="E405" s="286"/>
      <c r="F405" s="287"/>
      <c r="G405" s="168"/>
      <c r="H405" s="328" t="str">
        <f t="shared" si="34"/>
        <v/>
      </c>
      <c r="I405" s="322"/>
      <c r="J405" s="236" t="str">
        <f t="shared" si="35"/>
        <v/>
      </c>
      <c r="AG405" s="11">
        <f t="shared" si="33"/>
        <v>0</v>
      </c>
    </row>
    <row r="406" spans="1:33">
      <c r="A406" s="339">
        <f t="shared" si="36"/>
        <v>11</v>
      </c>
      <c r="B406" s="259"/>
      <c r="C406" s="307"/>
      <c r="D406" s="288"/>
      <c r="E406" s="286"/>
      <c r="F406" s="287"/>
      <c r="G406" s="168"/>
      <c r="H406" s="328" t="str">
        <f t="shared" si="34"/>
        <v/>
      </c>
      <c r="I406" s="322"/>
      <c r="J406" s="236" t="str">
        <f t="shared" si="35"/>
        <v/>
      </c>
      <c r="AG406" s="11">
        <f t="shared" si="33"/>
        <v>0</v>
      </c>
    </row>
    <row r="407" spans="1:33">
      <c r="A407" s="339">
        <f t="shared" si="36"/>
        <v>11</v>
      </c>
      <c r="B407" s="259"/>
      <c r="C407" s="307"/>
      <c r="D407" s="288"/>
      <c r="E407" s="286"/>
      <c r="F407" s="287"/>
      <c r="G407" s="168"/>
      <c r="H407" s="328" t="str">
        <f t="shared" si="34"/>
        <v/>
      </c>
      <c r="I407" s="322"/>
      <c r="J407" s="236" t="str">
        <f t="shared" si="35"/>
        <v/>
      </c>
      <c r="AG407" s="11">
        <f t="shared" ref="AG407:AG470" si="37">IF(ISERROR(LEN(D393)-FIND(".",D393))=TRUE,0,LEN(D393)-FIND(".",D393))</f>
        <v>0</v>
      </c>
    </row>
    <row r="408" spans="1:33">
      <c r="A408" s="339">
        <f t="shared" si="36"/>
        <v>11</v>
      </c>
      <c r="B408" s="259"/>
      <c r="C408" s="307"/>
      <c r="D408" s="288"/>
      <c r="E408" s="286"/>
      <c r="F408" s="287"/>
      <c r="G408" s="168"/>
      <c r="H408" s="328" t="str">
        <f t="shared" si="34"/>
        <v/>
      </c>
      <c r="I408" s="322"/>
      <c r="J408" s="236" t="str">
        <f t="shared" si="35"/>
        <v/>
      </c>
      <c r="AG408" s="11">
        <f t="shared" si="37"/>
        <v>0</v>
      </c>
    </row>
    <row r="409" spans="1:33">
      <c r="A409" s="339">
        <f t="shared" si="36"/>
        <v>11</v>
      </c>
      <c r="B409" s="259"/>
      <c r="C409" s="307"/>
      <c r="D409" s="288"/>
      <c r="E409" s="286"/>
      <c r="F409" s="287"/>
      <c r="G409" s="168"/>
      <c r="H409" s="328" t="str">
        <f t="shared" si="34"/>
        <v/>
      </c>
      <c r="I409" s="322"/>
      <c r="J409" s="236" t="str">
        <f t="shared" si="35"/>
        <v/>
      </c>
      <c r="AG409" s="11">
        <f t="shared" si="37"/>
        <v>0</v>
      </c>
    </row>
    <row r="410" spans="1:33">
      <c r="A410" s="339">
        <f t="shared" si="36"/>
        <v>11</v>
      </c>
      <c r="B410" s="259"/>
      <c r="C410" s="307"/>
      <c r="D410" s="288"/>
      <c r="E410" s="286"/>
      <c r="F410" s="287"/>
      <c r="G410" s="168"/>
      <c r="H410" s="328" t="str">
        <f t="shared" si="34"/>
        <v/>
      </c>
      <c r="I410" s="322"/>
      <c r="J410" s="236" t="str">
        <f t="shared" si="35"/>
        <v/>
      </c>
      <c r="AG410" s="11">
        <f t="shared" si="37"/>
        <v>0</v>
      </c>
    </row>
    <row r="411" spans="1:33">
      <c r="A411" s="339">
        <f t="shared" si="36"/>
        <v>11</v>
      </c>
      <c r="B411" s="259"/>
      <c r="C411" s="307"/>
      <c r="D411" s="288"/>
      <c r="E411" s="286"/>
      <c r="F411" s="287"/>
      <c r="G411" s="168"/>
      <c r="H411" s="328" t="str">
        <f t="shared" si="34"/>
        <v/>
      </c>
      <c r="I411" s="322"/>
      <c r="J411" s="236" t="str">
        <f t="shared" si="35"/>
        <v/>
      </c>
      <c r="AG411" s="11">
        <f t="shared" si="37"/>
        <v>0</v>
      </c>
    </row>
    <row r="412" spans="1:33">
      <c r="A412" s="339">
        <f t="shared" si="36"/>
        <v>11</v>
      </c>
      <c r="B412" s="259"/>
      <c r="C412" s="307"/>
      <c r="D412" s="288"/>
      <c r="E412" s="286"/>
      <c r="F412" s="287"/>
      <c r="G412" s="168"/>
      <c r="H412" s="328" t="str">
        <f t="shared" si="34"/>
        <v/>
      </c>
      <c r="I412" s="322"/>
      <c r="J412" s="236" t="str">
        <f t="shared" si="35"/>
        <v/>
      </c>
      <c r="AG412" s="11">
        <f t="shared" si="37"/>
        <v>0</v>
      </c>
    </row>
    <row r="413" spans="1:33">
      <c r="A413" s="339">
        <f t="shared" si="36"/>
        <v>11</v>
      </c>
      <c r="B413" s="259"/>
      <c r="C413" s="307"/>
      <c r="D413" s="288"/>
      <c r="E413" s="286"/>
      <c r="F413" s="287"/>
      <c r="G413" s="168"/>
      <c r="H413" s="328" t="str">
        <f t="shared" si="34"/>
        <v/>
      </c>
      <c r="I413" s="322"/>
      <c r="J413" s="236" t="str">
        <f t="shared" si="35"/>
        <v/>
      </c>
      <c r="AG413" s="11">
        <f t="shared" si="37"/>
        <v>0</v>
      </c>
    </row>
    <row r="414" spans="1:33">
      <c r="A414" s="339">
        <f t="shared" si="36"/>
        <v>11</v>
      </c>
      <c r="B414" s="259"/>
      <c r="C414" s="307"/>
      <c r="D414" s="288"/>
      <c r="E414" s="286"/>
      <c r="F414" s="287"/>
      <c r="G414" s="168"/>
      <c r="H414" s="328" t="str">
        <f t="shared" si="34"/>
        <v/>
      </c>
      <c r="I414" s="322"/>
      <c r="J414" s="236" t="str">
        <f t="shared" si="35"/>
        <v/>
      </c>
      <c r="AG414" s="11">
        <f t="shared" si="37"/>
        <v>0</v>
      </c>
    </row>
    <row r="415" spans="1:33">
      <c r="A415" s="339">
        <f t="shared" si="36"/>
        <v>11</v>
      </c>
      <c r="B415" s="259"/>
      <c r="C415" s="307"/>
      <c r="D415" s="288"/>
      <c r="E415" s="286"/>
      <c r="F415" s="287"/>
      <c r="G415" s="168"/>
      <c r="H415" s="328" t="str">
        <f t="shared" si="34"/>
        <v/>
      </c>
      <c r="I415" s="322"/>
      <c r="J415" s="236" t="str">
        <f t="shared" si="35"/>
        <v/>
      </c>
      <c r="AG415" s="11">
        <f t="shared" si="37"/>
        <v>0</v>
      </c>
    </row>
    <row r="416" spans="1:33">
      <c r="A416" s="339">
        <f t="shared" si="36"/>
        <v>11</v>
      </c>
      <c r="B416" s="259"/>
      <c r="C416" s="307"/>
      <c r="D416" s="288"/>
      <c r="E416" s="286"/>
      <c r="F416" s="287"/>
      <c r="G416" s="168"/>
      <c r="H416" s="328" t="str">
        <f t="shared" si="34"/>
        <v/>
      </c>
      <c r="I416" s="322"/>
      <c r="J416" s="236" t="str">
        <f t="shared" si="35"/>
        <v/>
      </c>
      <c r="AG416" s="11">
        <f t="shared" si="37"/>
        <v>0</v>
      </c>
    </row>
    <row r="417" spans="1:33">
      <c r="A417" s="339">
        <f t="shared" si="36"/>
        <v>11</v>
      </c>
      <c r="B417" s="259"/>
      <c r="C417" s="307"/>
      <c r="D417" s="288"/>
      <c r="E417" s="286"/>
      <c r="F417" s="287"/>
      <c r="G417" s="168"/>
      <c r="H417" s="328" t="str">
        <f t="shared" si="34"/>
        <v/>
      </c>
      <c r="I417" s="322"/>
      <c r="J417" s="236" t="str">
        <f t="shared" si="35"/>
        <v/>
      </c>
      <c r="AG417" s="11">
        <f t="shared" si="37"/>
        <v>0</v>
      </c>
    </row>
    <row r="418" spans="1:33">
      <c r="A418" s="339">
        <f t="shared" si="36"/>
        <v>11</v>
      </c>
      <c r="B418" s="259"/>
      <c r="C418" s="307"/>
      <c r="D418" s="288"/>
      <c r="E418" s="286"/>
      <c r="F418" s="287"/>
      <c r="G418" s="168"/>
      <c r="H418" s="328" t="str">
        <f t="shared" si="34"/>
        <v/>
      </c>
      <c r="I418" s="322"/>
      <c r="J418" s="236" t="str">
        <f t="shared" si="35"/>
        <v/>
      </c>
      <c r="AG418" s="11">
        <f t="shared" si="37"/>
        <v>0</v>
      </c>
    </row>
    <row r="419" spans="1:33">
      <c r="A419" s="339">
        <f t="shared" si="36"/>
        <v>11</v>
      </c>
      <c r="B419" s="259"/>
      <c r="C419" s="307"/>
      <c r="D419" s="288"/>
      <c r="E419" s="286"/>
      <c r="F419" s="287"/>
      <c r="G419" s="168"/>
      <c r="H419" s="328" t="str">
        <f t="shared" si="34"/>
        <v/>
      </c>
      <c r="I419" s="322"/>
      <c r="J419" s="236" t="str">
        <f t="shared" si="35"/>
        <v/>
      </c>
      <c r="AG419" s="11">
        <f t="shared" si="37"/>
        <v>0</v>
      </c>
    </row>
    <row r="420" spans="1:33">
      <c r="A420" s="339">
        <f t="shared" si="36"/>
        <v>11</v>
      </c>
      <c r="B420" s="259"/>
      <c r="C420" s="307"/>
      <c r="D420" s="288"/>
      <c r="E420" s="286"/>
      <c r="F420" s="287"/>
      <c r="G420" s="168"/>
      <c r="H420" s="328" t="str">
        <f t="shared" si="34"/>
        <v/>
      </c>
      <c r="I420" s="322"/>
      <c r="J420" s="236" t="str">
        <f t="shared" si="35"/>
        <v/>
      </c>
      <c r="AG420" s="11">
        <f t="shared" si="37"/>
        <v>0</v>
      </c>
    </row>
    <row r="421" spans="1:33">
      <c r="A421" s="339">
        <f t="shared" si="36"/>
        <v>11</v>
      </c>
      <c r="B421" s="259"/>
      <c r="C421" s="307"/>
      <c r="D421" s="288"/>
      <c r="E421" s="286"/>
      <c r="F421" s="287"/>
      <c r="G421" s="168"/>
      <c r="H421" s="328" t="str">
        <f t="shared" si="34"/>
        <v/>
      </c>
      <c r="I421" s="322"/>
      <c r="J421" s="236" t="str">
        <f t="shared" si="35"/>
        <v/>
      </c>
      <c r="AG421" s="11">
        <f t="shared" si="37"/>
        <v>0</v>
      </c>
    </row>
    <row r="422" spans="1:33">
      <c r="A422" s="339">
        <f t="shared" si="36"/>
        <v>11</v>
      </c>
      <c r="B422" s="259"/>
      <c r="C422" s="307"/>
      <c r="D422" s="288"/>
      <c r="E422" s="286"/>
      <c r="F422" s="287"/>
      <c r="G422" s="168"/>
      <c r="H422" s="328" t="str">
        <f t="shared" si="34"/>
        <v/>
      </c>
      <c r="I422" s="322"/>
      <c r="J422" s="236" t="str">
        <f t="shared" si="35"/>
        <v/>
      </c>
      <c r="AG422" s="11">
        <f t="shared" si="37"/>
        <v>0</v>
      </c>
    </row>
    <row r="423" spans="1:33">
      <c r="A423" s="339">
        <f t="shared" si="36"/>
        <v>11</v>
      </c>
      <c r="B423" s="259"/>
      <c r="C423" s="307"/>
      <c r="D423" s="288"/>
      <c r="E423" s="286"/>
      <c r="F423" s="287"/>
      <c r="G423" s="168"/>
      <c r="H423" s="328" t="str">
        <f t="shared" si="34"/>
        <v/>
      </c>
      <c r="I423" s="322"/>
      <c r="J423" s="236" t="str">
        <f t="shared" si="35"/>
        <v/>
      </c>
      <c r="AG423" s="11">
        <f t="shared" si="37"/>
        <v>0</v>
      </c>
    </row>
    <row r="424" spans="1:33">
      <c r="A424" s="339">
        <f t="shared" si="36"/>
        <v>11</v>
      </c>
      <c r="B424" s="259"/>
      <c r="C424" s="307"/>
      <c r="D424" s="288"/>
      <c r="E424" s="286"/>
      <c r="F424" s="287"/>
      <c r="G424" s="168"/>
      <c r="H424" s="328" t="str">
        <f t="shared" si="34"/>
        <v/>
      </c>
      <c r="I424" s="322"/>
      <c r="J424" s="236" t="str">
        <f t="shared" si="35"/>
        <v/>
      </c>
      <c r="AG424" s="11">
        <f t="shared" si="37"/>
        <v>0</v>
      </c>
    </row>
    <row r="425" spans="1:33">
      <c r="A425" s="339">
        <f t="shared" si="36"/>
        <v>11</v>
      </c>
      <c r="B425" s="259"/>
      <c r="C425" s="307"/>
      <c r="D425" s="288"/>
      <c r="E425" s="286"/>
      <c r="F425" s="287"/>
      <c r="G425" s="168"/>
      <c r="H425" s="328" t="str">
        <f t="shared" si="34"/>
        <v/>
      </c>
      <c r="I425" s="322"/>
      <c r="J425" s="236" t="str">
        <f t="shared" si="35"/>
        <v/>
      </c>
      <c r="AG425" s="11">
        <f t="shared" si="37"/>
        <v>0</v>
      </c>
    </row>
    <row r="426" spans="1:33">
      <c r="A426" s="339">
        <f t="shared" si="36"/>
        <v>11</v>
      </c>
      <c r="B426" s="259"/>
      <c r="C426" s="307"/>
      <c r="D426" s="288"/>
      <c r="E426" s="286"/>
      <c r="F426" s="287"/>
      <c r="G426" s="168"/>
      <c r="H426" s="328" t="str">
        <f t="shared" si="34"/>
        <v/>
      </c>
      <c r="I426" s="322"/>
      <c r="J426" s="236" t="str">
        <f t="shared" si="35"/>
        <v/>
      </c>
      <c r="AG426" s="11">
        <f t="shared" si="37"/>
        <v>0</v>
      </c>
    </row>
    <row r="427" spans="1:33">
      <c r="A427" s="339">
        <f t="shared" si="36"/>
        <v>11</v>
      </c>
      <c r="B427" s="259"/>
      <c r="C427" s="307"/>
      <c r="D427" s="288"/>
      <c r="E427" s="286"/>
      <c r="F427" s="287"/>
      <c r="G427" s="168"/>
      <c r="H427" s="328" t="str">
        <f t="shared" si="34"/>
        <v/>
      </c>
      <c r="I427" s="322"/>
      <c r="J427" s="236" t="str">
        <f t="shared" si="35"/>
        <v/>
      </c>
      <c r="AG427" s="11">
        <f t="shared" si="37"/>
        <v>0</v>
      </c>
    </row>
    <row r="428" spans="1:33">
      <c r="A428" s="339">
        <f t="shared" si="36"/>
        <v>11</v>
      </c>
      <c r="B428" s="259"/>
      <c r="C428" s="307"/>
      <c r="D428" s="288"/>
      <c r="E428" s="286"/>
      <c r="F428" s="287"/>
      <c r="G428" s="168"/>
      <c r="H428" s="328" t="str">
        <f t="shared" si="34"/>
        <v/>
      </c>
      <c r="I428" s="322"/>
      <c r="J428" s="236" t="str">
        <f t="shared" si="35"/>
        <v/>
      </c>
      <c r="AG428" s="11">
        <f t="shared" si="37"/>
        <v>0</v>
      </c>
    </row>
    <row r="429" spans="1:33" ht="19.5" thickBot="1">
      <c r="A429" s="340">
        <f t="shared" si="36"/>
        <v>11</v>
      </c>
      <c r="B429" s="314"/>
      <c r="C429" s="315"/>
      <c r="D429" s="316"/>
      <c r="E429" s="317"/>
      <c r="F429" s="318"/>
      <c r="G429" s="319"/>
      <c r="H429" s="330" t="str">
        <f t="shared" si="34"/>
        <v/>
      </c>
      <c r="I429" s="322"/>
      <c r="J429" s="236" t="str">
        <f t="shared" si="35"/>
        <v/>
      </c>
      <c r="AG429" s="11">
        <f t="shared" si="37"/>
        <v>0</v>
      </c>
    </row>
    <row r="430" spans="1:33">
      <c r="A430" s="331">
        <f t="shared" si="36"/>
        <v>12</v>
      </c>
      <c r="B430" s="332"/>
      <c r="C430" s="333"/>
      <c r="D430" s="341"/>
      <c r="E430" s="335"/>
      <c r="F430" s="336"/>
      <c r="G430" s="337"/>
      <c r="H430" s="338" t="str">
        <f t="shared" si="34"/>
        <v/>
      </c>
      <c r="I430" s="322"/>
      <c r="J430" s="236" t="str">
        <f t="shared" si="35"/>
        <v/>
      </c>
      <c r="AG430" s="11">
        <f t="shared" si="37"/>
        <v>0</v>
      </c>
    </row>
    <row r="431" spans="1:33">
      <c r="A431" s="339">
        <f t="shared" si="36"/>
        <v>12</v>
      </c>
      <c r="B431" s="259"/>
      <c r="C431" s="307"/>
      <c r="D431" s="288"/>
      <c r="E431" s="286"/>
      <c r="F431" s="287"/>
      <c r="G431" s="168"/>
      <c r="H431" s="328" t="str">
        <f t="shared" si="34"/>
        <v/>
      </c>
      <c r="I431" s="322"/>
      <c r="J431" s="236" t="str">
        <f t="shared" si="35"/>
        <v/>
      </c>
      <c r="AG431" s="11">
        <f t="shared" si="37"/>
        <v>0</v>
      </c>
    </row>
    <row r="432" spans="1:33">
      <c r="A432" s="339">
        <f t="shared" si="36"/>
        <v>12</v>
      </c>
      <c r="B432" s="259"/>
      <c r="C432" s="307"/>
      <c r="D432" s="288"/>
      <c r="E432" s="286"/>
      <c r="F432" s="287"/>
      <c r="G432" s="168"/>
      <c r="H432" s="328" t="str">
        <f t="shared" si="34"/>
        <v/>
      </c>
      <c r="I432" s="322"/>
      <c r="J432" s="236" t="str">
        <f t="shared" si="35"/>
        <v/>
      </c>
      <c r="AG432" s="11">
        <f t="shared" si="37"/>
        <v>0</v>
      </c>
    </row>
    <row r="433" spans="1:33">
      <c r="A433" s="339">
        <f t="shared" si="36"/>
        <v>12</v>
      </c>
      <c r="B433" s="259"/>
      <c r="C433" s="307"/>
      <c r="D433" s="288"/>
      <c r="E433" s="286"/>
      <c r="F433" s="287"/>
      <c r="G433" s="168"/>
      <c r="H433" s="328" t="str">
        <f t="shared" si="34"/>
        <v/>
      </c>
      <c r="I433" s="322"/>
      <c r="J433" s="236" t="str">
        <f t="shared" si="35"/>
        <v/>
      </c>
      <c r="AG433" s="11">
        <f t="shared" si="37"/>
        <v>0</v>
      </c>
    </row>
    <row r="434" spans="1:33">
      <c r="A434" s="339">
        <f t="shared" si="36"/>
        <v>12</v>
      </c>
      <c r="B434" s="259"/>
      <c r="C434" s="307"/>
      <c r="D434" s="288"/>
      <c r="E434" s="286"/>
      <c r="F434" s="287"/>
      <c r="G434" s="168"/>
      <c r="H434" s="328" t="str">
        <f t="shared" si="34"/>
        <v/>
      </c>
      <c r="I434" s="322"/>
      <c r="J434" s="236" t="str">
        <f t="shared" si="35"/>
        <v/>
      </c>
      <c r="AG434" s="11">
        <f t="shared" si="37"/>
        <v>0</v>
      </c>
    </row>
    <row r="435" spans="1:33">
      <c r="A435" s="339">
        <f t="shared" si="36"/>
        <v>12</v>
      </c>
      <c r="B435" s="259"/>
      <c r="C435" s="307"/>
      <c r="D435" s="288"/>
      <c r="E435" s="286"/>
      <c r="F435" s="287"/>
      <c r="G435" s="168"/>
      <c r="H435" s="328" t="str">
        <f t="shared" si="34"/>
        <v/>
      </c>
      <c r="I435" s="322"/>
      <c r="J435" s="236" t="str">
        <f t="shared" si="35"/>
        <v/>
      </c>
      <c r="AG435" s="11">
        <f t="shared" si="37"/>
        <v>0</v>
      </c>
    </row>
    <row r="436" spans="1:33">
      <c r="A436" s="339">
        <f t="shared" si="36"/>
        <v>12</v>
      </c>
      <c r="B436" s="259"/>
      <c r="C436" s="307"/>
      <c r="D436" s="288"/>
      <c r="E436" s="286"/>
      <c r="F436" s="287"/>
      <c r="G436" s="168"/>
      <c r="H436" s="328" t="str">
        <f t="shared" si="34"/>
        <v/>
      </c>
      <c r="I436" s="322"/>
      <c r="J436" s="236" t="str">
        <f t="shared" si="35"/>
        <v/>
      </c>
      <c r="AG436" s="11">
        <f t="shared" si="37"/>
        <v>0</v>
      </c>
    </row>
    <row r="437" spans="1:33">
      <c r="A437" s="339">
        <f t="shared" si="36"/>
        <v>12</v>
      </c>
      <c r="B437" s="259"/>
      <c r="C437" s="307"/>
      <c r="D437" s="288"/>
      <c r="E437" s="286"/>
      <c r="F437" s="287"/>
      <c r="G437" s="168"/>
      <c r="H437" s="328" t="str">
        <f t="shared" si="34"/>
        <v/>
      </c>
      <c r="I437" s="322"/>
      <c r="J437" s="236" t="str">
        <f t="shared" si="35"/>
        <v/>
      </c>
      <c r="AG437" s="11">
        <f t="shared" si="37"/>
        <v>0</v>
      </c>
    </row>
    <row r="438" spans="1:33">
      <c r="A438" s="339">
        <f t="shared" si="36"/>
        <v>12</v>
      </c>
      <c r="B438" s="259"/>
      <c r="C438" s="307"/>
      <c r="D438" s="288"/>
      <c r="E438" s="286"/>
      <c r="F438" s="287"/>
      <c r="G438" s="168"/>
      <c r="H438" s="328" t="str">
        <f t="shared" si="34"/>
        <v/>
      </c>
      <c r="I438" s="322"/>
      <c r="J438" s="236" t="str">
        <f t="shared" si="35"/>
        <v/>
      </c>
      <c r="AG438" s="11">
        <f t="shared" si="37"/>
        <v>0</v>
      </c>
    </row>
    <row r="439" spans="1:33">
      <c r="A439" s="339">
        <f t="shared" si="36"/>
        <v>12</v>
      </c>
      <c r="B439" s="259"/>
      <c r="C439" s="307"/>
      <c r="D439" s="288"/>
      <c r="E439" s="286"/>
      <c r="F439" s="287"/>
      <c r="G439" s="168"/>
      <c r="H439" s="328" t="str">
        <f t="shared" si="34"/>
        <v/>
      </c>
      <c r="I439" s="322"/>
      <c r="J439" s="236" t="str">
        <f t="shared" si="35"/>
        <v/>
      </c>
      <c r="AG439" s="11">
        <f t="shared" si="37"/>
        <v>0</v>
      </c>
    </row>
    <row r="440" spans="1:33">
      <c r="A440" s="339">
        <f t="shared" si="36"/>
        <v>12</v>
      </c>
      <c r="B440" s="259"/>
      <c r="C440" s="307"/>
      <c r="D440" s="288"/>
      <c r="E440" s="286"/>
      <c r="F440" s="287"/>
      <c r="G440" s="168"/>
      <c r="H440" s="328" t="str">
        <f t="shared" si="34"/>
        <v/>
      </c>
      <c r="I440" s="322"/>
      <c r="J440" s="236" t="str">
        <f t="shared" si="35"/>
        <v/>
      </c>
      <c r="AG440" s="11">
        <f t="shared" si="37"/>
        <v>0</v>
      </c>
    </row>
    <row r="441" spans="1:33">
      <c r="A441" s="339">
        <f t="shared" si="36"/>
        <v>12</v>
      </c>
      <c r="B441" s="259"/>
      <c r="C441" s="307"/>
      <c r="D441" s="288"/>
      <c r="E441" s="286"/>
      <c r="F441" s="287"/>
      <c r="G441" s="168"/>
      <c r="H441" s="328" t="str">
        <f t="shared" si="34"/>
        <v/>
      </c>
      <c r="I441" s="322"/>
      <c r="J441" s="236" t="str">
        <f t="shared" si="35"/>
        <v/>
      </c>
      <c r="AG441" s="11">
        <f t="shared" si="37"/>
        <v>0</v>
      </c>
    </row>
    <row r="442" spans="1:33">
      <c r="A442" s="339">
        <f t="shared" si="36"/>
        <v>12</v>
      </c>
      <c r="B442" s="259"/>
      <c r="C442" s="307"/>
      <c r="D442" s="288"/>
      <c r="E442" s="286"/>
      <c r="F442" s="287"/>
      <c r="G442" s="168"/>
      <c r="H442" s="328" t="str">
        <f t="shared" si="34"/>
        <v/>
      </c>
      <c r="I442" s="322"/>
      <c r="J442" s="236" t="str">
        <f t="shared" si="35"/>
        <v/>
      </c>
      <c r="AG442" s="11">
        <f t="shared" si="37"/>
        <v>0</v>
      </c>
    </row>
    <row r="443" spans="1:33">
      <c r="A443" s="339">
        <f t="shared" si="36"/>
        <v>12</v>
      </c>
      <c r="B443" s="259"/>
      <c r="C443" s="307"/>
      <c r="D443" s="288"/>
      <c r="E443" s="286"/>
      <c r="F443" s="287"/>
      <c r="G443" s="168"/>
      <c r="H443" s="328" t="str">
        <f t="shared" si="34"/>
        <v/>
      </c>
      <c r="I443" s="322"/>
      <c r="J443" s="236" t="str">
        <f t="shared" si="35"/>
        <v/>
      </c>
      <c r="AG443" s="11">
        <f t="shared" si="37"/>
        <v>0</v>
      </c>
    </row>
    <row r="444" spans="1:33">
      <c r="A444" s="339">
        <f t="shared" si="36"/>
        <v>12</v>
      </c>
      <c r="B444" s="259"/>
      <c r="C444" s="307"/>
      <c r="D444" s="288"/>
      <c r="E444" s="286"/>
      <c r="F444" s="287"/>
      <c r="G444" s="168"/>
      <c r="H444" s="328" t="str">
        <f t="shared" si="34"/>
        <v/>
      </c>
      <c r="I444" s="322"/>
      <c r="J444" s="236" t="str">
        <f t="shared" si="35"/>
        <v/>
      </c>
      <c r="AG444" s="11">
        <f t="shared" si="37"/>
        <v>0</v>
      </c>
    </row>
    <row r="445" spans="1:33">
      <c r="A445" s="339">
        <f t="shared" si="36"/>
        <v>12</v>
      </c>
      <c r="B445" s="259"/>
      <c r="C445" s="307"/>
      <c r="D445" s="288"/>
      <c r="E445" s="286"/>
      <c r="F445" s="287"/>
      <c r="G445" s="168"/>
      <c r="H445" s="328" t="str">
        <f t="shared" si="34"/>
        <v/>
      </c>
      <c r="I445" s="322"/>
      <c r="J445" s="236" t="str">
        <f t="shared" si="35"/>
        <v/>
      </c>
      <c r="AG445" s="11">
        <f t="shared" si="37"/>
        <v>0</v>
      </c>
    </row>
    <row r="446" spans="1:33">
      <c r="A446" s="339">
        <f t="shared" si="36"/>
        <v>12</v>
      </c>
      <c r="B446" s="259"/>
      <c r="C446" s="307"/>
      <c r="D446" s="288"/>
      <c r="E446" s="286"/>
      <c r="F446" s="287"/>
      <c r="G446" s="168"/>
      <c r="H446" s="328" t="str">
        <f t="shared" si="34"/>
        <v/>
      </c>
      <c r="I446" s="322"/>
      <c r="J446" s="236" t="str">
        <f t="shared" si="35"/>
        <v/>
      </c>
      <c r="AG446" s="11">
        <f t="shared" si="37"/>
        <v>0</v>
      </c>
    </row>
    <row r="447" spans="1:33">
      <c r="A447" s="339">
        <f t="shared" si="36"/>
        <v>12</v>
      </c>
      <c r="B447" s="259"/>
      <c r="C447" s="307"/>
      <c r="D447" s="288"/>
      <c r="E447" s="286"/>
      <c r="F447" s="287"/>
      <c r="G447" s="168"/>
      <c r="H447" s="328" t="str">
        <f t="shared" si="34"/>
        <v/>
      </c>
      <c r="I447" s="322"/>
      <c r="J447" s="236" t="str">
        <f t="shared" si="35"/>
        <v/>
      </c>
      <c r="AG447" s="11">
        <f t="shared" si="37"/>
        <v>0</v>
      </c>
    </row>
    <row r="448" spans="1:33">
      <c r="A448" s="339">
        <f t="shared" si="36"/>
        <v>12</v>
      </c>
      <c r="B448" s="259"/>
      <c r="C448" s="307"/>
      <c r="D448" s="288"/>
      <c r="E448" s="286"/>
      <c r="F448" s="287"/>
      <c r="G448" s="168"/>
      <c r="H448" s="328" t="str">
        <f t="shared" si="34"/>
        <v/>
      </c>
      <c r="I448" s="322"/>
      <c r="J448" s="236" t="str">
        <f t="shared" si="35"/>
        <v/>
      </c>
      <c r="AG448" s="11">
        <f t="shared" si="37"/>
        <v>0</v>
      </c>
    </row>
    <row r="449" spans="1:33">
      <c r="A449" s="339">
        <f t="shared" si="36"/>
        <v>12</v>
      </c>
      <c r="B449" s="259"/>
      <c r="C449" s="307"/>
      <c r="D449" s="288"/>
      <c r="E449" s="286"/>
      <c r="F449" s="287"/>
      <c r="G449" s="168"/>
      <c r="H449" s="328" t="str">
        <f t="shared" si="34"/>
        <v/>
      </c>
      <c r="I449" s="322"/>
      <c r="J449" s="236" t="str">
        <f t="shared" si="35"/>
        <v/>
      </c>
      <c r="AG449" s="11">
        <f t="shared" si="37"/>
        <v>0</v>
      </c>
    </row>
    <row r="450" spans="1:33">
      <c r="A450" s="339">
        <f t="shared" si="36"/>
        <v>12</v>
      </c>
      <c r="B450" s="259"/>
      <c r="C450" s="307"/>
      <c r="D450" s="288"/>
      <c r="E450" s="286"/>
      <c r="F450" s="287"/>
      <c r="G450" s="168"/>
      <c r="H450" s="328" t="str">
        <f t="shared" si="34"/>
        <v/>
      </c>
      <c r="I450" s="322"/>
      <c r="J450" s="236" t="str">
        <f t="shared" si="35"/>
        <v/>
      </c>
      <c r="AG450" s="11">
        <f t="shared" si="37"/>
        <v>0</v>
      </c>
    </row>
    <row r="451" spans="1:33">
      <c r="A451" s="339">
        <f t="shared" si="36"/>
        <v>12</v>
      </c>
      <c r="B451" s="259"/>
      <c r="C451" s="307"/>
      <c r="D451" s="288"/>
      <c r="E451" s="286"/>
      <c r="F451" s="287"/>
      <c r="G451" s="168"/>
      <c r="H451" s="328" t="str">
        <f t="shared" si="34"/>
        <v/>
      </c>
      <c r="I451" s="322"/>
      <c r="J451" s="236" t="str">
        <f t="shared" si="35"/>
        <v/>
      </c>
      <c r="AG451" s="11">
        <f t="shared" si="37"/>
        <v>0</v>
      </c>
    </row>
    <row r="452" spans="1:33">
      <c r="A452" s="339">
        <f t="shared" si="36"/>
        <v>12</v>
      </c>
      <c r="B452" s="259"/>
      <c r="C452" s="307"/>
      <c r="D452" s="288"/>
      <c r="E452" s="286"/>
      <c r="F452" s="287"/>
      <c r="G452" s="168"/>
      <c r="H452" s="328" t="str">
        <f t="shared" si="34"/>
        <v/>
      </c>
      <c r="I452" s="322"/>
      <c r="J452" s="236" t="str">
        <f t="shared" si="35"/>
        <v/>
      </c>
      <c r="AG452" s="11">
        <f t="shared" si="37"/>
        <v>0</v>
      </c>
    </row>
    <row r="453" spans="1:33">
      <c r="A453" s="339">
        <f t="shared" si="36"/>
        <v>12</v>
      </c>
      <c r="B453" s="259"/>
      <c r="C453" s="307"/>
      <c r="D453" s="288"/>
      <c r="E453" s="286"/>
      <c r="F453" s="287"/>
      <c r="G453" s="168"/>
      <c r="H453" s="328" t="str">
        <f t="shared" si="34"/>
        <v/>
      </c>
      <c r="I453" s="322"/>
      <c r="J453" s="236" t="str">
        <f t="shared" si="35"/>
        <v/>
      </c>
      <c r="AG453" s="11">
        <f t="shared" si="37"/>
        <v>0</v>
      </c>
    </row>
    <row r="454" spans="1:33">
      <c r="A454" s="339">
        <f t="shared" si="36"/>
        <v>12</v>
      </c>
      <c r="B454" s="259"/>
      <c r="C454" s="307"/>
      <c r="D454" s="288"/>
      <c r="E454" s="286"/>
      <c r="F454" s="287"/>
      <c r="G454" s="168"/>
      <c r="H454" s="328" t="str">
        <f t="shared" si="34"/>
        <v/>
      </c>
      <c r="I454" s="322"/>
      <c r="J454" s="236" t="str">
        <f t="shared" si="35"/>
        <v/>
      </c>
      <c r="AG454" s="11">
        <f t="shared" si="37"/>
        <v>0</v>
      </c>
    </row>
    <row r="455" spans="1:33">
      <c r="A455" s="339">
        <f t="shared" si="36"/>
        <v>12</v>
      </c>
      <c r="B455" s="259"/>
      <c r="C455" s="307"/>
      <c r="D455" s="288"/>
      <c r="E455" s="286"/>
      <c r="F455" s="287"/>
      <c r="G455" s="168"/>
      <c r="H455" s="328" t="str">
        <f t="shared" si="34"/>
        <v/>
      </c>
      <c r="I455" s="322"/>
      <c r="J455" s="236" t="str">
        <f t="shared" si="35"/>
        <v/>
      </c>
      <c r="AG455" s="11">
        <f t="shared" si="37"/>
        <v>0</v>
      </c>
    </row>
    <row r="456" spans="1:33">
      <c r="A456" s="339">
        <f t="shared" si="36"/>
        <v>12</v>
      </c>
      <c r="B456" s="259"/>
      <c r="C456" s="307"/>
      <c r="D456" s="288"/>
      <c r="E456" s="286"/>
      <c r="F456" s="287"/>
      <c r="G456" s="168"/>
      <c r="H456" s="328" t="str">
        <f t="shared" si="34"/>
        <v/>
      </c>
      <c r="I456" s="322"/>
      <c r="J456" s="236" t="str">
        <f t="shared" si="35"/>
        <v/>
      </c>
      <c r="AG456" s="11">
        <f t="shared" si="37"/>
        <v>0</v>
      </c>
    </row>
    <row r="457" spans="1:33">
      <c r="A457" s="339">
        <f t="shared" si="36"/>
        <v>12</v>
      </c>
      <c r="B457" s="259"/>
      <c r="C457" s="307"/>
      <c r="D457" s="288"/>
      <c r="E457" s="286"/>
      <c r="F457" s="287"/>
      <c r="G457" s="168"/>
      <c r="H457" s="328" t="str">
        <f t="shared" si="34"/>
        <v/>
      </c>
      <c r="I457" s="322"/>
      <c r="J457" s="236" t="str">
        <f t="shared" si="35"/>
        <v/>
      </c>
      <c r="AG457" s="11">
        <f t="shared" si="37"/>
        <v>0</v>
      </c>
    </row>
    <row r="458" spans="1:33">
      <c r="A458" s="339">
        <f t="shared" si="36"/>
        <v>12</v>
      </c>
      <c r="B458" s="259"/>
      <c r="C458" s="307"/>
      <c r="D458" s="288"/>
      <c r="E458" s="286"/>
      <c r="F458" s="287"/>
      <c r="G458" s="168"/>
      <c r="H458" s="328" t="str">
        <f t="shared" ref="H458:H521" si="38">IFERROR(IF(C458="","",IF(F458+G458=0,"",IF($N$1=FALSE,IF($B458="",ROUNDUP(F458*$I$3,IF($J$6="1円単位",0,-2))+G458,ROUNDUP(F458*$I$4,IF($J$6="1円単位",0,-2))+G458),IF($B458="",ROUNDUP(F458*VLOOKUP(I458,$N$6:$P$17,3,0),IF($J$6="1円単位",0,-2))+G458,ROUNDUP(F458*VLOOKUP(I458,$N$23:$P$34,3,0),IF($J$6="1円単位",0,-2))+G458)))),0)</f>
        <v/>
      </c>
      <c r="I458" s="322"/>
      <c r="J458" s="236" t="str">
        <f t="shared" ref="J458:J521" si="39">IFERROR(IF(OR(C458="",D458="",E458=""),IF(F458+G458&lt;&gt;0,"名称・数量・単位を入力してください",""),""),"")</f>
        <v/>
      </c>
      <c r="AG458" s="11">
        <f t="shared" si="37"/>
        <v>0</v>
      </c>
    </row>
    <row r="459" spans="1:33">
      <c r="A459" s="339">
        <f t="shared" si="36"/>
        <v>12</v>
      </c>
      <c r="B459" s="259"/>
      <c r="C459" s="307"/>
      <c r="D459" s="288"/>
      <c r="E459" s="286"/>
      <c r="F459" s="287"/>
      <c r="G459" s="168"/>
      <c r="H459" s="328" t="str">
        <f t="shared" si="38"/>
        <v/>
      </c>
      <c r="I459" s="322"/>
      <c r="J459" s="236" t="str">
        <f t="shared" si="39"/>
        <v/>
      </c>
      <c r="AG459" s="11">
        <f t="shared" si="37"/>
        <v>0</v>
      </c>
    </row>
    <row r="460" spans="1:33">
      <c r="A460" s="339">
        <f t="shared" si="36"/>
        <v>12</v>
      </c>
      <c r="B460" s="259"/>
      <c r="C460" s="307"/>
      <c r="D460" s="288"/>
      <c r="E460" s="286"/>
      <c r="F460" s="287"/>
      <c r="G460" s="168"/>
      <c r="H460" s="328" t="str">
        <f t="shared" si="38"/>
        <v/>
      </c>
      <c r="I460" s="322"/>
      <c r="J460" s="236" t="str">
        <f t="shared" si="39"/>
        <v/>
      </c>
      <c r="AG460" s="11">
        <f t="shared" si="37"/>
        <v>0</v>
      </c>
    </row>
    <row r="461" spans="1:33">
      <c r="A461" s="339">
        <f t="shared" si="36"/>
        <v>12</v>
      </c>
      <c r="B461" s="259"/>
      <c r="C461" s="307"/>
      <c r="D461" s="288"/>
      <c r="E461" s="286"/>
      <c r="F461" s="287"/>
      <c r="G461" s="168"/>
      <c r="H461" s="328" t="str">
        <f t="shared" si="38"/>
        <v/>
      </c>
      <c r="I461" s="322"/>
      <c r="J461" s="236" t="str">
        <f t="shared" si="39"/>
        <v/>
      </c>
      <c r="AG461" s="11">
        <f t="shared" si="37"/>
        <v>0</v>
      </c>
    </row>
    <row r="462" spans="1:33">
      <c r="A462" s="339">
        <f t="shared" si="36"/>
        <v>12</v>
      </c>
      <c r="B462" s="259"/>
      <c r="C462" s="307"/>
      <c r="D462" s="288"/>
      <c r="E462" s="286"/>
      <c r="F462" s="287"/>
      <c r="G462" s="168"/>
      <c r="H462" s="328" t="str">
        <f t="shared" si="38"/>
        <v/>
      </c>
      <c r="I462" s="322"/>
      <c r="J462" s="236" t="str">
        <f t="shared" si="39"/>
        <v/>
      </c>
      <c r="AG462" s="11">
        <f t="shared" si="37"/>
        <v>0</v>
      </c>
    </row>
    <row r="463" spans="1:33">
      <c r="A463" s="339">
        <f t="shared" si="36"/>
        <v>12</v>
      </c>
      <c r="B463" s="259"/>
      <c r="C463" s="307"/>
      <c r="D463" s="288"/>
      <c r="E463" s="286"/>
      <c r="F463" s="287"/>
      <c r="G463" s="168"/>
      <c r="H463" s="328" t="str">
        <f t="shared" si="38"/>
        <v/>
      </c>
      <c r="I463" s="322"/>
      <c r="J463" s="236" t="str">
        <f t="shared" si="39"/>
        <v/>
      </c>
      <c r="AG463" s="11">
        <f t="shared" si="37"/>
        <v>0</v>
      </c>
    </row>
    <row r="464" spans="1:33">
      <c r="A464" s="339">
        <f t="shared" ref="A464:A527" si="40">A425+1</f>
        <v>12</v>
      </c>
      <c r="B464" s="259"/>
      <c r="C464" s="307"/>
      <c r="D464" s="288"/>
      <c r="E464" s="286"/>
      <c r="F464" s="287"/>
      <c r="G464" s="168"/>
      <c r="H464" s="328" t="str">
        <f t="shared" si="38"/>
        <v/>
      </c>
      <c r="I464" s="322"/>
      <c r="J464" s="236" t="str">
        <f t="shared" si="39"/>
        <v/>
      </c>
      <c r="AG464" s="11">
        <f t="shared" si="37"/>
        <v>0</v>
      </c>
    </row>
    <row r="465" spans="1:33">
      <c r="A465" s="339">
        <f t="shared" si="40"/>
        <v>12</v>
      </c>
      <c r="B465" s="259"/>
      <c r="C465" s="307"/>
      <c r="D465" s="288"/>
      <c r="E465" s="286"/>
      <c r="F465" s="287"/>
      <c r="G465" s="168"/>
      <c r="H465" s="328" t="str">
        <f t="shared" si="38"/>
        <v/>
      </c>
      <c r="I465" s="322"/>
      <c r="J465" s="236" t="str">
        <f t="shared" si="39"/>
        <v/>
      </c>
      <c r="AG465" s="11">
        <f t="shared" si="37"/>
        <v>0</v>
      </c>
    </row>
    <row r="466" spans="1:33">
      <c r="A466" s="339">
        <f t="shared" si="40"/>
        <v>12</v>
      </c>
      <c r="B466" s="259"/>
      <c r="C466" s="307"/>
      <c r="D466" s="288"/>
      <c r="E466" s="286"/>
      <c r="F466" s="287"/>
      <c r="G466" s="168"/>
      <c r="H466" s="328" t="str">
        <f t="shared" si="38"/>
        <v/>
      </c>
      <c r="I466" s="322"/>
      <c r="J466" s="236" t="str">
        <f t="shared" si="39"/>
        <v/>
      </c>
      <c r="AG466" s="11">
        <f t="shared" si="37"/>
        <v>0</v>
      </c>
    </row>
    <row r="467" spans="1:33">
      <c r="A467" s="339">
        <f t="shared" si="40"/>
        <v>12</v>
      </c>
      <c r="B467" s="259"/>
      <c r="C467" s="307"/>
      <c r="D467" s="288"/>
      <c r="E467" s="286"/>
      <c r="F467" s="287"/>
      <c r="G467" s="168"/>
      <c r="H467" s="328" t="str">
        <f t="shared" si="38"/>
        <v/>
      </c>
      <c r="I467" s="322"/>
      <c r="J467" s="236" t="str">
        <f t="shared" si="39"/>
        <v/>
      </c>
      <c r="AG467" s="11">
        <f t="shared" si="37"/>
        <v>0</v>
      </c>
    </row>
    <row r="468" spans="1:33" ht="19.5" thickBot="1">
      <c r="A468" s="340">
        <f t="shared" si="40"/>
        <v>12</v>
      </c>
      <c r="B468" s="314"/>
      <c r="C468" s="315"/>
      <c r="D468" s="316"/>
      <c r="E468" s="317"/>
      <c r="F468" s="318"/>
      <c r="G468" s="319"/>
      <c r="H468" s="330" t="str">
        <f t="shared" si="38"/>
        <v/>
      </c>
      <c r="I468" s="322"/>
      <c r="J468" s="236" t="str">
        <f t="shared" si="39"/>
        <v/>
      </c>
      <c r="AG468" s="11">
        <f t="shared" si="37"/>
        <v>0</v>
      </c>
    </row>
    <row r="469" spans="1:33">
      <c r="A469" s="331">
        <f t="shared" si="40"/>
        <v>13</v>
      </c>
      <c r="B469" s="332"/>
      <c r="C469" s="333"/>
      <c r="D469" s="341"/>
      <c r="E469" s="335"/>
      <c r="F469" s="336"/>
      <c r="G469" s="337"/>
      <c r="H469" s="338" t="str">
        <f t="shared" si="38"/>
        <v/>
      </c>
      <c r="I469" s="322"/>
      <c r="J469" s="236" t="str">
        <f t="shared" si="39"/>
        <v/>
      </c>
      <c r="AG469" s="11">
        <f t="shared" si="37"/>
        <v>0</v>
      </c>
    </row>
    <row r="470" spans="1:33">
      <c r="A470" s="339">
        <f t="shared" si="40"/>
        <v>13</v>
      </c>
      <c r="B470" s="259"/>
      <c r="C470" s="307"/>
      <c r="D470" s="288"/>
      <c r="E470" s="286"/>
      <c r="F470" s="287"/>
      <c r="G470" s="168"/>
      <c r="H470" s="328" t="str">
        <f t="shared" si="38"/>
        <v/>
      </c>
      <c r="I470" s="322"/>
      <c r="J470" s="236" t="str">
        <f t="shared" si="39"/>
        <v/>
      </c>
      <c r="AG470" s="11">
        <f t="shared" si="37"/>
        <v>0</v>
      </c>
    </row>
    <row r="471" spans="1:33">
      <c r="A471" s="339">
        <f t="shared" si="40"/>
        <v>13</v>
      </c>
      <c r="B471" s="259"/>
      <c r="C471" s="307"/>
      <c r="D471" s="288"/>
      <c r="E471" s="286"/>
      <c r="F471" s="287"/>
      <c r="G471" s="168"/>
      <c r="H471" s="328" t="str">
        <f t="shared" si="38"/>
        <v/>
      </c>
      <c r="I471" s="322"/>
      <c r="J471" s="236" t="str">
        <f t="shared" si="39"/>
        <v/>
      </c>
      <c r="AG471" s="11">
        <f t="shared" ref="AG471:AG534" si="41">IF(ISERROR(LEN(D457)-FIND(".",D457))=TRUE,0,LEN(D457)-FIND(".",D457))</f>
        <v>0</v>
      </c>
    </row>
    <row r="472" spans="1:33">
      <c r="A472" s="339">
        <f t="shared" si="40"/>
        <v>13</v>
      </c>
      <c r="B472" s="259"/>
      <c r="C472" s="307"/>
      <c r="D472" s="288"/>
      <c r="E472" s="286"/>
      <c r="F472" s="287"/>
      <c r="G472" s="168"/>
      <c r="H472" s="328" t="str">
        <f t="shared" si="38"/>
        <v/>
      </c>
      <c r="I472" s="322"/>
      <c r="J472" s="236" t="str">
        <f t="shared" si="39"/>
        <v/>
      </c>
      <c r="AG472" s="11">
        <f t="shared" si="41"/>
        <v>0</v>
      </c>
    </row>
    <row r="473" spans="1:33">
      <c r="A473" s="339">
        <f t="shared" si="40"/>
        <v>13</v>
      </c>
      <c r="B473" s="259"/>
      <c r="C473" s="307"/>
      <c r="D473" s="288"/>
      <c r="E473" s="286"/>
      <c r="F473" s="287"/>
      <c r="G473" s="168"/>
      <c r="H473" s="328" t="str">
        <f t="shared" si="38"/>
        <v/>
      </c>
      <c r="I473" s="322"/>
      <c r="J473" s="236" t="str">
        <f t="shared" si="39"/>
        <v/>
      </c>
      <c r="AG473" s="11">
        <f t="shared" si="41"/>
        <v>0</v>
      </c>
    </row>
    <row r="474" spans="1:33">
      <c r="A474" s="339">
        <f t="shared" si="40"/>
        <v>13</v>
      </c>
      <c r="B474" s="259"/>
      <c r="C474" s="307"/>
      <c r="D474" s="288"/>
      <c r="E474" s="286"/>
      <c r="F474" s="287"/>
      <c r="G474" s="168"/>
      <c r="H474" s="328" t="str">
        <f t="shared" si="38"/>
        <v/>
      </c>
      <c r="I474" s="322"/>
      <c r="J474" s="236" t="str">
        <f t="shared" si="39"/>
        <v/>
      </c>
      <c r="AG474" s="11">
        <f t="shared" si="41"/>
        <v>0</v>
      </c>
    </row>
    <row r="475" spans="1:33">
      <c r="A475" s="339">
        <f t="shared" si="40"/>
        <v>13</v>
      </c>
      <c r="B475" s="259"/>
      <c r="C475" s="307"/>
      <c r="D475" s="288"/>
      <c r="E475" s="286"/>
      <c r="F475" s="287"/>
      <c r="G475" s="168"/>
      <c r="H475" s="328" t="str">
        <f t="shared" si="38"/>
        <v/>
      </c>
      <c r="I475" s="322"/>
      <c r="J475" s="236" t="str">
        <f t="shared" si="39"/>
        <v/>
      </c>
      <c r="AG475" s="11">
        <f t="shared" si="41"/>
        <v>0</v>
      </c>
    </row>
    <row r="476" spans="1:33">
      <c r="A476" s="339">
        <f t="shared" si="40"/>
        <v>13</v>
      </c>
      <c r="B476" s="259"/>
      <c r="C476" s="307"/>
      <c r="D476" s="288"/>
      <c r="E476" s="286"/>
      <c r="F476" s="287"/>
      <c r="G476" s="168"/>
      <c r="H476" s="328" t="str">
        <f t="shared" si="38"/>
        <v/>
      </c>
      <c r="I476" s="322"/>
      <c r="J476" s="236" t="str">
        <f t="shared" si="39"/>
        <v/>
      </c>
      <c r="AG476" s="11">
        <f t="shared" si="41"/>
        <v>0</v>
      </c>
    </row>
    <row r="477" spans="1:33">
      <c r="A477" s="339">
        <f t="shared" si="40"/>
        <v>13</v>
      </c>
      <c r="B477" s="259"/>
      <c r="C477" s="307"/>
      <c r="D477" s="288"/>
      <c r="E477" s="286"/>
      <c r="F477" s="287"/>
      <c r="G477" s="168"/>
      <c r="H477" s="328" t="str">
        <f t="shared" si="38"/>
        <v/>
      </c>
      <c r="I477" s="322"/>
      <c r="J477" s="236" t="str">
        <f t="shared" si="39"/>
        <v/>
      </c>
      <c r="AG477" s="11">
        <f t="shared" si="41"/>
        <v>0</v>
      </c>
    </row>
    <row r="478" spans="1:33">
      <c r="A478" s="339">
        <f t="shared" si="40"/>
        <v>13</v>
      </c>
      <c r="B478" s="259"/>
      <c r="C478" s="307"/>
      <c r="D478" s="288"/>
      <c r="E478" s="286"/>
      <c r="F478" s="287"/>
      <c r="G478" s="168"/>
      <c r="H478" s="328" t="str">
        <f t="shared" si="38"/>
        <v/>
      </c>
      <c r="I478" s="322"/>
      <c r="J478" s="236" t="str">
        <f t="shared" si="39"/>
        <v/>
      </c>
      <c r="AG478" s="11">
        <f t="shared" si="41"/>
        <v>0</v>
      </c>
    </row>
    <row r="479" spans="1:33">
      <c r="A479" s="339">
        <f t="shared" si="40"/>
        <v>13</v>
      </c>
      <c r="B479" s="259"/>
      <c r="C479" s="307"/>
      <c r="D479" s="288"/>
      <c r="E479" s="286"/>
      <c r="F479" s="287"/>
      <c r="G479" s="168"/>
      <c r="H479" s="328" t="str">
        <f t="shared" si="38"/>
        <v/>
      </c>
      <c r="I479" s="322"/>
      <c r="J479" s="236" t="str">
        <f t="shared" si="39"/>
        <v/>
      </c>
      <c r="AG479" s="11">
        <f t="shared" si="41"/>
        <v>0</v>
      </c>
    </row>
    <row r="480" spans="1:33">
      <c r="A480" s="339">
        <f t="shared" si="40"/>
        <v>13</v>
      </c>
      <c r="B480" s="259"/>
      <c r="C480" s="307"/>
      <c r="D480" s="288"/>
      <c r="E480" s="286"/>
      <c r="F480" s="287"/>
      <c r="G480" s="168"/>
      <c r="H480" s="328" t="str">
        <f t="shared" si="38"/>
        <v/>
      </c>
      <c r="I480" s="322"/>
      <c r="J480" s="236" t="str">
        <f t="shared" si="39"/>
        <v/>
      </c>
      <c r="AG480" s="11">
        <f t="shared" si="41"/>
        <v>0</v>
      </c>
    </row>
    <row r="481" spans="1:33">
      <c r="A481" s="339">
        <f t="shared" si="40"/>
        <v>13</v>
      </c>
      <c r="B481" s="259"/>
      <c r="C481" s="307"/>
      <c r="D481" s="288"/>
      <c r="E481" s="286"/>
      <c r="F481" s="287"/>
      <c r="G481" s="168"/>
      <c r="H481" s="328" t="str">
        <f t="shared" si="38"/>
        <v/>
      </c>
      <c r="I481" s="322"/>
      <c r="J481" s="236" t="str">
        <f t="shared" si="39"/>
        <v/>
      </c>
      <c r="AG481" s="11">
        <f t="shared" si="41"/>
        <v>0</v>
      </c>
    </row>
    <row r="482" spans="1:33">
      <c r="A482" s="339">
        <f t="shared" si="40"/>
        <v>13</v>
      </c>
      <c r="B482" s="259"/>
      <c r="C482" s="307"/>
      <c r="D482" s="288"/>
      <c r="E482" s="286"/>
      <c r="F482" s="287"/>
      <c r="G482" s="168"/>
      <c r="H482" s="328" t="str">
        <f t="shared" si="38"/>
        <v/>
      </c>
      <c r="I482" s="322"/>
      <c r="J482" s="236" t="str">
        <f t="shared" si="39"/>
        <v/>
      </c>
      <c r="AG482" s="11">
        <f t="shared" si="41"/>
        <v>0</v>
      </c>
    </row>
    <row r="483" spans="1:33">
      <c r="A483" s="339">
        <f t="shared" si="40"/>
        <v>13</v>
      </c>
      <c r="B483" s="259"/>
      <c r="C483" s="307"/>
      <c r="D483" s="288"/>
      <c r="E483" s="286"/>
      <c r="F483" s="287"/>
      <c r="G483" s="168"/>
      <c r="H483" s="328" t="str">
        <f t="shared" si="38"/>
        <v/>
      </c>
      <c r="I483" s="322"/>
      <c r="J483" s="236" t="str">
        <f t="shared" si="39"/>
        <v/>
      </c>
      <c r="AG483" s="11">
        <f t="shared" si="41"/>
        <v>0</v>
      </c>
    </row>
    <row r="484" spans="1:33">
      <c r="A484" s="339">
        <f t="shared" si="40"/>
        <v>13</v>
      </c>
      <c r="B484" s="259"/>
      <c r="C484" s="307"/>
      <c r="D484" s="288"/>
      <c r="E484" s="286"/>
      <c r="F484" s="287"/>
      <c r="G484" s="168"/>
      <c r="H484" s="328" t="str">
        <f t="shared" si="38"/>
        <v/>
      </c>
      <c r="I484" s="322"/>
      <c r="J484" s="236" t="str">
        <f t="shared" si="39"/>
        <v/>
      </c>
      <c r="AG484" s="11">
        <f t="shared" si="41"/>
        <v>0</v>
      </c>
    </row>
    <row r="485" spans="1:33">
      <c r="A485" s="339">
        <f t="shared" si="40"/>
        <v>13</v>
      </c>
      <c r="B485" s="259"/>
      <c r="C485" s="307"/>
      <c r="D485" s="288"/>
      <c r="E485" s="286"/>
      <c r="F485" s="287"/>
      <c r="G485" s="168"/>
      <c r="H485" s="328" t="str">
        <f t="shared" si="38"/>
        <v/>
      </c>
      <c r="I485" s="322"/>
      <c r="J485" s="236" t="str">
        <f t="shared" si="39"/>
        <v/>
      </c>
      <c r="AG485" s="11">
        <f t="shared" si="41"/>
        <v>0</v>
      </c>
    </row>
    <row r="486" spans="1:33">
      <c r="A486" s="339">
        <f t="shared" si="40"/>
        <v>13</v>
      </c>
      <c r="B486" s="259"/>
      <c r="C486" s="307"/>
      <c r="D486" s="288"/>
      <c r="E486" s="286"/>
      <c r="F486" s="287"/>
      <c r="G486" s="168"/>
      <c r="H486" s="328" t="str">
        <f t="shared" si="38"/>
        <v/>
      </c>
      <c r="I486" s="322"/>
      <c r="J486" s="236" t="str">
        <f t="shared" si="39"/>
        <v/>
      </c>
      <c r="AG486" s="11">
        <f t="shared" si="41"/>
        <v>0</v>
      </c>
    </row>
    <row r="487" spans="1:33">
      <c r="A487" s="339">
        <f t="shared" si="40"/>
        <v>13</v>
      </c>
      <c r="B487" s="259"/>
      <c r="C487" s="307"/>
      <c r="D487" s="288"/>
      <c r="E487" s="286"/>
      <c r="F487" s="287"/>
      <c r="G487" s="168"/>
      <c r="H487" s="328" t="str">
        <f t="shared" si="38"/>
        <v/>
      </c>
      <c r="I487" s="322"/>
      <c r="J487" s="236" t="str">
        <f t="shared" si="39"/>
        <v/>
      </c>
      <c r="AG487" s="11">
        <f t="shared" si="41"/>
        <v>0</v>
      </c>
    </row>
    <row r="488" spans="1:33">
      <c r="A488" s="339">
        <f t="shared" si="40"/>
        <v>13</v>
      </c>
      <c r="B488" s="259"/>
      <c r="C488" s="307"/>
      <c r="D488" s="288"/>
      <c r="E488" s="286"/>
      <c r="F488" s="287"/>
      <c r="G488" s="168"/>
      <c r="H488" s="328" t="str">
        <f t="shared" si="38"/>
        <v/>
      </c>
      <c r="I488" s="322"/>
      <c r="J488" s="236" t="str">
        <f t="shared" si="39"/>
        <v/>
      </c>
      <c r="AG488" s="11">
        <f t="shared" si="41"/>
        <v>0</v>
      </c>
    </row>
    <row r="489" spans="1:33">
      <c r="A489" s="339">
        <f t="shared" si="40"/>
        <v>13</v>
      </c>
      <c r="B489" s="259"/>
      <c r="C489" s="307"/>
      <c r="D489" s="288"/>
      <c r="E489" s="286"/>
      <c r="F489" s="287"/>
      <c r="G489" s="168"/>
      <c r="H489" s="328" t="str">
        <f t="shared" si="38"/>
        <v/>
      </c>
      <c r="I489" s="322"/>
      <c r="J489" s="236" t="str">
        <f t="shared" si="39"/>
        <v/>
      </c>
      <c r="AG489" s="11">
        <f t="shared" si="41"/>
        <v>0</v>
      </c>
    </row>
    <row r="490" spans="1:33">
      <c r="A490" s="339">
        <f t="shared" si="40"/>
        <v>13</v>
      </c>
      <c r="B490" s="259"/>
      <c r="C490" s="307"/>
      <c r="D490" s="288"/>
      <c r="E490" s="286"/>
      <c r="F490" s="287"/>
      <c r="G490" s="168"/>
      <c r="H490" s="328" t="str">
        <f t="shared" si="38"/>
        <v/>
      </c>
      <c r="I490" s="322"/>
      <c r="J490" s="236" t="str">
        <f t="shared" si="39"/>
        <v/>
      </c>
      <c r="AG490" s="11">
        <f t="shared" si="41"/>
        <v>0</v>
      </c>
    </row>
    <row r="491" spans="1:33">
      <c r="A491" s="339">
        <f t="shared" si="40"/>
        <v>13</v>
      </c>
      <c r="B491" s="259"/>
      <c r="C491" s="307"/>
      <c r="D491" s="288"/>
      <c r="E491" s="286"/>
      <c r="F491" s="287"/>
      <c r="G491" s="168"/>
      <c r="H491" s="328" t="str">
        <f t="shared" si="38"/>
        <v/>
      </c>
      <c r="I491" s="322"/>
      <c r="J491" s="236" t="str">
        <f t="shared" si="39"/>
        <v/>
      </c>
      <c r="AG491" s="11">
        <f t="shared" si="41"/>
        <v>0</v>
      </c>
    </row>
    <row r="492" spans="1:33">
      <c r="A492" s="339">
        <f t="shared" si="40"/>
        <v>13</v>
      </c>
      <c r="B492" s="259"/>
      <c r="C492" s="307"/>
      <c r="D492" s="288"/>
      <c r="E492" s="286"/>
      <c r="F492" s="287"/>
      <c r="G492" s="168"/>
      <c r="H492" s="328" t="str">
        <f t="shared" si="38"/>
        <v/>
      </c>
      <c r="I492" s="322"/>
      <c r="J492" s="236" t="str">
        <f t="shared" si="39"/>
        <v/>
      </c>
      <c r="AG492" s="11">
        <f t="shared" si="41"/>
        <v>0</v>
      </c>
    </row>
    <row r="493" spans="1:33">
      <c r="A493" s="339">
        <f t="shared" si="40"/>
        <v>13</v>
      </c>
      <c r="B493" s="259"/>
      <c r="C493" s="307"/>
      <c r="D493" s="288"/>
      <c r="E493" s="286"/>
      <c r="F493" s="287"/>
      <c r="G493" s="168"/>
      <c r="H493" s="328" t="str">
        <f t="shared" si="38"/>
        <v/>
      </c>
      <c r="I493" s="322"/>
      <c r="J493" s="236" t="str">
        <f t="shared" si="39"/>
        <v/>
      </c>
      <c r="AG493" s="11">
        <f t="shared" si="41"/>
        <v>0</v>
      </c>
    </row>
    <row r="494" spans="1:33">
      <c r="A494" s="339">
        <f t="shared" si="40"/>
        <v>13</v>
      </c>
      <c r="B494" s="259"/>
      <c r="C494" s="307"/>
      <c r="D494" s="288"/>
      <c r="E494" s="286"/>
      <c r="F494" s="287"/>
      <c r="G494" s="168"/>
      <c r="H494" s="328" t="str">
        <f t="shared" si="38"/>
        <v/>
      </c>
      <c r="I494" s="322"/>
      <c r="J494" s="236" t="str">
        <f t="shared" si="39"/>
        <v/>
      </c>
      <c r="AG494" s="11">
        <f t="shared" si="41"/>
        <v>0</v>
      </c>
    </row>
    <row r="495" spans="1:33">
      <c r="A495" s="339">
        <f t="shared" si="40"/>
        <v>13</v>
      </c>
      <c r="B495" s="259"/>
      <c r="C495" s="307"/>
      <c r="D495" s="288"/>
      <c r="E495" s="286"/>
      <c r="F495" s="287"/>
      <c r="G495" s="168"/>
      <c r="H495" s="328" t="str">
        <f t="shared" si="38"/>
        <v/>
      </c>
      <c r="I495" s="322"/>
      <c r="J495" s="236" t="str">
        <f t="shared" si="39"/>
        <v/>
      </c>
      <c r="AG495" s="11">
        <f t="shared" si="41"/>
        <v>0</v>
      </c>
    </row>
    <row r="496" spans="1:33">
      <c r="A496" s="339">
        <f t="shared" si="40"/>
        <v>13</v>
      </c>
      <c r="B496" s="259"/>
      <c r="C496" s="307"/>
      <c r="D496" s="288"/>
      <c r="E496" s="286"/>
      <c r="F496" s="287"/>
      <c r="G496" s="168"/>
      <c r="H496" s="328" t="str">
        <f t="shared" si="38"/>
        <v/>
      </c>
      <c r="I496" s="322"/>
      <c r="J496" s="236" t="str">
        <f t="shared" si="39"/>
        <v/>
      </c>
      <c r="AG496" s="11">
        <f t="shared" si="41"/>
        <v>0</v>
      </c>
    </row>
    <row r="497" spans="1:33">
      <c r="A497" s="339">
        <f t="shared" si="40"/>
        <v>13</v>
      </c>
      <c r="B497" s="259"/>
      <c r="C497" s="307"/>
      <c r="D497" s="288"/>
      <c r="E497" s="286"/>
      <c r="F497" s="287"/>
      <c r="G497" s="168"/>
      <c r="H497" s="328" t="str">
        <f t="shared" si="38"/>
        <v/>
      </c>
      <c r="I497" s="322"/>
      <c r="J497" s="236" t="str">
        <f t="shared" si="39"/>
        <v/>
      </c>
      <c r="AG497" s="11">
        <f t="shared" si="41"/>
        <v>0</v>
      </c>
    </row>
    <row r="498" spans="1:33">
      <c r="A498" s="339">
        <f t="shared" si="40"/>
        <v>13</v>
      </c>
      <c r="B498" s="259"/>
      <c r="C498" s="307"/>
      <c r="D498" s="288"/>
      <c r="E498" s="286"/>
      <c r="F498" s="287"/>
      <c r="G498" s="168"/>
      <c r="H498" s="328" t="str">
        <f t="shared" si="38"/>
        <v/>
      </c>
      <c r="I498" s="322"/>
      <c r="J498" s="236" t="str">
        <f t="shared" si="39"/>
        <v/>
      </c>
      <c r="AG498" s="11">
        <f t="shared" si="41"/>
        <v>0</v>
      </c>
    </row>
    <row r="499" spans="1:33">
      <c r="A499" s="339">
        <f t="shared" si="40"/>
        <v>13</v>
      </c>
      <c r="B499" s="259"/>
      <c r="C499" s="307"/>
      <c r="D499" s="288"/>
      <c r="E499" s="286"/>
      <c r="F499" s="287"/>
      <c r="G499" s="168"/>
      <c r="H499" s="328" t="str">
        <f t="shared" si="38"/>
        <v/>
      </c>
      <c r="I499" s="322"/>
      <c r="J499" s="236" t="str">
        <f t="shared" si="39"/>
        <v/>
      </c>
      <c r="AG499" s="11">
        <f t="shared" si="41"/>
        <v>0</v>
      </c>
    </row>
    <row r="500" spans="1:33">
      <c r="A500" s="339">
        <f t="shared" si="40"/>
        <v>13</v>
      </c>
      <c r="B500" s="259"/>
      <c r="C500" s="307"/>
      <c r="D500" s="288"/>
      <c r="E500" s="286"/>
      <c r="F500" s="287"/>
      <c r="G500" s="168"/>
      <c r="H500" s="328" t="str">
        <f t="shared" si="38"/>
        <v/>
      </c>
      <c r="I500" s="322"/>
      <c r="J500" s="236" t="str">
        <f t="shared" si="39"/>
        <v/>
      </c>
      <c r="AG500" s="11">
        <f t="shared" si="41"/>
        <v>0</v>
      </c>
    </row>
    <row r="501" spans="1:33">
      <c r="A501" s="339">
        <f t="shared" si="40"/>
        <v>13</v>
      </c>
      <c r="B501" s="259"/>
      <c r="C501" s="307"/>
      <c r="D501" s="288"/>
      <c r="E501" s="286"/>
      <c r="F501" s="287"/>
      <c r="G501" s="168"/>
      <c r="H501" s="328" t="str">
        <f t="shared" si="38"/>
        <v/>
      </c>
      <c r="I501" s="322"/>
      <c r="J501" s="236" t="str">
        <f t="shared" si="39"/>
        <v/>
      </c>
      <c r="AG501" s="11">
        <f t="shared" si="41"/>
        <v>0</v>
      </c>
    </row>
    <row r="502" spans="1:33">
      <c r="A502" s="339">
        <f t="shared" si="40"/>
        <v>13</v>
      </c>
      <c r="B502" s="259"/>
      <c r="C502" s="307"/>
      <c r="D502" s="288"/>
      <c r="E502" s="286"/>
      <c r="F502" s="287"/>
      <c r="G502" s="168"/>
      <c r="H502" s="328" t="str">
        <f t="shared" si="38"/>
        <v/>
      </c>
      <c r="I502" s="322"/>
      <c r="J502" s="236" t="str">
        <f t="shared" si="39"/>
        <v/>
      </c>
      <c r="AG502" s="11">
        <f t="shared" si="41"/>
        <v>0</v>
      </c>
    </row>
    <row r="503" spans="1:33">
      <c r="A503" s="339">
        <f t="shared" si="40"/>
        <v>13</v>
      </c>
      <c r="B503" s="259"/>
      <c r="C503" s="307"/>
      <c r="D503" s="288"/>
      <c r="E503" s="286"/>
      <c r="F503" s="287"/>
      <c r="G503" s="168"/>
      <c r="H503" s="328" t="str">
        <f t="shared" si="38"/>
        <v/>
      </c>
      <c r="I503" s="322"/>
      <c r="J503" s="236" t="str">
        <f t="shared" si="39"/>
        <v/>
      </c>
      <c r="AG503" s="11">
        <f t="shared" si="41"/>
        <v>0</v>
      </c>
    </row>
    <row r="504" spans="1:33">
      <c r="A504" s="339">
        <f t="shared" si="40"/>
        <v>13</v>
      </c>
      <c r="B504" s="259"/>
      <c r="C504" s="307"/>
      <c r="D504" s="288"/>
      <c r="E504" s="286"/>
      <c r="F504" s="287"/>
      <c r="G504" s="168"/>
      <c r="H504" s="328" t="str">
        <f t="shared" si="38"/>
        <v/>
      </c>
      <c r="I504" s="322"/>
      <c r="J504" s="236" t="str">
        <f t="shared" si="39"/>
        <v/>
      </c>
      <c r="AG504" s="11">
        <f t="shared" si="41"/>
        <v>0</v>
      </c>
    </row>
    <row r="505" spans="1:33">
      <c r="A505" s="339">
        <f t="shared" si="40"/>
        <v>13</v>
      </c>
      <c r="B505" s="259"/>
      <c r="C505" s="307"/>
      <c r="D505" s="288"/>
      <c r="E505" s="286"/>
      <c r="F505" s="287"/>
      <c r="G505" s="168"/>
      <c r="H505" s="328" t="str">
        <f t="shared" si="38"/>
        <v/>
      </c>
      <c r="I505" s="322"/>
      <c r="J505" s="236" t="str">
        <f t="shared" si="39"/>
        <v/>
      </c>
      <c r="AG505" s="11">
        <f t="shared" si="41"/>
        <v>0</v>
      </c>
    </row>
    <row r="506" spans="1:33">
      <c r="A506" s="339">
        <f t="shared" si="40"/>
        <v>13</v>
      </c>
      <c r="B506" s="259"/>
      <c r="C506" s="307"/>
      <c r="D506" s="288"/>
      <c r="E506" s="286"/>
      <c r="F506" s="287"/>
      <c r="G506" s="168"/>
      <c r="H506" s="328" t="str">
        <f t="shared" si="38"/>
        <v/>
      </c>
      <c r="I506" s="322"/>
      <c r="J506" s="236" t="str">
        <f t="shared" si="39"/>
        <v/>
      </c>
      <c r="AG506" s="11">
        <f t="shared" si="41"/>
        <v>0</v>
      </c>
    </row>
    <row r="507" spans="1:33" ht="19.5" thickBot="1">
      <c r="A507" s="340">
        <f t="shared" si="40"/>
        <v>13</v>
      </c>
      <c r="B507" s="314"/>
      <c r="C507" s="315"/>
      <c r="D507" s="316"/>
      <c r="E507" s="317"/>
      <c r="F507" s="318"/>
      <c r="G507" s="319"/>
      <c r="H507" s="330" t="str">
        <f t="shared" si="38"/>
        <v/>
      </c>
      <c r="I507" s="322"/>
      <c r="J507" s="236" t="str">
        <f t="shared" si="39"/>
        <v/>
      </c>
      <c r="AG507" s="11">
        <f t="shared" si="41"/>
        <v>0</v>
      </c>
    </row>
    <row r="508" spans="1:33">
      <c r="A508" s="331">
        <f t="shared" si="40"/>
        <v>14</v>
      </c>
      <c r="B508" s="332"/>
      <c r="C508" s="333"/>
      <c r="D508" s="341"/>
      <c r="E508" s="335"/>
      <c r="F508" s="336"/>
      <c r="G508" s="337"/>
      <c r="H508" s="338" t="str">
        <f t="shared" si="38"/>
        <v/>
      </c>
      <c r="I508" s="322"/>
      <c r="J508" s="236" t="str">
        <f t="shared" si="39"/>
        <v/>
      </c>
      <c r="AG508" s="11">
        <f t="shared" si="41"/>
        <v>0</v>
      </c>
    </row>
    <row r="509" spans="1:33">
      <c r="A509" s="339">
        <f t="shared" si="40"/>
        <v>14</v>
      </c>
      <c r="B509" s="259"/>
      <c r="C509" s="307"/>
      <c r="D509" s="288"/>
      <c r="E509" s="286"/>
      <c r="F509" s="287"/>
      <c r="G509" s="168"/>
      <c r="H509" s="328" t="str">
        <f t="shared" si="38"/>
        <v/>
      </c>
      <c r="I509" s="322"/>
      <c r="J509" s="236" t="str">
        <f t="shared" si="39"/>
        <v/>
      </c>
      <c r="AG509" s="11">
        <f t="shared" si="41"/>
        <v>0</v>
      </c>
    </row>
    <row r="510" spans="1:33">
      <c r="A510" s="339">
        <f t="shared" si="40"/>
        <v>14</v>
      </c>
      <c r="B510" s="259"/>
      <c r="C510" s="307"/>
      <c r="D510" s="288"/>
      <c r="E510" s="286"/>
      <c r="F510" s="287"/>
      <c r="G510" s="168"/>
      <c r="H510" s="328" t="str">
        <f t="shared" si="38"/>
        <v/>
      </c>
      <c r="I510" s="322"/>
      <c r="J510" s="236" t="str">
        <f t="shared" si="39"/>
        <v/>
      </c>
      <c r="AG510" s="11">
        <f t="shared" si="41"/>
        <v>0</v>
      </c>
    </row>
    <row r="511" spans="1:33">
      <c r="A511" s="339">
        <f t="shared" si="40"/>
        <v>14</v>
      </c>
      <c r="B511" s="259"/>
      <c r="C511" s="307"/>
      <c r="D511" s="288"/>
      <c r="E511" s="286"/>
      <c r="F511" s="287"/>
      <c r="G511" s="168"/>
      <c r="H511" s="328" t="str">
        <f t="shared" si="38"/>
        <v/>
      </c>
      <c r="I511" s="322"/>
      <c r="J511" s="236" t="str">
        <f t="shared" si="39"/>
        <v/>
      </c>
      <c r="AG511" s="11">
        <f t="shared" si="41"/>
        <v>0</v>
      </c>
    </row>
    <row r="512" spans="1:33">
      <c r="A512" s="339">
        <f t="shared" si="40"/>
        <v>14</v>
      </c>
      <c r="B512" s="259"/>
      <c r="C512" s="307"/>
      <c r="D512" s="288"/>
      <c r="E512" s="286"/>
      <c r="F512" s="287"/>
      <c r="G512" s="168"/>
      <c r="H512" s="328" t="str">
        <f t="shared" si="38"/>
        <v/>
      </c>
      <c r="I512" s="322"/>
      <c r="J512" s="236" t="str">
        <f t="shared" si="39"/>
        <v/>
      </c>
      <c r="AG512" s="11">
        <f t="shared" si="41"/>
        <v>0</v>
      </c>
    </row>
    <row r="513" spans="1:33">
      <c r="A513" s="339">
        <f t="shared" si="40"/>
        <v>14</v>
      </c>
      <c r="B513" s="259"/>
      <c r="C513" s="307"/>
      <c r="D513" s="288"/>
      <c r="E513" s="286"/>
      <c r="F513" s="287"/>
      <c r="G513" s="168"/>
      <c r="H513" s="328" t="str">
        <f t="shared" si="38"/>
        <v/>
      </c>
      <c r="I513" s="322"/>
      <c r="J513" s="236" t="str">
        <f t="shared" si="39"/>
        <v/>
      </c>
      <c r="AG513" s="11">
        <f t="shared" si="41"/>
        <v>0</v>
      </c>
    </row>
    <row r="514" spans="1:33">
      <c r="A514" s="339">
        <f t="shared" si="40"/>
        <v>14</v>
      </c>
      <c r="B514" s="259"/>
      <c r="C514" s="307"/>
      <c r="D514" s="288"/>
      <c r="E514" s="286"/>
      <c r="F514" s="287"/>
      <c r="G514" s="168"/>
      <c r="H514" s="328" t="str">
        <f t="shared" si="38"/>
        <v/>
      </c>
      <c r="I514" s="322"/>
      <c r="J514" s="236" t="str">
        <f t="shared" si="39"/>
        <v/>
      </c>
      <c r="AG514" s="11">
        <f t="shared" si="41"/>
        <v>0</v>
      </c>
    </row>
    <row r="515" spans="1:33">
      <c r="A515" s="339">
        <f t="shared" si="40"/>
        <v>14</v>
      </c>
      <c r="B515" s="259"/>
      <c r="C515" s="307"/>
      <c r="D515" s="288"/>
      <c r="E515" s="286"/>
      <c r="F515" s="287"/>
      <c r="G515" s="168"/>
      <c r="H515" s="328" t="str">
        <f t="shared" si="38"/>
        <v/>
      </c>
      <c r="I515" s="322"/>
      <c r="J515" s="236" t="str">
        <f t="shared" si="39"/>
        <v/>
      </c>
      <c r="AG515" s="11">
        <f t="shared" si="41"/>
        <v>0</v>
      </c>
    </row>
    <row r="516" spans="1:33">
      <c r="A516" s="339">
        <f t="shared" si="40"/>
        <v>14</v>
      </c>
      <c r="B516" s="259"/>
      <c r="C516" s="307"/>
      <c r="D516" s="288"/>
      <c r="E516" s="286"/>
      <c r="F516" s="287"/>
      <c r="G516" s="168"/>
      <c r="H516" s="328" t="str">
        <f t="shared" si="38"/>
        <v/>
      </c>
      <c r="I516" s="322"/>
      <c r="J516" s="236" t="str">
        <f t="shared" si="39"/>
        <v/>
      </c>
      <c r="AG516" s="11">
        <f t="shared" si="41"/>
        <v>0</v>
      </c>
    </row>
    <row r="517" spans="1:33">
      <c r="A517" s="339">
        <f t="shared" si="40"/>
        <v>14</v>
      </c>
      <c r="B517" s="259"/>
      <c r="C517" s="307"/>
      <c r="D517" s="288"/>
      <c r="E517" s="286"/>
      <c r="F517" s="287"/>
      <c r="G517" s="168"/>
      <c r="H517" s="328" t="str">
        <f t="shared" si="38"/>
        <v/>
      </c>
      <c r="I517" s="322"/>
      <c r="J517" s="236" t="str">
        <f t="shared" si="39"/>
        <v/>
      </c>
      <c r="AG517" s="11">
        <f t="shared" si="41"/>
        <v>0</v>
      </c>
    </row>
    <row r="518" spans="1:33">
      <c r="A518" s="339">
        <f t="shared" si="40"/>
        <v>14</v>
      </c>
      <c r="B518" s="259"/>
      <c r="C518" s="307"/>
      <c r="D518" s="288"/>
      <c r="E518" s="286"/>
      <c r="F518" s="287"/>
      <c r="G518" s="168"/>
      <c r="H518" s="328" t="str">
        <f t="shared" si="38"/>
        <v/>
      </c>
      <c r="I518" s="322"/>
      <c r="J518" s="236" t="str">
        <f t="shared" si="39"/>
        <v/>
      </c>
      <c r="AG518" s="11">
        <f t="shared" si="41"/>
        <v>0</v>
      </c>
    </row>
    <row r="519" spans="1:33">
      <c r="A519" s="339">
        <f t="shared" si="40"/>
        <v>14</v>
      </c>
      <c r="B519" s="259"/>
      <c r="C519" s="307"/>
      <c r="D519" s="288"/>
      <c r="E519" s="286"/>
      <c r="F519" s="287"/>
      <c r="G519" s="168"/>
      <c r="H519" s="328" t="str">
        <f t="shared" si="38"/>
        <v/>
      </c>
      <c r="I519" s="322"/>
      <c r="J519" s="236" t="str">
        <f t="shared" si="39"/>
        <v/>
      </c>
      <c r="AG519" s="11">
        <f t="shared" si="41"/>
        <v>0</v>
      </c>
    </row>
    <row r="520" spans="1:33">
      <c r="A520" s="339">
        <f t="shared" si="40"/>
        <v>14</v>
      </c>
      <c r="B520" s="259"/>
      <c r="C520" s="307"/>
      <c r="D520" s="288"/>
      <c r="E520" s="286"/>
      <c r="F520" s="287"/>
      <c r="G520" s="168"/>
      <c r="H520" s="328" t="str">
        <f t="shared" si="38"/>
        <v/>
      </c>
      <c r="I520" s="322"/>
      <c r="J520" s="236" t="str">
        <f t="shared" si="39"/>
        <v/>
      </c>
      <c r="AG520" s="11">
        <f t="shared" si="41"/>
        <v>0</v>
      </c>
    </row>
    <row r="521" spans="1:33">
      <c r="A521" s="339">
        <f t="shared" si="40"/>
        <v>14</v>
      </c>
      <c r="B521" s="259"/>
      <c r="C521" s="307"/>
      <c r="D521" s="288"/>
      <c r="E521" s="286"/>
      <c r="F521" s="287"/>
      <c r="G521" s="168"/>
      <c r="H521" s="328" t="str">
        <f t="shared" si="38"/>
        <v/>
      </c>
      <c r="I521" s="322"/>
      <c r="J521" s="236" t="str">
        <f t="shared" si="39"/>
        <v/>
      </c>
      <c r="AG521" s="11">
        <f t="shared" si="41"/>
        <v>0</v>
      </c>
    </row>
    <row r="522" spans="1:33">
      <c r="A522" s="339">
        <f t="shared" si="40"/>
        <v>14</v>
      </c>
      <c r="B522" s="259"/>
      <c r="C522" s="307"/>
      <c r="D522" s="288"/>
      <c r="E522" s="286"/>
      <c r="F522" s="287"/>
      <c r="G522" s="168"/>
      <c r="H522" s="328" t="str">
        <f t="shared" ref="H522:H585" si="42">IFERROR(IF(C522="","",IF(F522+G522=0,"",IF($N$1=FALSE,IF($B522="",ROUNDUP(F522*$I$3,IF($J$6="1円単位",0,-2))+G522,ROUNDUP(F522*$I$4,IF($J$6="1円単位",0,-2))+G522),IF($B522="",ROUNDUP(F522*VLOOKUP(I522,$N$6:$P$17,3,0),IF($J$6="1円単位",0,-2))+G522,ROUNDUP(F522*VLOOKUP(I522,$N$23:$P$34,3,0),IF($J$6="1円単位",0,-2))+G522)))),0)</f>
        <v/>
      </c>
      <c r="I522" s="322"/>
      <c r="J522" s="236" t="str">
        <f t="shared" ref="J522:J585" si="43">IFERROR(IF(OR(C522="",D522="",E522=""),IF(F522+G522&lt;&gt;0,"名称・数量・単位を入力してください",""),""),"")</f>
        <v/>
      </c>
      <c r="AG522" s="11">
        <f t="shared" si="41"/>
        <v>0</v>
      </c>
    </row>
    <row r="523" spans="1:33">
      <c r="A523" s="339">
        <f t="shared" si="40"/>
        <v>14</v>
      </c>
      <c r="B523" s="259"/>
      <c r="C523" s="307"/>
      <c r="D523" s="288"/>
      <c r="E523" s="286"/>
      <c r="F523" s="287"/>
      <c r="G523" s="168"/>
      <c r="H523" s="328" t="str">
        <f t="shared" si="42"/>
        <v/>
      </c>
      <c r="I523" s="322"/>
      <c r="J523" s="236" t="str">
        <f t="shared" si="43"/>
        <v/>
      </c>
      <c r="AG523" s="11">
        <f t="shared" si="41"/>
        <v>0</v>
      </c>
    </row>
    <row r="524" spans="1:33">
      <c r="A524" s="339">
        <f t="shared" si="40"/>
        <v>14</v>
      </c>
      <c r="B524" s="259"/>
      <c r="C524" s="307"/>
      <c r="D524" s="288"/>
      <c r="E524" s="286"/>
      <c r="F524" s="287"/>
      <c r="G524" s="168"/>
      <c r="H524" s="328" t="str">
        <f t="shared" si="42"/>
        <v/>
      </c>
      <c r="I524" s="322"/>
      <c r="J524" s="236" t="str">
        <f t="shared" si="43"/>
        <v/>
      </c>
      <c r="AG524" s="11">
        <f t="shared" si="41"/>
        <v>0</v>
      </c>
    </row>
    <row r="525" spans="1:33">
      <c r="A525" s="339">
        <f t="shared" si="40"/>
        <v>14</v>
      </c>
      <c r="B525" s="259"/>
      <c r="C525" s="307"/>
      <c r="D525" s="288"/>
      <c r="E525" s="286"/>
      <c r="F525" s="287"/>
      <c r="G525" s="168"/>
      <c r="H525" s="328" t="str">
        <f t="shared" si="42"/>
        <v/>
      </c>
      <c r="I525" s="322"/>
      <c r="J525" s="236" t="str">
        <f t="shared" si="43"/>
        <v/>
      </c>
      <c r="AG525" s="11">
        <f t="shared" si="41"/>
        <v>0</v>
      </c>
    </row>
    <row r="526" spans="1:33">
      <c r="A526" s="339">
        <f t="shared" si="40"/>
        <v>14</v>
      </c>
      <c r="B526" s="259"/>
      <c r="C526" s="307"/>
      <c r="D526" s="288"/>
      <c r="E526" s="286"/>
      <c r="F526" s="287"/>
      <c r="G526" s="168"/>
      <c r="H526" s="328" t="str">
        <f t="shared" si="42"/>
        <v/>
      </c>
      <c r="I526" s="322"/>
      <c r="J526" s="236" t="str">
        <f t="shared" si="43"/>
        <v/>
      </c>
      <c r="AG526" s="11">
        <f t="shared" si="41"/>
        <v>0</v>
      </c>
    </row>
    <row r="527" spans="1:33">
      <c r="A527" s="339">
        <f t="shared" si="40"/>
        <v>14</v>
      </c>
      <c r="B527" s="259"/>
      <c r="C527" s="307"/>
      <c r="D527" s="288"/>
      <c r="E527" s="286"/>
      <c r="F527" s="287"/>
      <c r="G527" s="168"/>
      <c r="H527" s="328" t="str">
        <f t="shared" si="42"/>
        <v/>
      </c>
      <c r="I527" s="322"/>
      <c r="J527" s="236" t="str">
        <f t="shared" si="43"/>
        <v/>
      </c>
      <c r="AG527" s="11">
        <f t="shared" si="41"/>
        <v>0</v>
      </c>
    </row>
    <row r="528" spans="1:33">
      <c r="A528" s="339">
        <f t="shared" ref="A528:A585" si="44">A489+1</f>
        <v>14</v>
      </c>
      <c r="B528" s="259"/>
      <c r="C528" s="307"/>
      <c r="D528" s="288"/>
      <c r="E528" s="286"/>
      <c r="F528" s="287"/>
      <c r="G528" s="168"/>
      <c r="H528" s="328" t="str">
        <f t="shared" si="42"/>
        <v/>
      </c>
      <c r="I528" s="322"/>
      <c r="J528" s="236" t="str">
        <f t="shared" si="43"/>
        <v/>
      </c>
      <c r="AG528" s="11">
        <f t="shared" si="41"/>
        <v>0</v>
      </c>
    </row>
    <row r="529" spans="1:33">
      <c r="A529" s="339">
        <f t="shared" si="44"/>
        <v>14</v>
      </c>
      <c r="B529" s="259"/>
      <c r="C529" s="307"/>
      <c r="D529" s="288"/>
      <c r="E529" s="286"/>
      <c r="F529" s="287"/>
      <c r="G529" s="168"/>
      <c r="H529" s="328" t="str">
        <f t="shared" si="42"/>
        <v/>
      </c>
      <c r="I529" s="322"/>
      <c r="J529" s="236" t="str">
        <f t="shared" si="43"/>
        <v/>
      </c>
      <c r="AG529" s="11">
        <f t="shared" si="41"/>
        <v>0</v>
      </c>
    </row>
    <row r="530" spans="1:33">
      <c r="A530" s="339">
        <f t="shared" si="44"/>
        <v>14</v>
      </c>
      <c r="B530" s="259"/>
      <c r="C530" s="307"/>
      <c r="D530" s="288"/>
      <c r="E530" s="286"/>
      <c r="F530" s="287"/>
      <c r="G530" s="168"/>
      <c r="H530" s="328" t="str">
        <f t="shared" si="42"/>
        <v/>
      </c>
      <c r="I530" s="322"/>
      <c r="J530" s="236" t="str">
        <f t="shared" si="43"/>
        <v/>
      </c>
      <c r="AG530" s="11">
        <f t="shared" si="41"/>
        <v>0</v>
      </c>
    </row>
    <row r="531" spans="1:33">
      <c r="A531" s="339">
        <f t="shared" si="44"/>
        <v>14</v>
      </c>
      <c r="B531" s="259"/>
      <c r="C531" s="307"/>
      <c r="D531" s="288"/>
      <c r="E531" s="286"/>
      <c r="F531" s="287"/>
      <c r="G531" s="168"/>
      <c r="H531" s="328" t="str">
        <f t="shared" si="42"/>
        <v/>
      </c>
      <c r="I531" s="322"/>
      <c r="J531" s="236" t="str">
        <f t="shared" si="43"/>
        <v/>
      </c>
      <c r="AG531" s="11">
        <f t="shared" si="41"/>
        <v>0</v>
      </c>
    </row>
    <row r="532" spans="1:33">
      <c r="A532" s="339">
        <f t="shared" si="44"/>
        <v>14</v>
      </c>
      <c r="B532" s="259"/>
      <c r="C532" s="307"/>
      <c r="D532" s="288"/>
      <c r="E532" s="286"/>
      <c r="F532" s="287"/>
      <c r="G532" s="168"/>
      <c r="H532" s="328" t="str">
        <f t="shared" si="42"/>
        <v/>
      </c>
      <c r="I532" s="322"/>
      <c r="J532" s="236" t="str">
        <f t="shared" si="43"/>
        <v/>
      </c>
      <c r="AG532" s="11">
        <f t="shared" si="41"/>
        <v>0</v>
      </c>
    </row>
    <row r="533" spans="1:33">
      <c r="A533" s="339">
        <f t="shared" si="44"/>
        <v>14</v>
      </c>
      <c r="B533" s="259"/>
      <c r="C533" s="307"/>
      <c r="D533" s="288"/>
      <c r="E533" s="286"/>
      <c r="F533" s="287"/>
      <c r="G533" s="168"/>
      <c r="H533" s="328" t="str">
        <f t="shared" si="42"/>
        <v/>
      </c>
      <c r="I533" s="322"/>
      <c r="J533" s="236" t="str">
        <f t="shared" si="43"/>
        <v/>
      </c>
      <c r="AG533" s="11">
        <f t="shared" si="41"/>
        <v>0</v>
      </c>
    </row>
    <row r="534" spans="1:33">
      <c r="A534" s="339">
        <f t="shared" si="44"/>
        <v>14</v>
      </c>
      <c r="B534" s="259"/>
      <c r="C534" s="307"/>
      <c r="D534" s="288"/>
      <c r="E534" s="286"/>
      <c r="F534" s="287"/>
      <c r="G534" s="168"/>
      <c r="H534" s="328" t="str">
        <f t="shared" si="42"/>
        <v/>
      </c>
      <c r="I534" s="322"/>
      <c r="J534" s="236" t="str">
        <f t="shared" si="43"/>
        <v/>
      </c>
      <c r="AG534" s="11">
        <f t="shared" si="41"/>
        <v>0</v>
      </c>
    </row>
    <row r="535" spans="1:33">
      <c r="A535" s="339">
        <f t="shared" si="44"/>
        <v>14</v>
      </c>
      <c r="B535" s="259"/>
      <c r="C535" s="307"/>
      <c r="D535" s="288"/>
      <c r="E535" s="286"/>
      <c r="F535" s="287"/>
      <c r="G535" s="168"/>
      <c r="H535" s="328" t="str">
        <f t="shared" si="42"/>
        <v/>
      </c>
      <c r="I535" s="322"/>
      <c r="J535" s="236" t="str">
        <f t="shared" si="43"/>
        <v/>
      </c>
      <c r="AG535" s="11">
        <f t="shared" ref="AG535:AG598" si="45">IF(ISERROR(LEN(D521)-FIND(".",D521))=TRUE,0,LEN(D521)-FIND(".",D521))</f>
        <v>0</v>
      </c>
    </row>
    <row r="536" spans="1:33">
      <c r="A536" s="339">
        <f t="shared" si="44"/>
        <v>14</v>
      </c>
      <c r="B536" s="259"/>
      <c r="C536" s="307"/>
      <c r="D536" s="288"/>
      <c r="E536" s="286"/>
      <c r="F536" s="287"/>
      <c r="G536" s="168"/>
      <c r="H536" s="328" t="str">
        <f t="shared" si="42"/>
        <v/>
      </c>
      <c r="I536" s="322"/>
      <c r="J536" s="236" t="str">
        <f t="shared" si="43"/>
        <v/>
      </c>
      <c r="AG536" s="11">
        <f t="shared" si="45"/>
        <v>0</v>
      </c>
    </row>
    <row r="537" spans="1:33">
      <c r="A537" s="339">
        <f t="shared" si="44"/>
        <v>14</v>
      </c>
      <c r="B537" s="259"/>
      <c r="C537" s="307"/>
      <c r="D537" s="288"/>
      <c r="E537" s="286"/>
      <c r="F537" s="287"/>
      <c r="G537" s="168"/>
      <c r="H537" s="328" t="str">
        <f t="shared" si="42"/>
        <v/>
      </c>
      <c r="I537" s="322"/>
      <c r="J537" s="236" t="str">
        <f t="shared" si="43"/>
        <v/>
      </c>
      <c r="AG537" s="11">
        <f t="shared" si="45"/>
        <v>0</v>
      </c>
    </row>
    <row r="538" spans="1:33">
      <c r="A538" s="339">
        <f t="shared" si="44"/>
        <v>14</v>
      </c>
      <c r="B538" s="259"/>
      <c r="C538" s="307"/>
      <c r="D538" s="288"/>
      <c r="E538" s="286"/>
      <c r="F538" s="287"/>
      <c r="G538" s="168"/>
      <c r="H538" s="328" t="str">
        <f t="shared" si="42"/>
        <v/>
      </c>
      <c r="I538" s="322"/>
      <c r="J538" s="236" t="str">
        <f t="shared" si="43"/>
        <v/>
      </c>
      <c r="AG538" s="11">
        <f t="shared" si="45"/>
        <v>0</v>
      </c>
    </row>
    <row r="539" spans="1:33">
      <c r="A539" s="339">
        <f t="shared" si="44"/>
        <v>14</v>
      </c>
      <c r="B539" s="259"/>
      <c r="C539" s="307"/>
      <c r="D539" s="288"/>
      <c r="E539" s="286"/>
      <c r="F539" s="287"/>
      <c r="G539" s="168"/>
      <c r="H539" s="328" t="str">
        <f t="shared" si="42"/>
        <v/>
      </c>
      <c r="I539" s="322"/>
      <c r="J539" s="236" t="str">
        <f t="shared" si="43"/>
        <v/>
      </c>
      <c r="AG539" s="11">
        <f t="shared" si="45"/>
        <v>0</v>
      </c>
    </row>
    <row r="540" spans="1:33">
      <c r="A540" s="339">
        <f t="shared" si="44"/>
        <v>14</v>
      </c>
      <c r="B540" s="259"/>
      <c r="C540" s="307"/>
      <c r="D540" s="288"/>
      <c r="E540" s="286"/>
      <c r="F540" s="287"/>
      <c r="G540" s="168"/>
      <c r="H540" s="328" t="str">
        <f t="shared" si="42"/>
        <v/>
      </c>
      <c r="I540" s="322"/>
      <c r="J540" s="236" t="str">
        <f t="shared" si="43"/>
        <v/>
      </c>
      <c r="AG540" s="11">
        <f t="shared" si="45"/>
        <v>0</v>
      </c>
    </row>
    <row r="541" spans="1:33">
      <c r="A541" s="339">
        <f t="shared" si="44"/>
        <v>14</v>
      </c>
      <c r="B541" s="259"/>
      <c r="C541" s="307"/>
      <c r="D541" s="288"/>
      <c r="E541" s="286"/>
      <c r="F541" s="287"/>
      <c r="G541" s="168"/>
      <c r="H541" s="328" t="str">
        <f t="shared" si="42"/>
        <v/>
      </c>
      <c r="I541" s="322"/>
      <c r="J541" s="236" t="str">
        <f t="shared" si="43"/>
        <v/>
      </c>
      <c r="AG541" s="11">
        <f t="shared" si="45"/>
        <v>0</v>
      </c>
    </row>
    <row r="542" spans="1:33">
      <c r="A542" s="339">
        <f t="shared" si="44"/>
        <v>14</v>
      </c>
      <c r="B542" s="259"/>
      <c r="C542" s="307"/>
      <c r="D542" s="288"/>
      <c r="E542" s="286"/>
      <c r="F542" s="287"/>
      <c r="G542" s="168"/>
      <c r="H542" s="328" t="str">
        <f t="shared" si="42"/>
        <v/>
      </c>
      <c r="I542" s="322"/>
      <c r="J542" s="236" t="str">
        <f t="shared" si="43"/>
        <v/>
      </c>
      <c r="AG542" s="11">
        <f t="shared" si="45"/>
        <v>0</v>
      </c>
    </row>
    <row r="543" spans="1:33">
      <c r="A543" s="339">
        <f t="shared" si="44"/>
        <v>14</v>
      </c>
      <c r="B543" s="259"/>
      <c r="C543" s="307"/>
      <c r="D543" s="288"/>
      <c r="E543" s="286"/>
      <c r="F543" s="287"/>
      <c r="G543" s="168"/>
      <c r="H543" s="328" t="str">
        <f t="shared" si="42"/>
        <v/>
      </c>
      <c r="I543" s="322"/>
      <c r="J543" s="236" t="str">
        <f t="shared" si="43"/>
        <v/>
      </c>
      <c r="AG543" s="11">
        <f t="shared" si="45"/>
        <v>0</v>
      </c>
    </row>
    <row r="544" spans="1:33">
      <c r="A544" s="339">
        <f t="shared" si="44"/>
        <v>14</v>
      </c>
      <c r="B544" s="259"/>
      <c r="C544" s="307"/>
      <c r="D544" s="288"/>
      <c r="E544" s="286"/>
      <c r="F544" s="287"/>
      <c r="G544" s="168"/>
      <c r="H544" s="328" t="str">
        <f t="shared" si="42"/>
        <v/>
      </c>
      <c r="I544" s="322"/>
      <c r="J544" s="236" t="str">
        <f t="shared" si="43"/>
        <v/>
      </c>
      <c r="AG544" s="11">
        <f t="shared" si="45"/>
        <v>0</v>
      </c>
    </row>
    <row r="545" spans="1:33">
      <c r="A545" s="339">
        <f t="shared" si="44"/>
        <v>14</v>
      </c>
      <c r="B545" s="259"/>
      <c r="C545" s="307"/>
      <c r="D545" s="288"/>
      <c r="E545" s="286"/>
      <c r="F545" s="287"/>
      <c r="G545" s="168"/>
      <c r="H545" s="328" t="str">
        <f t="shared" si="42"/>
        <v/>
      </c>
      <c r="I545" s="322"/>
      <c r="J545" s="236" t="str">
        <f t="shared" si="43"/>
        <v/>
      </c>
      <c r="AG545" s="11">
        <f t="shared" si="45"/>
        <v>0</v>
      </c>
    </row>
    <row r="546" spans="1:33" ht="19.5" thickBot="1">
      <c r="A546" s="340">
        <f t="shared" si="44"/>
        <v>14</v>
      </c>
      <c r="B546" s="314"/>
      <c r="C546" s="315"/>
      <c r="D546" s="316"/>
      <c r="E546" s="317"/>
      <c r="F546" s="318"/>
      <c r="G546" s="319"/>
      <c r="H546" s="330" t="str">
        <f t="shared" si="42"/>
        <v/>
      </c>
      <c r="I546" s="322"/>
      <c r="J546" s="236" t="str">
        <f t="shared" si="43"/>
        <v/>
      </c>
      <c r="AG546" s="11">
        <f t="shared" si="45"/>
        <v>0</v>
      </c>
    </row>
    <row r="547" spans="1:33">
      <c r="A547" s="331">
        <f t="shared" si="44"/>
        <v>15</v>
      </c>
      <c r="B547" s="332"/>
      <c r="C547" s="333"/>
      <c r="D547" s="341"/>
      <c r="E547" s="335"/>
      <c r="F547" s="336"/>
      <c r="G547" s="337"/>
      <c r="H547" s="338" t="str">
        <f t="shared" si="42"/>
        <v/>
      </c>
      <c r="I547" s="322"/>
      <c r="J547" s="236" t="str">
        <f t="shared" si="43"/>
        <v/>
      </c>
      <c r="AG547" s="11">
        <f t="shared" si="45"/>
        <v>0</v>
      </c>
    </row>
    <row r="548" spans="1:33">
      <c r="A548" s="339">
        <f t="shared" si="44"/>
        <v>15</v>
      </c>
      <c r="B548" s="259"/>
      <c r="C548" s="307"/>
      <c r="D548" s="288"/>
      <c r="E548" s="286"/>
      <c r="F548" s="287"/>
      <c r="G548" s="168"/>
      <c r="H548" s="328" t="str">
        <f t="shared" si="42"/>
        <v/>
      </c>
      <c r="I548" s="322"/>
      <c r="J548" s="236" t="str">
        <f t="shared" si="43"/>
        <v/>
      </c>
      <c r="AG548" s="11">
        <f t="shared" si="45"/>
        <v>0</v>
      </c>
    </row>
    <row r="549" spans="1:33">
      <c r="A549" s="339">
        <f t="shared" si="44"/>
        <v>15</v>
      </c>
      <c r="B549" s="259"/>
      <c r="C549" s="307"/>
      <c r="D549" s="288"/>
      <c r="E549" s="286"/>
      <c r="F549" s="287"/>
      <c r="G549" s="168"/>
      <c r="H549" s="328" t="str">
        <f t="shared" si="42"/>
        <v/>
      </c>
      <c r="I549" s="322"/>
      <c r="J549" s="236" t="str">
        <f t="shared" si="43"/>
        <v/>
      </c>
      <c r="AG549" s="11">
        <f t="shared" si="45"/>
        <v>0</v>
      </c>
    </row>
    <row r="550" spans="1:33">
      <c r="A550" s="339">
        <f t="shared" si="44"/>
        <v>15</v>
      </c>
      <c r="B550" s="259"/>
      <c r="C550" s="307"/>
      <c r="D550" s="288"/>
      <c r="E550" s="286"/>
      <c r="F550" s="287"/>
      <c r="G550" s="168"/>
      <c r="H550" s="328" t="str">
        <f t="shared" si="42"/>
        <v/>
      </c>
      <c r="I550" s="322"/>
      <c r="J550" s="236" t="str">
        <f t="shared" si="43"/>
        <v/>
      </c>
      <c r="AG550" s="11">
        <f t="shared" si="45"/>
        <v>0</v>
      </c>
    </row>
    <row r="551" spans="1:33">
      <c r="A551" s="339">
        <f t="shared" si="44"/>
        <v>15</v>
      </c>
      <c r="B551" s="259"/>
      <c r="C551" s="307"/>
      <c r="D551" s="288"/>
      <c r="E551" s="286"/>
      <c r="F551" s="287"/>
      <c r="G551" s="168"/>
      <c r="H551" s="328" t="str">
        <f t="shared" si="42"/>
        <v/>
      </c>
      <c r="I551" s="322"/>
      <c r="J551" s="236" t="str">
        <f t="shared" si="43"/>
        <v/>
      </c>
      <c r="AG551" s="11">
        <f t="shared" si="45"/>
        <v>0</v>
      </c>
    </row>
    <row r="552" spans="1:33">
      <c r="A552" s="339">
        <f t="shared" si="44"/>
        <v>15</v>
      </c>
      <c r="B552" s="259"/>
      <c r="C552" s="307"/>
      <c r="D552" s="288"/>
      <c r="E552" s="286"/>
      <c r="F552" s="287"/>
      <c r="G552" s="168"/>
      <c r="H552" s="328" t="str">
        <f t="shared" si="42"/>
        <v/>
      </c>
      <c r="I552" s="322"/>
      <c r="J552" s="236" t="str">
        <f t="shared" si="43"/>
        <v/>
      </c>
      <c r="AG552" s="11">
        <f t="shared" si="45"/>
        <v>0</v>
      </c>
    </row>
    <row r="553" spans="1:33">
      <c r="A553" s="339">
        <f t="shared" si="44"/>
        <v>15</v>
      </c>
      <c r="B553" s="259"/>
      <c r="C553" s="307"/>
      <c r="D553" s="288"/>
      <c r="E553" s="286"/>
      <c r="F553" s="287"/>
      <c r="G553" s="168"/>
      <c r="H553" s="328" t="str">
        <f t="shared" si="42"/>
        <v/>
      </c>
      <c r="I553" s="322"/>
      <c r="J553" s="236" t="str">
        <f t="shared" si="43"/>
        <v/>
      </c>
      <c r="AG553" s="11">
        <f t="shared" si="45"/>
        <v>0</v>
      </c>
    </row>
    <row r="554" spans="1:33">
      <c r="A554" s="339">
        <f t="shared" si="44"/>
        <v>15</v>
      </c>
      <c r="B554" s="259"/>
      <c r="C554" s="307"/>
      <c r="D554" s="288"/>
      <c r="E554" s="286"/>
      <c r="F554" s="287"/>
      <c r="G554" s="168"/>
      <c r="H554" s="328" t="str">
        <f t="shared" si="42"/>
        <v/>
      </c>
      <c r="I554" s="322"/>
      <c r="J554" s="236" t="str">
        <f t="shared" si="43"/>
        <v/>
      </c>
      <c r="AG554" s="11">
        <f t="shared" si="45"/>
        <v>0</v>
      </c>
    </row>
    <row r="555" spans="1:33">
      <c r="A555" s="339">
        <f t="shared" si="44"/>
        <v>15</v>
      </c>
      <c r="B555" s="259"/>
      <c r="C555" s="307"/>
      <c r="D555" s="288"/>
      <c r="E555" s="286"/>
      <c r="F555" s="287"/>
      <c r="G555" s="168"/>
      <c r="H555" s="328" t="str">
        <f t="shared" si="42"/>
        <v/>
      </c>
      <c r="I555" s="322"/>
      <c r="J555" s="236" t="str">
        <f t="shared" si="43"/>
        <v/>
      </c>
      <c r="AG555" s="11">
        <f t="shared" si="45"/>
        <v>0</v>
      </c>
    </row>
    <row r="556" spans="1:33">
      <c r="A556" s="339">
        <f t="shared" si="44"/>
        <v>15</v>
      </c>
      <c r="B556" s="259"/>
      <c r="C556" s="307"/>
      <c r="D556" s="288"/>
      <c r="E556" s="286"/>
      <c r="F556" s="287"/>
      <c r="G556" s="168"/>
      <c r="H556" s="328" t="str">
        <f t="shared" si="42"/>
        <v/>
      </c>
      <c r="I556" s="322"/>
      <c r="J556" s="236" t="str">
        <f t="shared" si="43"/>
        <v/>
      </c>
      <c r="AG556" s="11">
        <f t="shared" si="45"/>
        <v>0</v>
      </c>
    </row>
    <row r="557" spans="1:33">
      <c r="A557" s="339">
        <f t="shared" si="44"/>
        <v>15</v>
      </c>
      <c r="B557" s="259"/>
      <c r="C557" s="307"/>
      <c r="D557" s="288"/>
      <c r="E557" s="286"/>
      <c r="F557" s="287"/>
      <c r="G557" s="168"/>
      <c r="H557" s="328" t="str">
        <f t="shared" si="42"/>
        <v/>
      </c>
      <c r="I557" s="322"/>
      <c r="J557" s="236" t="str">
        <f t="shared" si="43"/>
        <v/>
      </c>
      <c r="AG557" s="11">
        <f t="shared" si="45"/>
        <v>0</v>
      </c>
    </row>
    <row r="558" spans="1:33">
      <c r="A558" s="339">
        <f t="shared" si="44"/>
        <v>15</v>
      </c>
      <c r="B558" s="259"/>
      <c r="C558" s="307"/>
      <c r="D558" s="288"/>
      <c r="E558" s="286"/>
      <c r="F558" s="287"/>
      <c r="G558" s="168"/>
      <c r="H558" s="328" t="str">
        <f t="shared" si="42"/>
        <v/>
      </c>
      <c r="I558" s="322"/>
      <c r="J558" s="236" t="str">
        <f t="shared" si="43"/>
        <v/>
      </c>
      <c r="AG558" s="11">
        <f t="shared" si="45"/>
        <v>0</v>
      </c>
    </row>
    <row r="559" spans="1:33">
      <c r="A559" s="339">
        <f t="shared" si="44"/>
        <v>15</v>
      </c>
      <c r="B559" s="259"/>
      <c r="C559" s="307"/>
      <c r="D559" s="288"/>
      <c r="E559" s="286"/>
      <c r="F559" s="287"/>
      <c r="G559" s="168"/>
      <c r="H559" s="328" t="str">
        <f t="shared" si="42"/>
        <v/>
      </c>
      <c r="I559" s="322"/>
      <c r="J559" s="236" t="str">
        <f t="shared" si="43"/>
        <v/>
      </c>
      <c r="AG559" s="11">
        <f t="shared" si="45"/>
        <v>0</v>
      </c>
    </row>
    <row r="560" spans="1:33">
      <c r="A560" s="339">
        <f t="shared" si="44"/>
        <v>15</v>
      </c>
      <c r="B560" s="259"/>
      <c r="C560" s="307"/>
      <c r="D560" s="288"/>
      <c r="E560" s="286"/>
      <c r="F560" s="287"/>
      <c r="G560" s="168"/>
      <c r="H560" s="328" t="str">
        <f t="shared" si="42"/>
        <v/>
      </c>
      <c r="I560" s="322"/>
      <c r="J560" s="236" t="str">
        <f t="shared" si="43"/>
        <v/>
      </c>
      <c r="AG560" s="11">
        <f t="shared" si="45"/>
        <v>0</v>
      </c>
    </row>
    <row r="561" spans="1:33">
      <c r="A561" s="339">
        <f t="shared" si="44"/>
        <v>15</v>
      </c>
      <c r="B561" s="259"/>
      <c r="C561" s="307"/>
      <c r="D561" s="288"/>
      <c r="E561" s="286"/>
      <c r="F561" s="287"/>
      <c r="G561" s="168"/>
      <c r="H561" s="328" t="str">
        <f t="shared" si="42"/>
        <v/>
      </c>
      <c r="I561" s="322"/>
      <c r="J561" s="236" t="str">
        <f t="shared" si="43"/>
        <v/>
      </c>
      <c r="AG561" s="11">
        <f t="shared" si="45"/>
        <v>0</v>
      </c>
    </row>
    <row r="562" spans="1:33">
      <c r="A562" s="339">
        <f t="shared" si="44"/>
        <v>15</v>
      </c>
      <c r="B562" s="259"/>
      <c r="C562" s="307"/>
      <c r="D562" s="288"/>
      <c r="E562" s="286"/>
      <c r="F562" s="287"/>
      <c r="G562" s="168"/>
      <c r="H562" s="328" t="str">
        <f t="shared" si="42"/>
        <v/>
      </c>
      <c r="I562" s="322"/>
      <c r="J562" s="236" t="str">
        <f t="shared" si="43"/>
        <v/>
      </c>
      <c r="AG562" s="11">
        <f t="shared" si="45"/>
        <v>0</v>
      </c>
    </row>
    <row r="563" spans="1:33">
      <c r="A563" s="339">
        <f t="shared" si="44"/>
        <v>15</v>
      </c>
      <c r="B563" s="259"/>
      <c r="C563" s="307"/>
      <c r="D563" s="288"/>
      <c r="E563" s="286"/>
      <c r="F563" s="287"/>
      <c r="G563" s="168"/>
      <c r="H563" s="328" t="str">
        <f t="shared" si="42"/>
        <v/>
      </c>
      <c r="I563" s="322"/>
      <c r="J563" s="236" t="str">
        <f t="shared" si="43"/>
        <v/>
      </c>
      <c r="AG563" s="11">
        <f t="shared" si="45"/>
        <v>0</v>
      </c>
    </row>
    <row r="564" spans="1:33">
      <c r="A564" s="339">
        <f t="shared" si="44"/>
        <v>15</v>
      </c>
      <c r="B564" s="259"/>
      <c r="C564" s="307"/>
      <c r="D564" s="288"/>
      <c r="E564" s="286"/>
      <c r="F564" s="287"/>
      <c r="G564" s="168"/>
      <c r="H564" s="328" t="str">
        <f t="shared" si="42"/>
        <v/>
      </c>
      <c r="I564" s="322"/>
      <c r="J564" s="236" t="str">
        <f t="shared" si="43"/>
        <v/>
      </c>
      <c r="AG564" s="11">
        <f t="shared" si="45"/>
        <v>0</v>
      </c>
    </row>
    <row r="565" spans="1:33">
      <c r="A565" s="339">
        <f t="shared" si="44"/>
        <v>15</v>
      </c>
      <c r="B565" s="259"/>
      <c r="C565" s="307"/>
      <c r="D565" s="288"/>
      <c r="E565" s="286"/>
      <c r="F565" s="287"/>
      <c r="G565" s="168"/>
      <c r="H565" s="328" t="str">
        <f t="shared" si="42"/>
        <v/>
      </c>
      <c r="I565" s="322"/>
      <c r="J565" s="236" t="str">
        <f t="shared" si="43"/>
        <v/>
      </c>
      <c r="AG565" s="11">
        <f t="shared" si="45"/>
        <v>0</v>
      </c>
    </row>
    <row r="566" spans="1:33">
      <c r="A566" s="339">
        <f t="shared" si="44"/>
        <v>15</v>
      </c>
      <c r="B566" s="259"/>
      <c r="C566" s="307"/>
      <c r="D566" s="288"/>
      <c r="E566" s="286"/>
      <c r="F566" s="287"/>
      <c r="G566" s="168"/>
      <c r="H566" s="328" t="str">
        <f t="shared" si="42"/>
        <v/>
      </c>
      <c r="I566" s="322"/>
      <c r="J566" s="236" t="str">
        <f t="shared" si="43"/>
        <v/>
      </c>
      <c r="AG566" s="11">
        <f t="shared" si="45"/>
        <v>0</v>
      </c>
    </row>
    <row r="567" spans="1:33">
      <c r="A567" s="339">
        <f t="shared" si="44"/>
        <v>15</v>
      </c>
      <c r="B567" s="259"/>
      <c r="C567" s="307"/>
      <c r="D567" s="288"/>
      <c r="E567" s="286"/>
      <c r="F567" s="287"/>
      <c r="G567" s="168"/>
      <c r="H567" s="328" t="str">
        <f t="shared" si="42"/>
        <v/>
      </c>
      <c r="I567" s="322"/>
      <c r="J567" s="236" t="str">
        <f t="shared" si="43"/>
        <v/>
      </c>
      <c r="AG567" s="11">
        <f t="shared" si="45"/>
        <v>0</v>
      </c>
    </row>
    <row r="568" spans="1:33">
      <c r="A568" s="339">
        <f t="shared" si="44"/>
        <v>15</v>
      </c>
      <c r="B568" s="259"/>
      <c r="C568" s="307"/>
      <c r="D568" s="288"/>
      <c r="E568" s="286"/>
      <c r="F568" s="287"/>
      <c r="G568" s="168"/>
      <c r="H568" s="328" t="str">
        <f t="shared" si="42"/>
        <v/>
      </c>
      <c r="I568" s="322"/>
      <c r="J568" s="236" t="str">
        <f t="shared" si="43"/>
        <v/>
      </c>
      <c r="AG568" s="11">
        <f t="shared" si="45"/>
        <v>0</v>
      </c>
    </row>
    <row r="569" spans="1:33">
      <c r="A569" s="339">
        <f t="shared" si="44"/>
        <v>15</v>
      </c>
      <c r="B569" s="259"/>
      <c r="C569" s="307"/>
      <c r="D569" s="288"/>
      <c r="E569" s="286"/>
      <c r="F569" s="287"/>
      <c r="G569" s="168"/>
      <c r="H569" s="328" t="str">
        <f t="shared" si="42"/>
        <v/>
      </c>
      <c r="I569" s="322"/>
      <c r="J569" s="236" t="str">
        <f t="shared" si="43"/>
        <v/>
      </c>
      <c r="AG569" s="11">
        <f t="shared" si="45"/>
        <v>0</v>
      </c>
    </row>
    <row r="570" spans="1:33">
      <c r="A570" s="339">
        <f t="shared" si="44"/>
        <v>15</v>
      </c>
      <c r="B570" s="259"/>
      <c r="C570" s="307"/>
      <c r="D570" s="288"/>
      <c r="E570" s="286"/>
      <c r="F570" s="287"/>
      <c r="G570" s="168"/>
      <c r="H570" s="328" t="str">
        <f t="shared" si="42"/>
        <v/>
      </c>
      <c r="I570" s="322"/>
      <c r="J570" s="236" t="str">
        <f t="shared" si="43"/>
        <v/>
      </c>
      <c r="AG570" s="11">
        <f t="shared" si="45"/>
        <v>0</v>
      </c>
    </row>
    <row r="571" spans="1:33">
      <c r="A571" s="339">
        <f t="shared" si="44"/>
        <v>15</v>
      </c>
      <c r="B571" s="259"/>
      <c r="C571" s="307"/>
      <c r="D571" s="288"/>
      <c r="E571" s="286"/>
      <c r="F571" s="287"/>
      <c r="G571" s="168"/>
      <c r="H571" s="328" t="str">
        <f t="shared" si="42"/>
        <v/>
      </c>
      <c r="I571" s="322"/>
      <c r="J571" s="236" t="str">
        <f t="shared" si="43"/>
        <v/>
      </c>
      <c r="AG571" s="11">
        <f t="shared" si="45"/>
        <v>0</v>
      </c>
    </row>
    <row r="572" spans="1:33">
      <c r="A572" s="339">
        <f t="shared" si="44"/>
        <v>15</v>
      </c>
      <c r="B572" s="259"/>
      <c r="C572" s="307"/>
      <c r="D572" s="288"/>
      <c r="E572" s="286"/>
      <c r="F572" s="287"/>
      <c r="G572" s="168"/>
      <c r="H572" s="328" t="str">
        <f t="shared" si="42"/>
        <v/>
      </c>
      <c r="I572" s="322"/>
      <c r="J572" s="236" t="str">
        <f t="shared" si="43"/>
        <v/>
      </c>
      <c r="AG572" s="11">
        <f t="shared" si="45"/>
        <v>0</v>
      </c>
    </row>
    <row r="573" spans="1:33">
      <c r="A573" s="339">
        <f t="shared" si="44"/>
        <v>15</v>
      </c>
      <c r="B573" s="259"/>
      <c r="C573" s="307"/>
      <c r="D573" s="288"/>
      <c r="E573" s="286"/>
      <c r="F573" s="287"/>
      <c r="G573" s="168"/>
      <c r="H573" s="328" t="str">
        <f t="shared" si="42"/>
        <v/>
      </c>
      <c r="I573" s="322"/>
      <c r="J573" s="236" t="str">
        <f t="shared" si="43"/>
        <v/>
      </c>
      <c r="AG573" s="11">
        <f t="shared" si="45"/>
        <v>0</v>
      </c>
    </row>
    <row r="574" spans="1:33">
      <c r="A574" s="339">
        <f t="shared" si="44"/>
        <v>15</v>
      </c>
      <c r="B574" s="259"/>
      <c r="C574" s="307"/>
      <c r="D574" s="288"/>
      <c r="E574" s="286"/>
      <c r="F574" s="287"/>
      <c r="G574" s="168"/>
      <c r="H574" s="328" t="str">
        <f t="shared" si="42"/>
        <v/>
      </c>
      <c r="I574" s="322"/>
      <c r="J574" s="236" t="str">
        <f t="shared" si="43"/>
        <v/>
      </c>
      <c r="AG574" s="11">
        <f t="shared" si="45"/>
        <v>0</v>
      </c>
    </row>
    <row r="575" spans="1:33">
      <c r="A575" s="339">
        <f t="shared" si="44"/>
        <v>15</v>
      </c>
      <c r="B575" s="259"/>
      <c r="C575" s="307"/>
      <c r="D575" s="288"/>
      <c r="E575" s="286"/>
      <c r="F575" s="287"/>
      <c r="G575" s="168"/>
      <c r="H575" s="328" t="str">
        <f t="shared" si="42"/>
        <v/>
      </c>
      <c r="I575" s="322"/>
      <c r="J575" s="236" t="str">
        <f t="shared" si="43"/>
        <v/>
      </c>
      <c r="AG575" s="11">
        <f t="shared" si="45"/>
        <v>0</v>
      </c>
    </row>
    <row r="576" spans="1:33">
      <c r="A576" s="339">
        <f t="shared" si="44"/>
        <v>15</v>
      </c>
      <c r="B576" s="259"/>
      <c r="C576" s="307"/>
      <c r="D576" s="288"/>
      <c r="E576" s="286"/>
      <c r="F576" s="287"/>
      <c r="G576" s="168"/>
      <c r="H576" s="328" t="str">
        <f t="shared" si="42"/>
        <v/>
      </c>
      <c r="I576" s="322"/>
      <c r="J576" s="236" t="str">
        <f t="shared" si="43"/>
        <v/>
      </c>
      <c r="AG576" s="11">
        <f t="shared" si="45"/>
        <v>0</v>
      </c>
    </row>
    <row r="577" spans="1:33">
      <c r="A577" s="339">
        <f t="shared" si="44"/>
        <v>15</v>
      </c>
      <c r="B577" s="259"/>
      <c r="C577" s="307"/>
      <c r="D577" s="288"/>
      <c r="E577" s="286"/>
      <c r="F577" s="287"/>
      <c r="G577" s="168"/>
      <c r="H577" s="328" t="str">
        <f t="shared" si="42"/>
        <v/>
      </c>
      <c r="I577" s="322"/>
      <c r="J577" s="236" t="str">
        <f t="shared" si="43"/>
        <v/>
      </c>
      <c r="AG577" s="11">
        <f t="shared" si="45"/>
        <v>0</v>
      </c>
    </row>
    <row r="578" spans="1:33">
      <c r="A578" s="339">
        <f t="shared" si="44"/>
        <v>15</v>
      </c>
      <c r="B578" s="259"/>
      <c r="C578" s="307"/>
      <c r="D578" s="288"/>
      <c r="E578" s="286"/>
      <c r="F578" s="287"/>
      <c r="G578" s="168"/>
      <c r="H578" s="328" t="str">
        <f t="shared" si="42"/>
        <v/>
      </c>
      <c r="I578" s="322"/>
      <c r="J578" s="236" t="str">
        <f t="shared" si="43"/>
        <v/>
      </c>
      <c r="AG578" s="11">
        <f t="shared" si="45"/>
        <v>0</v>
      </c>
    </row>
    <row r="579" spans="1:33">
      <c r="A579" s="339">
        <f t="shared" si="44"/>
        <v>15</v>
      </c>
      <c r="B579" s="259"/>
      <c r="C579" s="307"/>
      <c r="D579" s="288"/>
      <c r="E579" s="286"/>
      <c r="F579" s="287"/>
      <c r="G579" s="168"/>
      <c r="H579" s="328" t="str">
        <f t="shared" si="42"/>
        <v/>
      </c>
      <c r="I579" s="322"/>
      <c r="J579" s="236" t="str">
        <f t="shared" si="43"/>
        <v/>
      </c>
      <c r="AG579" s="11">
        <f t="shared" si="45"/>
        <v>0</v>
      </c>
    </row>
    <row r="580" spans="1:33">
      <c r="A580" s="339">
        <f t="shared" si="44"/>
        <v>15</v>
      </c>
      <c r="B580" s="259"/>
      <c r="C580" s="307"/>
      <c r="D580" s="288"/>
      <c r="E580" s="286"/>
      <c r="F580" s="287"/>
      <c r="G580" s="168"/>
      <c r="H580" s="328" t="str">
        <f t="shared" si="42"/>
        <v/>
      </c>
      <c r="I580" s="322"/>
      <c r="J580" s="236" t="str">
        <f t="shared" si="43"/>
        <v/>
      </c>
      <c r="AG580" s="11">
        <f t="shared" si="45"/>
        <v>0</v>
      </c>
    </row>
    <row r="581" spans="1:33">
      <c r="A581" s="339">
        <f t="shared" si="44"/>
        <v>15</v>
      </c>
      <c r="B581" s="259"/>
      <c r="C581" s="307"/>
      <c r="D581" s="288"/>
      <c r="E581" s="286"/>
      <c r="F581" s="287"/>
      <c r="G581" s="168"/>
      <c r="H581" s="328" t="str">
        <f t="shared" si="42"/>
        <v/>
      </c>
      <c r="I581" s="322"/>
      <c r="J581" s="236" t="str">
        <f t="shared" si="43"/>
        <v/>
      </c>
      <c r="AG581" s="11">
        <f t="shared" si="45"/>
        <v>0</v>
      </c>
    </row>
    <row r="582" spans="1:33">
      <c r="A582" s="339">
        <f t="shared" si="44"/>
        <v>15</v>
      </c>
      <c r="B582" s="259"/>
      <c r="C582" s="307"/>
      <c r="D582" s="288"/>
      <c r="E582" s="286"/>
      <c r="F582" s="287"/>
      <c r="G582" s="168"/>
      <c r="H582" s="328" t="str">
        <f t="shared" si="42"/>
        <v/>
      </c>
      <c r="I582" s="322"/>
      <c r="J582" s="236" t="str">
        <f t="shared" si="43"/>
        <v/>
      </c>
      <c r="AG582" s="11">
        <f t="shared" si="45"/>
        <v>0</v>
      </c>
    </row>
    <row r="583" spans="1:33">
      <c r="A583" s="339">
        <f t="shared" si="44"/>
        <v>15</v>
      </c>
      <c r="B583" s="259"/>
      <c r="C583" s="307"/>
      <c r="D583" s="288"/>
      <c r="E583" s="286"/>
      <c r="F583" s="287"/>
      <c r="G583" s="168"/>
      <c r="H583" s="328" t="str">
        <f t="shared" si="42"/>
        <v/>
      </c>
      <c r="I583" s="322"/>
      <c r="J583" s="236" t="str">
        <f t="shared" si="43"/>
        <v/>
      </c>
      <c r="AG583" s="11">
        <f t="shared" si="45"/>
        <v>0</v>
      </c>
    </row>
    <row r="584" spans="1:33">
      <c r="A584" s="339">
        <f t="shared" si="44"/>
        <v>15</v>
      </c>
      <c r="B584" s="259"/>
      <c r="C584" s="307"/>
      <c r="D584" s="288"/>
      <c r="E584" s="286"/>
      <c r="F584" s="287"/>
      <c r="G584" s="168"/>
      <c r="H584" s="328" t="str">
        <f t="shared" si="42"/>
        <v/>
      </c>
      <c r="I584" s="322"/>
      <c r="J584" s="236" t="str">
        <f t="shared" si="43"/>
        <v/>
      </c>
      <c r="AG584" s="11">
        <f t="shared" si="45"/>
        <v>0</v>
      </c>
    </row>
    <row r="585" spans="1:33" ht="19.5" thickBot="1">
      <c r="A585" s="340">
        <f t="shared" si="44"/>
        <v>15</v>
      </c>
      <c r="B585" s="314"/>
      <c r="C585" s="315"/>
      <c r="D585" s="316"/>
      <c r="E585" s="317"/>
      <c r="F585" s="318"/>
      <c r="G585" s="319"/>
      <c r="H585" s="330" t="str">
        <f t="shared" si="42"/>
        <v/>
      </c>
      <c r="I585" s="322"/>
      <c r="J585" s="236" t="str">
        <f t="shared" si="43"/>
        <v/>
      </c>
      <c r="AG585" s="11">
        <f t="shared" si="45"/>
        <v>0</v>
      </c>
    </row>
    <row r="586" spans="1:33">
      <c r="AG586" s="11">
        <f t="shared" si="45"/>
        <v>0</v>
      </c>
    </row>
    <row r="587" spans="1:33">
      <c r="AG587" s="11">
        <f t="shared" si="45"/>
        <v>0</v>
      </c>
    </row>
    <row r="588" spans="1:33">
      <c r="AG588" s="11">
        <f t="shared" si="45"/>
        <v>0</v>
      </c>
    </row>
    <row r="589" spans="1:33">
      <c r="AG589" s="11">
        <f t="shared" si="45"/>
        <v>0</v>
      </c>
    </row>
    <row r="590" spans="1:33">
      <c r="AG590" s="11">
        <f t="shared" si="45"/>
        <v>0</v>
      </c>
    </row>
    <row r="591" spans="1:33">
      <c r="AG591" s="11">
        <f t="shared" si="45"/>
        <v>0</v>
      </c>
    </row>
    <row r="592" spans="1:33">
      <c r="AG592" s="11">
        <f t="shared" si="45"/>
        <v>0</v>
      </c>
    </row>
    <row r="593" spans="33:33">
      <c r="AG593" s="11">
        <f t="shared" si="45"/>
        <v>0</v>
      </c>
    </row>
    <row r="594" spans="33:33">
      <c r="AG594" s="11">
        <f t="shared" si="45"/>
        <v>0</v>
      </c>
    </row>
    <row r="595" spans="33:33">
      <c r="AG595" s="11">
        <f t="shared" si="45"/>
        <v>0</v>
      </c>
    </row>
    <row r="596" spans="33:33">
      <c r="AG596" s="11">
        <f t="shared" si="45"/>
        <v>0</v>
      </c>
    </row>
    <row r="597" spans="33:33">
      <c r="AG597" s="11">
        <f t="shared" si="45"/>
        <v>0</v>
      </c>
    </row>
    <row r="598" spans="33:33">
      <c r="AG598" s="11">
        <f t="shared" si="45"/>
        <v>0</v>
      </c>
    </row>
    <row r="599" spans="33:33">
      <c r="AG599" s="11">
        <f>IF(ISERROR(LEN(D585)-FIND(".",D585))=TRUE,0,LEN(D585)-FIND(".",D585))</f>
        <v>0</v>
      </c>
    </row>
  </sheetData>
  <sheetProtection algorithmName="SHA-512" hashValue="oocGmADxXO1pMA4B47NB40jAn7WZpSPH/3Btm+5YACTfDZD2DAWro15FHFdoWoC+2H4C0NlvHWafycj2AnacOw==" saltValue="BdOWvjNPVwqpbcsssgLgBQ==" spinCount="100000" sheet="1" objects="1" scenarios="1"/>
  <mergeCells count="13">
    <mergeCell ref="A1:C2"/>
    <mergeCell ref="A5:C6"/>
    <mergeCell ref="D3:E3"/>
    <mergeCell ref="F3:G3"/>
    <mergeCell ref="O35:P35"/>
    <mergeCell ref="D4:E4"/>
    <mergeCell ref="F4:G4"/>
    <mergeCell ref="O3:S3"/>
    <mergeCell ref="B7:F7"/>
    <mergeCell ref="O18:P18"/>
    <mergeCell ref="I6:I7"/>
    <mergeCell ref="G5:I5"/>
    <mergeCell ref="A4:C4"/>
  </mergeCells>
  <phoneticPr fontId="1"/>
  <conditionalFormatting sqref="A4 C9">
    <cfRule type="expression" dxfId="46" priority="1">
      <formula>AND(INDIRECT("'入力する前に確認するシート'!$G$16")=1,INDIRECT("'②-1出来高報告書'!$I$5")=TRUE,$N$1=FALSE)</formula>
    </cfRule>
  </conditionalFormatting>
  <conditionalFormatting sqref="B7:B8">
    <cfRule type="expression" dxfId="45" priority="10">
      <formula>$A$3=TRUE</formula>
    </cfRule>
  </conditionalFormatting>
  <conditionalFormatting sqref="B9:B585">
    <cfRule type="expression" dxfId="44" priority="40">
      <formula>$A$3=TRUE</formula>
    </cfRule>
  </conditionalFormatting>
  <conditionalFormatting sqref="B7:F7">
    <cfRule type="expression" dxfId="43" priority="3">
      <formula>IF($A$3=FALSE,COUNTIF($B$9:$B$585,"〇")&gt;0)</formula>
    </cfRule>
  </conditionalFormatting>
  <conditionalFormatting sqref="B9:H585">
    <cfRule type="expression" dxfId="42" priority="12">
      <formula>$B9="〇"</formula>
    </cfRule>
  </conditionalFormatting>
  <conditionalFormatting sqref="C9:E585">
    <cfRule type="expression" dxfId="41" priority="17">
      <formula>IF(C9="",$G9&lt;&gt;0)</formula>
    </cfRule>
  </conditionalFormatting>
  <conditionalFormatting sqref="D3:I4">
    <cfRule type="expression" dxfId="40" priority="216">
      <formula>$N$1=TRUE</formula>
    </cfRule>
  </conditionalFormatting>
  <conditionalFormatting sqref="D4:I4">
    <cfRule type="expression" dxfId="39" priority="2">
      <formula>IF($N$1=FALSE,$A$3=FALSE)</formula>
    </cfRule>
  </conditionalFormatting>
  <conditionalFormatting sqref="G5">
    <cfRule type="expression" dxfId="38" priority="41">
      <formula>$G$5&lt;&gt;""</formula>
    </cfRule>
  </conditionalFormatting>
  <conditionalFormatting sqref="G9:G585">
    <cfRule type="expression" dxfId="37" priority="11">
      <formula>$G$5&lt;&gt;""</formula>
    </cfRule>
  </conditionalFormatting>
  <conditionalFormatting sqref="H2">
    <cfRule type="expression" dxfId="36" priority="15">
      <formula>IF($N$1=FALSE,$A$3=TRUE)</formula>
    </cfRule>
  </conditionalFormatting>
  <conditionalFormatting sqref="H6">
    <cfRule type="expression" dxfId="35" priority="9">
      <formula>$A$3=FALSE</formula>
    </cfRule>
  </conditionalFormatting>
  <conditionalFormatting sqref="H7">
    <cfRule type="expression" dxfId="34" priority="8">
      <formula>$A$3=FALSE</formula>
    </cfRule>
  </conditionalFormatting>
  <conditionalFormatting sqref="H1:I1">
    <cfRule type="expression" dxfId="33" priority="217">
      <formula>$N$1=TRUE</formula>
    </cfRule>
  </conditionalFormatting>
  <conditionalFormatting sqref="I2">
    <cfRule type="expression" dxfId="32" priority="16">
      <formula>IF($N$1=FALSE,$A$3=TRUE)</formula>
    </cfRule>
  </conditionalFormatting>
  <conditionalFormatting sqref="I8 I6">
    <cfRule type="expression" dxfId="31" priority="218">
      <formula>$N$1=TRUE</formula>
    </cfRule>
  </conditionalFormatting>
  <conditionalFormatting sqref="I8:I585">
    <cfRule type="expression" dxfId="30" priority="188">
      <formula>$N$1=FALSE</formula>
    </cfRule>
  </conditionalFormatting>
  <conditionalFormatting sqref="I9:I585">
    <cfRule type="expression" dxfId="29" priority="189">
      <formula>$I9=""</formula>
    </cfRule>
    <cfRule type="expression" dxfId="28" priority="190">
      <formula>$N$17=$I9</formula>
    </cfRule>
    <cfRule type="expression" dxfId="27" priority="191">
      <formula>$N$16=$I9</formula>
    </cfRule>
    <cfRule type="expression" dxfId="26" priority="192">
      <formula>$N$15=$I9</formula>
    </cfRule>
    <cfRule type="expression" dxfId="25" priority="193">
      <formula>$N$14=$I9</formula>
    </cfRule>
    <cfRule type="expression" dxfId="24" priority="194">
      <formula>$N$13=$I9</formula>
    </cfRule>
    <cfRule type="expression" dxfId="23" priority="195">
      <formula>$N$12=$I9</formula>
    </cfRule>
    <cfRule type="expression" dxfId="22" priority="196">
      <formula>$N$11=$I9</formula>
    </cfRule>
    <cfRule type="expression" dxfId="21" priority="197">
      <formula>$N$10=$I9</formula>
    </cfRule>
    <cfRule type="expression" dxfId="20" priority="198">
      <formula>$N$9=$I9</formula>
    </cfRule>
    <cfRule type="expression" dxfId="19" priority="199">
      <formula>$N$8=$I9</formula>
    </cfRule>
    <cfRule type="expression" dxfId="18" priority="200">
      <formula>$N$6=$I9</formula>
    </cfRule>
    <cfRule type="expression" dxfId="17" priority="220">
      <formula>$N$7=$I9</formula>
    </cfRule>
  </conditionalFormatting>
  <conditionalFormatting sqref="K1:K4 L1:S19">
    <cfRule type="expression" dxfId="16" priority="6">
      <formula>$N$1=FALSE</formula>
    </cfRule>
  </conditionalFormatting>
  <conditionalFormatting sqref="L19:L586 J9:L18 J19:K585">
    <cfRule type="cellIs" dxfId="15" priority="39" operator="notEqual">
      <formula>""</formula>
    </cfRule>
  </conditionalFormatting>
  <conditionalFormatting sqref="L20:S36">
    <cfRule type="expression" dxfId="14" priority="7">
      <formula>NOT(AND($N$1=TRUE,$A$3=TRUE))</formula>
    </cfRule>
  </conditionalFormatting>
  <conditionalFormatting sqref="N6:N17">
    <cfRule type="expression" dxfId="13" priority="222">
      <formula>$N6=""</formula>
    </cfRule>
  </conditionalFormatting>
  <conditionalFormatting sqref="N23:N34">
    <cfRule type="expression" dxfId="12" priority="14">
      <formula>$N23=""</formula>
    </cfRule>
  </conditionalFormatting>
  <dataValidations count="3">
    <dataValidation type="whole" allowBlank="1" showInputMessage="1" showErrorMessage="1" sqref="F9:F585" xr:uid="{2586C25F-C70A-43CC-94E7-07E8419D59DC}">
      <formula1>-999999999999</formula1>
      <formula2>999999999999</formula2>
    </dataValidation>
    <dataValidation type="list" allowBlank="1" showInputMessage="1" showErrorMessage="1" sqref="I9:I585" xr:uid="{51A303CC-A5A3-4FAB-9098-A7DDFF3420BE}">
      <formula1>$N$6:$N$17</formula1>
    </dataValidation>
    <dataValidation type="custom" allowBlank="1" showInputMessage="1" showErrorMessage="1" errorTitle="入力内容を確認してください。" error="値引調整の結果、契約金額の符号が不正です。_x000a_契約金額が見積金額と同じ符号になるように値引調整をしてください" sqref="G9:G585" xr:uid="{B377DFF1-F738-46E8-810D-7E266AEF12DC}">
      <formula1>OR(AND($F9&gt;0,$H9&gt;0),AND($F9&lt;0,$H9&lt;0),AND($F9=0,$H9=0))</formula1>
    </dataValidation>
  </dataValidations>
  <pageMargins left="0.7" right="0.7" top="0.75" bottom="0.75" header="0.3" footer="0.3"/>
  <pageSetup paperSize="9" scale="6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7" r:id="rId4" name="Check Box 3">
              <controlPr defaultSize="0" autoFill="0" autoLine="0" autoPict="0">
                <anchor moveWithCells="1">
                  <from>
                    <xdr:col>2</xdr:col>
                    <xdr:colOff>495300</xdr:colOff>
                    <xdr:row>0</xdr:row>
                    <xdr:rowOff>76200</xdr:rowOff>
                  </from>
                  <to>
                    <xdr:col>6</xdr:col>
                    <xdr:colOff>523875</xdr:colOff>
                    <xdr:row>1</xdr:row>
                    <xdr:rowOff>123825</xdr:rowOff>
                  </to>
                </anchor>
              </controlPr>
            </control>
          </mc:Choice>
        </mc:AlternateContent>
        <mc:AlternateContent xmlns:mc="http://schemas.openxmlformats.org/markup-compatibility/2006">
          <mc:Choice Requires="x14">
            <control shapeId="11269" r:id="rId5" name="Check Box 5">
              <controlPr defaultSize="0" autoFill="0" autoLine="0" autoPict="0" altText="当初金額から増減があれば✅を付けてください。">
                <anchor moveWithCells="1">
                  <from>
                    <xdr:col>0</xdr:col>
                    <xdr:colOff>133350</xdr:colOff>
                    <xdr:row>1</xdr:row>
                    <xdr:rowOff>209550</xdr:rowOff>
                  </from>
                  <to>
                    <xdr:col>2</xdr:col>
                    <xdr:colOff>2514600</xdr:colOff>
                    <xdr:row>2</xdr:row>
                    <xdr:rowOff>276225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47C356C4-4D02-4D84-8DFF-6FD6F4060787}">
          <x14:formula1>
            <xm:f>Sheet4!$K$2:$K$3</xm:f>
          </x14:formula1>
          <xm:sqref>B9:B585</xm:sqref>
        </x14:dataValidation>
        <x14:dataValidation type="list" allowBlank="1" showInputMessage="1" showErrorMessage="1" xr:uid="{503D18BF-BAAE-458C-AD25-0690BF6E680D}">
          <x14:formula1>
            <xm:f>Sheet3!$L$2:$L$3</xm:f>
          </x14:formula1>
          <xm:sqref>J6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5F80F-066F-4BBA-B852-D671D8D4C56B}">
  <sheetPr codeName="Sheet16"/>
  <dimension ref="A2:L27"/>
  <sheetViews>
    <sheetView workbookViewId="0">
      <selection activeCell="H13" sqref="H13"/>
    </sheetView>
  </sheetViews>
  <sheetFormatPr defaultRowHeight="13.5"/>
  <cols>
    <col min="2" max="3" width="8.7265625" customWidth="1"/>
    <col min="7" max="7" width="7.6328125" style="29" customWidth="1"/>
    <col min="8" max="8" width="9.7265625" customWidth="1"/>
    <col min="9" max="9" width="5.54296875" customWidth="1"/>
    <col min="10" max="10" width="9.7265625" customWidth="1"/>
  </cols>
  <sheetData>
    <row r="2" spans="1:12">
      <c r="A2" s="433"/>
      <c r="B2" s="433" t="s">
        <v>166</v>
      </c>
      <c r="C2" s="433" t="s">
        <v>175</v>
      </c>
      <c r="D2" s="11" t="s">
        <v>174</v>
      </c>
      <c r="E2" s="11" t="s">
        <v>172</v>
      </c>
      <c r="G2" s="433"/>
      <c r="H2" s="433" t="s">
        <v>166</v>
      </c>
      <c r="I2" s="437" t="s">
        <v>290</v>
      </c>
      <c r="J2" s="433" t="s">
        <v>291</v>
      </c>
      <c r="L2" s="474" t="s">
        <v>333</v>
      </c>
    </row>
    <row r="3" spans="1:12">
      <c r="A3" s="431" t="s">
        <v>173</v>
      </c>
      <c r="B3" s="434">
        <f>SUM('②-1出来高報告書'!G10:G40)</f>
        <v>0</v>
      </c>
      <c r="C3" s="434">
        <f>SUM('②-1出来高報告書'!I10:I40)</f>
        <v>0</v>
      </c>
      <c r="D3" s="11">
        <f>IF(B3&lt;&gt;0,ROW('②-2出来高報告書2枚目以降'!B1),0)</f>
        <v>0</v>
      </c>
      <c r="E3" s="11">
        <f t="shared" ref="E3:E17" si="0">MAX($D$3:$D$17)</f>
        <v>0</v>
      </c>
      <c r="G3" s="433" t="s">
        <v>53</v>
      </c>
      <c r="H3" s="438">
        <f>'②-1出来高報告書'!G42</f>
        <v>0</v>
      </c>
      <c r="I3" s="439">
        <f>'②-1出来高報告書'!H42</f>
        <v>0</v>
      </c>
      <c r="J3" s="438">
        <f>'②-1出来高報告書'!I42</f>
        <v>0</v>
      </c>
      <c r="L3" s="1" t="s">
        <v>334</v>
      </c>
    </row>
    <row r="4" spans="1:12">
      <c r="A4" s="432" t="s">
        <v>169</v>
      </c>
      <c r="B4" s="434">
        <f>'②-2出来高報告書2枚目以降'!G44</f>
        <v>0</v>
      </c>
      <c r="C4" s="434">
        <f>'②-2出来高報告書2枚目以降'!I44</f>
        <v>0</v>
      </c>
      <c r="D4" s="11">
        <f>IF(B4&lt;&gt;0,ROW('②-2出来高報告書2枚目以降'!D2),0)</f>
        <v>0</v>
      </c>
      <c r="E4" s="11">
        <f t="shared" si="0"/>
        <v>0</v>
      </c>
    </row>
    <row r="5" spans="1:12">
      <c r="A5" s="432" t="s">
        <v>167</v>
      </c>
      <c r="B5" s="434">
        <f>'②-2出来高報告書2枚目以降'!G84</f>
        <v>0</v>
      </c>
      <c r="C5" s="434">
        <f>'②-2出来高報告書2枚目以降'!I84</f>
        <v>0</v>
      </c>
      <c r="D5" s="11">
        <f>IF(B5&lt;&gt;0,ROW('②-2出来高報告書2枚目以降'!D3),0)</f>
        <v>0</v>
      </c>
      <c r="E5" s="11">
        <f t="shared" si="0"/>
        <v>0</v>
      </c>
    </row>
    <row r="6" spans="1:12">
      <c r="A6" s="432" t="s">
        <v>168</v>
      </c>
      <c r="B6" s="434">
        <f>'②-2出来高報告書2枚目以降'!G124</f>
        <v>0</v>
      </c>
      <c r="C6" s="434">
        <f>'②-2出来高報告書2枚目以降'!I124</f>
        <v>0</v>
      </c>
      <c r="D6" s="11">
        <f>IF(B6&lt;&gt;0,ROW('②-2出来高報告書2枚目以降'!D4),0)</f>
        <v>0</v>
      </c>
      <c r="E6" s="11">
        <f t="shared" si="0"/>
        <v>0</v>
      </c>
    </row>
    <row r="7" spans="1:12">
      <c r="A7" s="432" t="s">
        <v>170</v>
      </c>
      <c r="B7" s="434">
        <f>'②-2出来高報告書2枚目以降'!G164</f>
        <v>0</v>
      </c>
      <c r="C7" s="434">
        <f>'②-2出来高報告書2枚目以降'!I164</f>
        <v>0</v>
      </c>
      <c r="D7" s="11">
        <f>IF(B7&lt;&gt;0,ROW('②-2出来高報告書2枚目以降'!D5),0)</f>
        <v>0</v>
      </c>
      <c r="E7" s="11">
        <f t="shared" si="0"/>
        <v>0</v>
      </c>
    </row>
    <row r="8" spans="1:12">
      <c r="A8" s="432" t="s">
        <v>171</v>
      </c>
      <c r="B8" s="434">
        <f>'②-2出来高報告書2枚目以降'!G204</f>
        <v>0</v>
      </c>
      <c r="C8" s="434">
        <f>'②-2出来高報告書2枚目以降'!I204</f>
        <v>0</v>
      </c>
      <c r="D8" s="11">
        <f>IF(B8&lt;&gt;0,ROW('②-2出来高報告書2枚目以降'!D6),0)</f>
        <v>0</v>
      </c>
      <c r="E8" s="11">
        <f t="shared" si="0"/>
        <v>0</v>
      </c>
    </row>
    <row r="9" spans="1:12">
      <c r="A9" s="432" t="s">
        <v>176</v>
      </c>
      <c r="B9" s="434">
        <f>'②-2出来高報告書2枚目以降'!G244</f>
        <v>0</v>
      </c>
      <c r="C9" s="434">
        <f>'②-2出来高報告書2枚目以降'!I244</f>
        <v>0</v>
      </c>
      <c r="D9" s="11">
        <f>IF(B9&lt;&gt;0,ROW('②-2出来高報告書2枚目以降'!D7),0)</f>
        <v>0</v>
      </c>
      <c r="E9" s="11">
        <f t="shared" si="0"/>
        <v>0</v>
      </c>
    </row>
    <row r="10" spans="1:12">
      <c r="A10" s="432" t="s">
        <v>178</v>
      </c>
      <c r="B10" s="434">
        <f>'②-2出来高報告書2枚目以降'!G284</f>
        <v>0</v>
      </c>
      <c r="C10" s="434">
        <f>'②-2出来高報告書2枚目以降'!I284</f>
        <v>0</v>
      </c>
      <c r="D10" s="11">
        <f>IF(B10&lt;&gt;0,ROW('②-2出来高報告書2枚目以降'!D8),0)</f>
        <v>0</v>
      </c>
      <c r="E10" s="11">
        <f t="shared" si="0"/>
        <v>0</v>
      </c>
    </row>
    <row r="11" spans="1:12">
      <c r="A11" s="432" t="s">
        <v>179</v>
      </c>
      <c r="B11" s="434">
        <f>'②-2出来高報告書2枚目以降'!G324</f>
        <v>0</v>
      </c>
      <c r="C11" s="434">
        <f>'②-2出来高報告書2枚目以降'!I324</f>
        <v>0</v>
      </c>
      <c r="D11" s="11">
        <f>IF(B11&lt;&gt;0,ROW('②-2出来高報告書2枚目以降'!D9),0)</f>
        <v>0</v>
      </c>
      <c r="E11" s="11">
        <f t="shared" si="0"/>
        <v>0</v>
      </c>
    </row>
    <row r="12" spans="1:12">
      <c r="A12" s="432" t="s">
        <v>180</v>
      </c>
      <c r="B12" s="434">
        <f>'②-2出来高報告書2枚目以降'!G364</f>
        <v>0</v>
      </c>
      <c r="C12" s="434">
        <f>'②-2出来高報告書2枚目以降'!I364</f>
        <v>0</v>
      </c>
      <c r="D12" s="11">
        <f>IF(B12&lt;&gt;0,ROW('②-2出来高報告書2枚目以降'!D10),0)</f>
        <v>0</v>
      </c>
      <c r="E12" s="11">
        <f t="shared" si="0"/>
        <v>0</v>
      </c>
    </row>
    <row r="13" spans="1:12">
      <c r="A13" s="432" t="s">
        <v>181</v>
      </c>
      <c r="B13" s="434">
        <f>'②-2出来高報告書2枚目以降'!G404</f>
        <v>0</v>
      </c>
      <c r="C13" s="434">
        <f>'②-2出来高報告書2枚目以降'!I404</f>
        <v>0</v>
      </c>
      <c r="D13" s="11">
        <f>IF(B13&lt;&gt;0,ROW('②-2出来高報告書2枚目以降'!D11),0)</f>
        <v>0</v>
      </c>
      <c r="E13" s="11">
        <f t="shared" si="0"/>
        <v>0</v>
      </c>
    </row>
    <row r="14" spans="1:12">
      <c r="A14" s="432" t="s">
        <v>182</v>
      </c>
      <c r="B14" s="434">
        <f>'②-2出来高報告書2枚目以降'!G444</f>
        <v>0</v>
      </c>
      <c r="C14" s="434">
        <f>'②-2出来高報告書2枚目以降'!I444</f>
        <v>0</v>
      </c>
      <c r="D14" s="11">
        <f>IF(B14&lt;&gt;0,ROW('②-2出来高報告書2枚目以降'!D12),0)</f>
        <v>0</v>
      </c>
      <c r="E14" s="11">
        <f t="shared" si="0"/>
        <v>0</v>
      </c>
    </row>
    <row r="15" spans="1:12">
      <c r="A15" s="432" t="s">
        <v>183</v>
      </c>
      <c r="B15" s="434">
        <f>'②-2出来高報告書2枚目以降'!G484</f>
        <v>0</v>
      </c>
      <c r="C15" s="434">
        <f>'②-2出来高報告書2枚目以降'!I484</f>
        <v>0</v>
      </c>
      <c r="D15" s="11">
        <f>IF(B15&lt;&gt;0,ROW('②-2出来高報告書2枚目以降'!D13),0)</f>
        <v>0</v>
      </c>
      <c r="E15" s="11">
        <f t="shared" si="0"/>
        <v>0</v>
      </c>
    </row>
    <row r="16" spans="1:12">
      <c r="A16" s="432" t="s">
        <v>184</v>
      </c>
      <c r="B16" s="434">
        <f>'②-2出来高報告書2枚目以降'!G524</f>
        <v>0</v>
      </c>
      <c r="C16" s="434">
        <f>'②-2出来高報告書2枚目以降'!I524</f>
        <v>0</v>
      </c>
      <c r="D16" s="11">
        <f>IF(B16&lt;&gt;0,ROW('②-2出来高報告書2枚目以降'!D14),0)</f>
        <v>0</v>
      </c>
      <c r="E16" s="11">
        <f t="shared" si="0"/>
        <v>0</v>
      </c>
    </row>
    <row r="17" spans="1:10">
      <c r="A17" s="432" t="s">
        <v>185</v>
      </c>
      <c r="B17" s="434">
        <f>'②-2出来高報告書2枚目以降'!G564</f>
        <v>0</v>
      </c>
      <c r="C17" s="434">
        <f>'②-2出来高報告書2枚目以降'!I564</f>
        <v>0</v>
      </c>
      <c r="D17" s="11">
        <f>IF(B17&lt;&gt;0,ROW('②-2出来高報告書2枚目以降'!D15),0)</f>
        <v>0</v>
      </c>
      <c r="E17" s="11">
        <f t="shared" si="0"/>
        <v>0</v>
      </c>
    </row>
    <row r="18" spans="1:10">
      <c r="A18" s="433" t="s">
        <v>53</v>
      </c>
      <c r="B18" s="434">
        <f>SUM(B3:B17)</f>
        <v>0</v>
      </c>
      <c r="C18" s="434">
        <f>SUM(C3:C17)</f>
        <v>0</v>
      </c>
      <c r="D18" s="11"/>
      <c r="E18" s="11"/>
    </row>
    <row r="24" spans="1:10" ht="20.100000000000001" customHeight="1">
      <c r="A24" s="817" t="s">
        <v>256</v>
      </c>
      <c r="B24" s="817"/>
      <c r="C24" s="817"/>
      <c r="D24" s="817"/>
      <c r="E24" s="817"/>
      <c r="F24" s="817"/>
      <c r="G24" s="11"/>
      <c r="H24" s="11"/>
      <c r="I24" s="11"/>
    </row>
    <row r="25" spans="1:10" ht="20.100000000000001" customHeight="1">
      <c r="A25" s="818" t="s">
        <v>257</v>
      </c>
      <c r="B25" s="818"/>
      <c r="C25" s="818"/>
      <c r="D25" s="818"/>
      <c r="E25" s="818"/>
      <c r="F25" s="11"/>
      <c r="G25" s="11"/>
      <c r="H25" s="11"/>
      <c r="I25" s="11"/>
    </row>
    <row r="26" spans="1:10" ht="20.100000000000001" customHeight="1">
      <c r="A26" s="711" t="s">
        <v>265</v>
      </c>
      <c r="B26" s="711"/>
      <c r="C26" s="711"/>
      <c r="D26" s="711"/>
      <c r="E26" s="711"/>
      <c r="F26" s="711"/>
      <c r="G26" s="711"/>
      <c r="H26" s="711"/>
      <c r="I26" s="711"/>
      <c r="J26" s="711"/>
    </row>
    <row r="27" spans="1:10" ht="20.100000000000001" customHeight="1">
      <c r="A27" s="819" t="str">
        <f>IF(入力する前に確認するシート!G16=1,
IF('②-1出来高報告書'!I5=TRUE,
IF('①見積→契約(出来高報告初回のみ）'!N1=TRUE,
"請求書を転記できる設定になっています",
"出来高報告書の1行目が請求書へ転記される設定になっています。"),
"請求書に転記するときは、右下の☐ボックスに☑をつけてください。"),
"請求書に転記する時は、「入力する前に確認するシート」のG16を選択し出来高報告とリンクできるようにしてください。")</f>
        <v>請求書に転記する時は、「入力する前に確認するシート」のG16を選択し出来高報告とリンクできるようにしてください。</v>
      </c>
      <c r="B27" s="819"/>
      <c r="C27" s="819"/>
      <c r="D27" s="819"/>
      <c r="E27" s="819"/>
      <c r="F27" s="819"/>
      <c r="G27" s="262"/>
      <c r="H27" s="262"/>
      <c r="I27" s="262"/>
    </row>
  </sheetData>
  <mergeCells count="4">
    <mergeCell ref="A24:F24"/>
    <mergeCell ref="A25:E25"/>
    <mergeCell ref="A26:J26"/>
    <mergeCell ref="A27:F27"/>
  </mergeCells>
  <phoneticPr fontId="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0CAD0-B036-4BE5-9216-B3DDDDCD1F23}">
  <sheetPr codeName="Sheet15"/>
  <dimension ref="A1:A7"/>
  <sheetViews>
    <sheetView workbookViewId="0">
      <selection activeCell="C3" sqref="C3"/>
    </sheetView>
  </sheetViews>
  <sheetFormatPr defaultRowHeight="50.1" customHeight="1"/>
  <cols>
    <col min="1" max="1" width="35.36328125" style="463" customWidth="1"/>
  </cols>
  <sheetData>
    <row r="1" spans="1:1" ht="50.1" customHeight="1">
      <c r="A1" s="464"/>
    </row>
    <row r="2" spans="1:1" ht="50.1" customHeight="1">
      <c r="A2" s="464"/>
    </row>
    <row r="5" spans="1:1" ht="50.1" customHeight="1">
      <c r="A5" s="463" t="str">
        <f>IF(エラー内容!C1&gt;0,"入力内容にエラーがあります。"&amp;CHAR(10)&amp;"赤い箇所を修正してから提出してください。","")</f>
        <v/>
      </c>
    </row>
    <row r="7" spans="1:1" ht="50.1" customHeight="1">
      <c r="A7" s="463" t="str">
        <f>IF(エラー内容!C2&gt;0,"出来高報告書の内容に誤りがあります。"&amp;CHAR(10)&amp;"赤い箇所を修正してから提出してください。","")</f>
        <v/>
      </c>
    </row>
  </sheetData>
  <sheetProtection sheet="1" objects="1" scenarios="1"/>
  <phoneticPr fontId="1"/>
  <conditionalFormatting sqref="A3">
    <cfRule type="expression" dxfId="10" priority="3">
      <formula>$A$3&lt;&gt;""</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4" id="{E2EEFD4E-06EA-4E6C-89C0-345102CFAC13}">
            <xm:f>エラー内容!$B$42&gt;0</xm:f>
            <x14:dxf>
              <font>
                <b/>
                <i val="0"/>
                <color theme="0"/>
              </font>
              <fill>
                <patternFill>
                  <bgColor rgb="FFFF0000"/>
                </patternFill>
              </fill>
            </x14:dxf>
          </x14:cfRule>
          <xm:sqref>A1</xm:sqref>
        </x14:conditionalFormatting>
        <x14:conditionalFormatting xmlns:xm="http://schemas.microsoft.com/office/excel/2006/main">
          <x14:cfRule type="expression" priority="2" id="{92B70A3E-09BE-4E39-9DE3-9B60EA874352}">
            <xm:f>エラー内容!$C$1&gt;0</xm:f>
            <x14:dxf>
              <font>
                <b/>
                <i val="0"/>
                <color theme="0"/>
              </font>
              <fill>
                <patternFill>
                  <bgColor rgb="FFFF0000"/>
                </patternFill>
              </fill>
            </x14:dxf>
          </x14:cfRule>
          <xm:sqref>A5</xm:sqref>
        </x14:conditionalFormatting>
        <x14:conditionalFormatting xmlns:xm="http://schemas.microsoft.com/office/excel/2006/main">
          <x14:cfRule type="expression" priority="1" id="{53E55150-8862-4B2D-AAC4-FA4395916B81}">
            <xm:f>エラー内容!$C$2&gt;0</xm:f>
            <x14:dxf>
              <font>
                <b/>
                <i val="0"/>
                <color theme="0"/>
              </font>
              <fill>
                <patternFill>
                  <bgColor rgb="FFFF0000"/>
                </patternFill>
              </fill>
            </x14:dxf>
          </x14:cfRule>
          <xm:sqref>A7</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B7A0E-C809-490D-9654-140B0177F3FB}">
  <sheetPr codeName="Sheet5"/>
  <dimension ref="A1:D47"/>
  <sheetViews>
    <sheetView workbookViewId="0">
      <selection activeCell="A37" sqref="A37:C38"/>
    </sheetView>
  </sheetViews>
  <sheetFormatPr defaultRowHeight="13.5"/>
  <cols>
    <col min="1" max="1" width="39" customWidth="1"/>
    <col min="2" max="2" width="5.6328125" customWidth="1"/>
    <col min="4" max="4" width="43.453125" customWidth="1"/>
  </cols>
  <sheetData>
    <row r="1" spans="1:3">
      <c r="A1" t="s">
        <v>53</v>
      </c>
      <c r="C1">
        <f>SUM(C3:C56)</f>
        <v>0</v>
      </c>
    </row>
    <row r="2" spans="1:3">
      <c r="A2" t="s">
        <v>128</v>
      </c>
      <c r="C2">
        <f>SUM(C39:C42)+C46</f>
        <v>0</v>
      </c>
    </row>
    <row r="3" spans="1:3">
      <c r="A3" t="s">
        <v>118</v>
      </c>
      <c r="B3">
        <v>1</v>
      </c>
      <c r="C3">
        <f>IF(③指定請求書!E20="",IF(③指定請求書!AX20&lt;&gt;0,1,0),0)</f>
        <v>0</v>
      </c>
    </row>
    <row r="4" spans="1:3">
      <c r="A4" t="s">
        <v>118</v>
      </c>
      <c r="B4">
        <v>2</v>
      </c>
      <c r="C4">
        <f>IF(③指定請求書!E21="",IF(③指定請求書!AX21&lt;&gt;0,1,0),0)</f>
        <v>0</v>
      </c>
    </row>
    <row r="5" spans="1:3">
      <c r="A5" t="s">
        <v>118</v>
      </c>
      <c r="B5">
        <v>3</v>
      </c>
      <c r="C5">
        <f>IF(③指定請求書!E22="",IF(③指定請求書!AX22&lt;&gt;0,1,0),0)</f>
        <v>0</v>
      </c>
    </row>
    <row r="6" spans="1:3">
      <c r="A6" t="s">
        <v>118</v>
      </c>
      <c r="B6">
        <v>4</v>
      </c>
      <c r="C6">
        <f>IF(③指定請求書!E23="",IF(③指定請求書!AX23&lt;&gt;0,1,0),0)</f>
        <v>0</v>
      </c>
    </row>
    <row r="7" spans="1:3">
      <c r="A7" t="s">
        <v>118</v>
      </c>
      <c r="B7">
        <v>5</v>
      </c>
      <c r="C7">
        <f>IF(③指定請求書!E24="",IF(③指定請求書!AX24&lt;&gt;0,1,0),0)</f>
        <v>0</v>
      </c>
    </row>
    <row r="8" spans="1:3">
      <c r="A8" t="s">
        <v>118</v>
      </c>
      <c r="B8">
        <v>6</v>
      </c>
      <c r="C8">
        <f>IF(③指定請求書!E25="",IF(③指定請求書!AX25&lt;&gt;0,1,0),0)</f>
        <v>0</v>
      </c>
    </row>
    <row r="9" spans="1:3">
      <c r="A9" t="s">
        <v>118</v>
      </c>
      <c r="B9">
        <v>7</v>
      </c>
      <c r="C9">
        <f>IF(③指定請求書!E26="",IF(③指定請求書!AX26&lt;&gt;0,1,0),0)</f>
        <v>0</v>
      </c>
    </row>
    <row r="10" spans="1:3">
      <c r="A10" t="s">
        <v>118</v>
      </c>
      <c r="B10">
        <v>8</v>
      </c>
      <c r="C10">
        <f>IF(③指定請求書!E27="",IF(③指定請求書!AX27&lt;&gt;0,1,0),0)</f>
        <v>0</v>
      </c>
    </row>
    <row r="11" spans="1:3">
      <c r="A11" t="s">
        <v>119</v>
      </c>
      <c r="B11">
        <v>1</v>
      </c>
      <c r="C11">
        <f>IF(③指定請求書!BB20="単価数量誤差あり",IF(③指定請求書!AY20&gt;1,1,IF(③指定請求書!BC20=FALSE,1,0)),0)</f>
        <v>0</v>
      </c>
    </row>
    <row r="12" spans="1:3">
      <c r="A12" t="s">
        <v>119</v>
      </c>
      <c r="B12">
        <v>2</v>
      </c>
      <c r="C12">
        <f>IF(③指定請求書!BB21="単価数量誤差あり",IF(③指定請求書!AY21&gt;1,1,IF(③指定請求書!BC21=FALSE,1,0)),0)</f>
        <v>0</v>
      </c>
    </row>
    <row r="13" spans="1:3">
      <c r="A13" t="s">
        <v>119</v>
      </c>
      <c r="B13">
        <v>3</v>
      </c>
      <c r="C13">
        <f>IF(③指定請求書!BB22="単価数量誤差あり",IF(③指定請求書!AY22&gt;1,1,IF(③指定請求書!BC22=FALSE,1,0)),0)</f>
        <v>0</v>
      </c>
    </row>
    <row r="14" spans="1:3">
      <c r="A14" t="s">
        <v>119</v>
      </c>
      <c r="B14">
        <v>4</v>
      </c>
      <c r="C14">
        <f>IF(③指定請求書!BB23="単価数量誤差あり",IF(③指定請求書!AY23&gt;1,1,IF(③指定請求書!BC23=FALSE,1,0)),0)</f>
        <v>0</v>
      </c>
    </row>
    <row r="15" spans="1:3">
      <c r="A15" t="s">
        <v>119</v>
      </c>
      <c r="B15">
        <v>5</v>
      </c>
      <c r="C15">
        <f>IF(③指定請求書!BB24="単価数量誤差あり",IF(③指定請求書!AY24&gt;1,1,IF(③指定請求書!BC24=FALSE,1,0)),0)</f>
        <v>0</v>
      </c>
    </row>
    <row r="16" spans="1:3">
      <c r="A16" t="s">
        <v>119</v>
      </c>
      <c r="B16">
        <v>6</v>
      </c>
      <c r="C16">
        <f>IF(③指定請求書!BB25="単価数量誤差あり",IF(③指定請求書!AY25&gt;1,1,IF(③指定請求書!BC25=FALSE,1,0)),0)</f>
        <v>0</v>
      </c>
    </row>
    <row r="17" spans="1:3">
      <c r="A17" t="s">
        <v>119</v>
      </c>
      <c r="B17">
        <v>7</v>
      </c>
      <c r="C17">
        <f>IF(③指定請求書!BB26="単価数量誤差あり",IF(③指定請求書!AY26&gt;1,1,IF(③指定請求書!BC26=FALSE,1,0)),0)</f>
        <v>0</v>
      </c>
    </row>
    <row r="18" spans="1:3">
      <c r="A18" t="s">
        <v>119</v>
      </c>
      <c r="B18">
        <v>8</v>
      </c>
      <c r="C18">
        <f>IF(③指定請求書!BB27="単価数量誤差あり",IF(③指定請求書!AY27&gt;1,1,IF(③指定請求書!BC27=FALSE,1,0)),0)</f>
        <v>0</v>
      </c>
    </row>
    <row r="19" spans="1:3">
      <c r="A19" t="s">
        <v>129</v>
      </c>
      <c r="B19">
        <v>1</v>
      </c>
      <c r="C19">
        <f>IF(③指定請求書!AX20&lt;&gt;0,IF(③指定請求書!AT20=FALSE,IF(③指定請求書!AV20=0,1,0),0),0)</f>
        <v>0</v>
      </c>
    </row>
    <row r="20" spans="1:3">
      <c r="A20" t="s">
        <v>129</v>
      </c>
      <c r="B20">
        <v>2</v>
      </c>
      <c r="C20">
        <f>IF(③指定請求書!AX21&lt;&gt;0,IF(③指定請求書!AT21=FALSE,IF(③指定請求書!AV21=0,1,0),0),0)</f>
        <v>0</v>
      </c>
    </row>
    <row r="21" spans="1:3">
      <c r="A21" t="s">
        <v>129</v>
      </c>
      <c r="B21">
        <v>3</v>
      </c>
      <c r="C21">
        <f>IF(③指定請求書!AX22&lt;&gt;0,IF(③指定請求書!AT22=FALSE,IF(③指定請求書!AV22=0,1,0),0),0)</f>
        <v>0</v>
      </c>
    </row>
    <row r="22" spans="1:3">
      <c r="A22" t="s">
        <v>129</v>
      </c>
      <c r="B22">
        <v>4</v>
      </c>
      <c r="C22">
        <f>IF(③指定請求書!AX23&lt;&gt;0,IF(③指定請求書!AT23=FALSE,IF(③指定請求書!AV23=0,1,0),0),0)</f>
        <v>0</v>
      </c>
    </row>
    <row r="23" spans="1:3">
      <c r="A23" t="s">
        <v>129</v>
      </c>
      <c r="B23">
        <v>5</v>
      </c>
      <c r="C23">
        <f>IF(③指定請求書!AX24&lt;&gt;0,IF(③指定請求書!AT24=FALSE,IF(③指定請求書!AV24=0,1,0),0),0)</f>
        <v>0</v>
      </c>
    </row>
    <row r="24" spans="1:3">
      <c r="A24" t="s">
        <v>129</v>
      </c>
      <c r="B24">
        <v>6</v>
      </c>
      <c r="C24">
        <f>IF(③指定請求書!AX25&lt;&gt;0,IF(③指定請求書!AT25=FALSE,IF(③指定請求書!AV25=0,1,0),0),0)</f>
        <v>0</v>
      </c>
    </row>
    <row r="25" spans="1:3">
      <c r="A25" t="s">
        <v>129</v>
      </c>
      <c r="B25">
        <v>7</v>
      </c>
      <c r="C25">
        <f>IF(③指定請求書!AX26&lt;&gt;0,IF(③指定請求書!AT26=FALSE,IF(③指定請求書!AV26=0,1,0),0),0)</f>
        <v>0</v>
      </c>
    </row>
    <row r="26" spans="1:3">
      <c r="A26" t="s">
        <v>129</v>
      </c>
      <c r="B26">
        <v>8</v>
      </c>
      <c r="C26">
        <f>IF(③指定請求書!AX27&lt;&gt;0,IF(③指定請求書!AT27=FALSE,IF(③指定請求書!AV27=0,1,0),0),0)</f>
        <v>0</v>
      </c>
    </row>
    <row r="27" spans="1:3">
      <c r="A27" t="s">
        <v>337</v>
      </c>
      <c r="B27">
        <v>1</v>
      </c>
      <c r="C27">
        <f>IF(AND(③指定請求書!AX20&lt;&gt;0,③指定請求書!AZ20,③指定請求書!BA20=""),1,0)</f>
        <v>0</v>
      </c>
    </row>
    <row r="28" spans="1:3">
      <c r="A28" t="s">
        <v>337</v>
      </c>
      <c r="B28">
        <v>2</v>
      </c>
      <c r="C28">
        <f>IF(AND(③指定請求書!AX21&lt;&gt;0,③指定請求書!AZ21,③指定請求書!BA21=""),1,0)</f>
        <v>0</v>
      </c>
    </row>
    <row r="29" spans="1:3">
      <c r="A29" t="s">
        <v>337</v>
      </c>
      <c r="B29">
        <v>3</v>
      </c>
      <c r="C29">
        <f>IF(AND(③指定請求書!AX22&lt;&gt;0,③指定請求書!AZ22,③指定請求書!BA22=""),1,0)</f>
        <v>0</v>
      </c>
    </row>
    <row r="30" spans="1:3">
      <c r="A30" t="s">
        <v>337</v>
      </c>
      <c r="B30">
        <v>4</v>
      </c>
      <c r="C30">
        <f>IF(AND(③指定請求書!AX23&lt;&gt;0,③指定請求書!AZ23,③指定請求書!BA23=""),1,0)</f>
        <v>0</v>
      </c>
    </row>
    <row r="31" spans="1:3">
      <c r="A31" t="s">
        <v>337</v>
      </c>
      <c r="B31">
        <v>5</v>
      </c>
      <c r="C31">
        <f>IF(AND(③指定請求書!AX24&lt;&gt;0,③指定請求書!AZ24,③指定請求書!BA24=""),1,0)</f>
        <v>0</v>
      </c>
    </row>
    <row r="32" spans="1:3">
      <c r="A32" t="s">
        <v>337</v>
      </c>
      <c r="B32">
        <v>6</v>
      </c>
      <c r="C32">
        <f>IF(AND(③指定請求書!AX25&lt;&gt;0,③指定請求書!AZ25,③指定請求書!BA25=""),1,0)</f>
        <v>0</v>
      </c>
    </row>
    <row r="33" spans="1:4">
      <c r="A33" t="s">
        <v>337</v>
      </c>
      <c r="B33">
        <v>7</v>
      </c>
      <c r="C33">
        <f>IF(AND(③指定請求書!AX26&lt;&gt;0,③指定請求書!AZ26,③指定請求書!BA26=""),1,0)</f>
        <v>0</v>
      </c>
    </row>
    <row r="34" spans="1:4">
      <c r="A34" t="s">
        <v>337</v>
      </c>
      <c r="B34">
        <v>8</v>
      </c>
      <c r="C34">
        <f>IF(AND(③指定請求書!AX27&lt;&gt;0,③指定請求書!AZ27,③指定請求書!BA27=""),1,0)</f>
        <v>0</v>
      </c>
    </row>
    <row r="35" spans="1:4">
      <c r="A35" t="s">
        <v>120</v>
      </c>
      <c r="C35">
        <f>IF(③指定請求書!AT33="",0,IF(ABS(③指定請求書!AT33-SUMIFS(③指定請求書!AX20:'③指定請求書'!AX27,③指定請求書!$AZ$20:'③指定請求書'!$AZ$27,FALSE)*(1+③指定請求書!AU28)-SUMIFS(③指定請求書!$AX$20:'③指定請求書'!$AX$27,③指定請求書!$AZ$20:'③指定請求書'!$AZ$27,TRUE))&gt;4,1,0))</f>
        <v>0</v>
      </c>
    </row>
    <row r="36" spans="1:4">
      <c r="A36" t="s">
        <v>134</v>
      </c>
      <c r="C36">
        <f>IF(A43&amp;A44&amp;A45="",0,1)</f>
        <v>0</v>
      </c>
    </row>
    <row r="37" spans="1:4">
      <c r="A37" t="s">
        <v>121</v>
      </c>
      <c r="C37">
        <f>IF(入力する前に確認するシート!G16=2,IF(Sheet2!B34&lt;0,1,0),0)</f>
        <v>0</v>
      </c>
    </row>
    <row r="38" spans="1:4">
      <c r="A38" t="s">
        <v>122</v>
      </c>
      <c r="C38">
        <f>IF(入力する前に確認するシート!G16=1,IF(Sheet2!AN58&lt;0,1,0),0)</f>
        <v>0</v>
      </c>
    </row>
    <row r="39" spans="1:4">
      <c r="A39" t="s">
        <v>125</v>
      </c>
      <c r="C39">
        <f>IF(入力する前に確認するシート!G16=1,IF('②-1出来高報告書'!I46&lt;'②-1出来高報告書'!I47,1,0),0)</f>
        <v>0</v>
      </c>
      <c r="D39" t="str">
        <f>IF(C39=0,"",A39)</f>
        <v/>
      </c>
    </row>
    <row r="40" spans="1:4">
      <c r="A40" t="s">
        <v>126</v>
      </c>
      <c r="C40">
        <f>IF(入力する前に確認するシート!G16=1,IF(COUNTIF('②-1出来高報告書'!$H$10:$H$42,"&gt;"&amp;100)&gt;0,1,0),0)</f>
        <v>0</v>
      </c>
      <c r="D40" t="str">
        <f>IF(C40=0,"",A40)</f>
        <v/>
      </c>
    </row>
    <row r="41" spans="1:4">
      <c r="A41" t="s">
        <v>127</v>
      </c>
      <c r="C41">
        <f>IF(入力する前に確認するシート!G16=1,IF(COUNTIF('②-1出来高報告書'!$H$10:$H$42,"&lt;"&amp;0)&gt;0,1,0),0)</f>
        <v>0</v>
      </c>
      <c r="D41" t="str">
        <f>IF(C41=0,"",A41)</f>
        <v/>
      </c>
    </row>
    <row r="42" spans="1:4">
      <c r="A42" t="s">
        <v>305</v>
      </c>
      <c r="B42">
        <f>IF(入力する前に確認するシート!G16=3,0,'②-1出来高報告書'!W8+'②-1出来高報告書'!Y8+'②-2出来高報告書2枚目以降'!W3+'②-2出来高報告書2枚目以降'!Y3)</f>
        <v>0</v>
      </c>
      <c r="C42">
        <f>IF(B42=0,0,1)</f>
        <v>0</v>
      </c>
      <c r="D42" t="str">
        <f>IF(C42=0,"",A42)</f>
        <v/>
      </c>
    </row>
    <row r="43" spans="1:4">
      <c r="A43" t="str">
        <f>IF(入力する前に確認するシート!G16=2,IF(③指定請求書!AQ14=③指定請求書!AX29,"","出来高請求状況欄の今月請求金額と不一致です。また、出来高を請求する請求書には他の項目を入力しないでください。"),"")</f>
        <v/>
      </c>
      <c r="C43">
        <f>IF(A43="",0,1)</f>
        <v>0</v>
      </c>
      <c r="D43" t="str">
        <f>IF(C43=0,"",A43)</f>
        <v/>
      </c>
    </row>
    <row r="44" spans="1:4">
      <c r="A44" t="str">
        <f>IF(Sheet3!A27="請求書を転記できる設定になっています",IF(③指定請求書!AX29=0,"","出来高を請求する請求書には他の項目を入力しないでください。"),"")</f>
        <v/>
      </c>
      <c r="C44">
        <f>IF(A44="",0,1)</f>
        <v>0</v>
      </c>
    </row>
    <row r="45" spans="1:4">
      <c r="A45" t="str">
        <f>IF(Sheet3!A27="請求書に転記するときは、左の☐ボックスに☑をつけてください。",IF(Sheet2!AP56=③指定請求書!AX29,"","出来高請求状況欄の今月請求金額と不一致です。また、出来高を請求する請求書には他の項目を入力しないでください。"),"")</f>
        <v/>
      </c>
      <c r="C45">
        <f>IF(A45="",0,1)</f>
        <v>0</v>
      </c>
    </row>
    <row r="46" spans="1:4">
      <c r="A46" t="str">
        <f>IF('②-1出来高報告書'!AB18="","",'②-1出来高報告書'!AB18)</f>
        <v/>
      </c>
      <c r="C46">
        <f>IF(A46="",0,1)</f>
        <v>0</v>
      </c>
    </row>
    <row r="47" spans="1:4">
      <c r="A47" t="str">
        <f>IF(入力する前に確認するシート!G16=1,IF('①見積→契約(出来高報告初回のみ）'!G5="","",'①見積→契約(出来高報告初回のみ）'!G5),"")</f>
        <v/>
      </c>
      <c r="C47">
        <f>IF(A47="",0,1)</f>
        <v>0</v>
      </c>
    </row>
  </sheetData>
  <sheetProtection sheet="1" objects="1" scenarios="1"/>
  <phoneticPr fontId="1"/>
  <conditionalFormatting sqref="D1:D1048576">
    <cfRule type="expression" dxfId="7" priority="1">
      <formula>$C1=1</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8A75E-3557-4365-8C80-F06D72D725DD}">
  <sheetPr codeName="Sheet6"/>
  <dimension ref="A1:I5"/>
  <sheetViews>
    <sheetView workbookViewId="0">
      <selection activeCell="F42" sqref="F42"/>
    </sheetView>
  </sheetViews>
  <sheetFormatPr defaultRowHeight="13.5"/>
  <cols>
    <col min="1" max="1" width="19.81640625" bestFit="1" customWidth="1"/>
    <col min="2" max="2" width="16.36328125" bestFit="1" customWidth="1"/>
    <col min="3" max="3" width="15.453125" bestFit="1" customWidth="1"/>
    <col min="4" max="4" width="16.36328125" bestFit="1" customWidth="1"/>
    <col min="5" max="5" width="15.453125" bestFit="1" customWidth="1"/>
    <col min="6" max="6" width="17.90625" bestFit="1" customWidth="1"/>
    <col min="7" max="7" width="15.453125" bestFit="1" customWidth="1"/>
    <col min="8" max="9" width="9.54296875" bestFit="1" customWidth="1"/>
  </cols>
  <sheetData>
    <row r="1" spans="1:9">
      <c r="A1" t="s">
        <v>145</v>
      </c>
      <c r="B1" t="s">
        <v>146</v>
      </c>
      <c r="C1" t="s">
        <v>147</v>
      </c>
      <c r="D1" t="s">
        <v>220</v>
      </c>
      <c r="E1" t="s">
        <v>221</v>
      </c>
      <c r="F1" t="s">
        <v>222</v>
      </c>
      <c r="G1" t="s">
        <v>225</v>
      </c>
      <c r="H1" t="s">
        <v>328</v>
      </c>
      <c r="I1" t="s">
        <v>329</v>
      </c>
    </row>
    <row r="2" spans="1:9">
      <c r="A2" t="s">
        <v>267</v>
      </c>
      <c r="B2" t="s">
        <v>143</v>
      </c>
      <c r="C2" t="s">
        <v>424</v>
      </c>
      <c r="D2" t="s">
        <v>267</v>
      </c>
      <c r="E2" t="s">
        <v>267</v>
      </c>
      <c r="F2" t="s">
        <v>267</v>
      </c>
      <c r="G2" t="s">
        <v>267</v>
      </c>
      <c r="H2" t="s">
        <v>267</v>
      </c>
      <c r="I2" t="s">
        <v>267</v>
      </c>
    </row>
    <row r="3" spans="1:9">
      <c r="A3" t="s">
        <v>230</v>
      </c>
      <c r="B3" t="s">
        <v>226</v>
      </c>
      <c r="C3" t="s">
        <v>267</v>
      </c>
      <c r="D3" t="s">
        <v>227</v>
      </c>
      <c r="E3" t="s">
        <v>267</v>
      </c>
      <c r="F3" t="s">
        <v>228</v>
      </c>
      <c r="G3" t="s">
        <v>267</v>
      </c>
      <c r="H3" t="s">
        <v>267</v>
      </c>
      <c r="I3" t="s">
        <v>384</v>
      </c>
    </row>
    <row r="4" spans="1:9">
      <c r="A4" t="s">
        <v>223</v>
      </c>
      <c r="B4" t="s">
        <v>383</v>
      </c>
      <c r="C4" t="s">
        <v>425</v>
      </c>
      <c r="D4" t="s">
        <v>426</v>
      </c>
      <c r="E4" t="s">
        <v>425</v>
      </c>
      <c r="F4" t="s">
        <v>383</v>
      </c>
      <c r="G4" t="s">
        <v>425</v>
      </c>
      <c r="H4" t="s">
        <v>267</v>
      </c>
      <c r="I4" t="s">
        <v>385</v>
      </c>
    </row>
    <row r="5" spans="1:9">
      <c r="A5" t="s">
        <v>224</v>
      </c>
      <c r="B5" t="s">
        <v>427</v>
      </c>
      <c r="C5" t="s">
        <v>425</v>
      </c>
      <c r="D5" t="s">
        <v>428</v>
      </c>
      <c r="E5" t="s">
        <v>425</v>
      </c>
      <c r="F5" t="s">
        <v>427</v>
      </c>
      <c r="G5" t="s">
        <v>425</v>
      </c>
      <c r="H5" t="s">
        <v>267</v>
      </c>
      <c r="I5" t="s">
        <v>386</v>
      </c>
    </row>
  </sheetData>
  <phoneticPr fontId="1"/>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f 5 3 8 b f 3 5 - 0 4 7 f - 4 c 6 4 - a 2 1 3 - 6 4 f a 1 e 7 e d f 2 f "   x m l n s = " h t t p : / / s c h e m a s . m i c r o s o f t . c o m / D a t a M a s h u p " > A A A A A I Y F A A B Q S w M E F A A C A A g A O E P 2 X J 3 v k w 2 l A A A A 9 g A A A B I A H A B D b 2 5 m a W c v U G F j a 2 F n Z S 5 4 b W w g o h g A K K A U A A A A A A A A A A A A A A A A A A A A A A A A A A A A h Y 8 x D o I w G I W v Q r r T Q g 1 G y U 8 Z 3 I w k J C b G t S k V q l A M L Z a 7 O X g k r y B G U T f H 9 7 1 v e O 9 + v U E 6 N L V 3 k Z 1 R r U 5 Q i A P k S S 3 a Q u k y Q b 0 9 + A u U M s i 5 O P F S e q O s T T y Y I k G V t e e Y E O c c d j P c d i W h Q R C S f b b Z i k o 2 H H 1 k 9 V / 2 l T a W a y E R g 9 1 r D K M 4 j C I 8 p 0 s c A J k g Z E p / B T r u f b Y / E F Z 9 b f t O s i P 3 1 z m Q K Q J 5 f 2 A P U E s D B B Q A A g A I A D h D 9 l 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4 Q / Z c + 8 N o f H 8 C A A C G B g A A E w A c A E Z v c m 1 1 b G F z L 1 N l Y 3 R p b 2 4 x L m 0 g o h g A K K A U A A A A A A A A A A A A A A A A A A A A A A A A A A A A x V T v a 9 N A G P 5 e 6 P 9 w Z D B a C E 3 S d O m 6 U T + Y d O 1 0 v 0 o 7 J o w x 0 u S W B p J c l 7 t 0 q y K I + y A y Q U S d n 0 Q H C k O U o X 4 Q 4 v S P c e u s / 4 W X Z j 9 u 3 Q b T L 3 s C y d 3 7 3 v u 8 z / v e X T A 0 i I 0 8 U I u / 0 n g y k U z g p u 5 D E w x x l b n e o w / d z Z e 9 7 Z 3 f 7 8 J f z 9 5 y o A g c S J I J Q F F D g W 9 A a l n x y g h Z D l R x O x W 7 I n D S H a 2 s T t y e V K T K 7 N p N p T Q 3 k 1 2 T 3 W w 9 1 5 a b O a 2 F q 3 7 J k t q y I 9 9 q T H M 8 E y h y 8 S S d T N g e m 4 t V 1 / 0 e 9 n Y + d b + 9 P w g 3 9 x 9 + 3 d / Y 2 9 9 4 3 H 2 6 1 f u 5 9 0 8 i t T I y N G V 0 c n a 6 W m m p 8 6 a Z l 6 Y m l h s L p U q 7 s L a S Q 6 2 G q o 5 W l w O i / Y f I P w + + 9 L a f d N + E h + H W d Y i U c v l s Q S z k s r m r q O 2 F u w c / n l 9 f S y V J U U Z k U c l n r 6 L 2 8 P X n g / D j 4 Y v d b v j q m t R K h a w k 5 u W r q G W y s + r K k L D 2 F G 7 5 U D d x E 0 I y a Q I d A w L X C Q 8 s + 2 S S 7 g / 0 h k N r u h G T n L B F m P c d S s Q 1 C W n h M U E w k Y E z V j 9 F x k C u w C T A g i l w Y B i c z T k M O M F q 2 3 c F s s q W e 9 J G K j S j I S N w o U e Y P k Z Y g I 2 M i j x C P X j A d a S M P 2 9 d P G + K U A 2 g 3 6 H p L n F H I K v r U a U o I G M G b n M X c B 8 j a l 8 x e l + 8 Z O m S 0 L r t Q s p O Q 4 f M w N e j H 2 R K 5 K N H F t P n Q 5 b O m t I D r I s a d G z X J t A v c j z H g 5 J n I N P 2 r K I y I o o S T y t G B N Z I x 4 H F 0 2 G G t p v h Z T n V p u 5 Z 0 K x 3 W h B T i f X o S G T q v u 7 h F e S 7 K n I C 1 + s 7 B 7 Y i 3 s k B c V M 2 J q f B q Z g s 5 p j R X c o R R 6 V 5 A H W j C e 4 t 8 4 B Q 7 v 6 J v M / 0 4 m h 4 f A 8 G d Z 7 e E P b g j / 8 F U E s B A i 0 A F A A C A A g A O E P 2 X J 3 v k w 2 l A A A A 9 g A A A B I A A A A A A A A A A A A A A A A A A A A A A E N v b m Z p Z y 9 Q Y W N r Y W d l L n h t b F B L A Q I t A B Q A A g A I A D h D 9 l w P y u m r p A A A A O k A A A A T A A A A A A A A A A A A A A A A A P E A A A B b Q 2 9 u d G V u d F 9 U e X B l c 1 0 u e G 1 s U E s B A i 0 A F A A C A A g A O E P 2 X P v D a H x / A g A A h g Y A A B M A A A A A A A A A A A A A A A A A 4 g E A A E Z v c m 1 1 b G F z L 1 N l Y 3 R p b 2 4 x L m 1 Q S w U G A A A A A A M A A w D C A A A A r g Q 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4 z I A A A A A A A D B M g 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Z m 5 H b 2 9 n b G V D c 3 Y 8 L 0 l 0 Z W 1 Q Y X R o P j w v S X R l b U x v Y 2 F 0 a W 9 u P j x T d G F i b G V F b n R y a W V z P j x F b n R y e S B U e X B l P S J J c 1 B y a X Z h d G U i I F Z h b H V l P S J s M C I g L z 4 8 R W 5 0 c n k g V H l w Z T 0 i U X V l c n l J R C I g V m F s d W U 9 I n M 5 N D A 2 N m Z i M i 1 i O T M 3 L T Q 0 M W M t O W Q z M S 0 2 M D d i Y W V m Z G J k Y z A i I C 8 + P E V u d H J 5 I F R 5 c G U 9 I k Z p b G x F b m F i b G V k I i B W Y W x 1 Z T 0 i b D A i I C 8 + P E V u d H J 5 I F R 5 c G U 9 I k Z p b G x P Y m p l Y 3 R U e X B l I i B W Y W x 1 Z T 0 i c 0 N v b m 5 l Y 3 R p b 2 5 P b m x 5 I i A v P j x F b n R y e S B U e X B l P S J G a W x s V G 9 E Y X R h T W 9 k Z W x F b m F i b G V k I i B W Y W x 1 Z T 0 i b D A i I C 8 + P E V u d H J 5 I F R 5 c G U 9 I k 5 h d m l n Y X R p b 2 5 T d G V w T m F t Z S I g V m F s d W U 9 I n P j g 4 r j g 5 P j g r L j g 7 z j g r f j g 6 f j g 7 M i I C 8 + P E V u d H J 5 I F R 5 c G U 9 I k 5 h b W V V c G R h d G V k Q W Z 0 Z X J G a W x s I i B W Y W x 1 Z T 0 i b D E i I C 8 + P E V u d H J 5 I F R 5 c G U 9 I l J l c 3 V s d F R 5 c G U i I F Z h b H V l P S J z R n V u Y 3 R p b 2 4 i I C 8 + P E V u d H J 5 I F R 5 c G U 9 I k J 1 Z m Z l c k 5 l e H R S Z W Z y Z X N o I i B W Y W x 1 Z T 0 i b D E i I C 8 + P E V u d H J 5 I F R 5 c G U 9 I k Z p b G x l Z E N v b X B s Z X R l U m V z d W x 0 V G 9 X b 3 J r c 2 h l Z X Q i I F Z h b H V l P S J s M C I g L z 4 8 R W 5 0 c n k g V H l w Z T 0 i R m l s b F N 0 Y X R 1 c y I g V m F s d W U 9 I n N D b 2 1 w b G V 0 Z S I g L z 4 8 R W 5 0 c n k g V H l w Z T 0 i R m l s b E x h c 3 R V c G R h d G V k I i B W Y W x 1 Z T 0 i Z D I w M j Y t M D Y t M T h U M D k 6 M D Q 6 M D A u N j Y 5 N D k 0 N 1 o i I C 8 + P E V u d H J 5 I F R 5 c G U 9 I k Z p b G x F c n J v c k N v Z G U i I F Z h b H V l P S J z V W 5 r b m 9 3 b i I g L z 4 8 R W 5 0 c n k g V H l w Z T 0 i Q W R k Z W R U b 0 R h d G F N b 2 R l b C I g V m F s d W U 9 I m w w I i A v P j w v U 3 R h Y m x l R W 5 0 c m l l c z 4 8 L 0 l 0 Z W 0 + P E l 0 Z W 0 + P E l 0 Z W 1 M b 2 N h d G l v b j 4 8 S X R l b V R 5 c G U + R m 9 y b X V s Y T w v S X R l b V R 5 c G U + P E l 0 Z W 1 Q Y X R o P l N l Y 3 R p b 2 4 x L 2 Z u R 2 9 v Z 2 x l Q 3 N 2 L 0 d l d E d v b 2 d s Z U N z d j w v S X R l b V B h d G g + P C 9 J d G V t T G 9 j Y X R p b 2 4 + P F N 0 Y W J s Z U V u d H J p Z X M g L z 4 8 L 0 l 0 Z W 0 + P E l 0 Z W 0 + P E l 0 Z W 1 M b 2 N h d G l v b j 4 8 S X R l b V R 5 c G U + R m 9 y b X V s Y T w v S X R l b V R 5 c G U + P E l 0 Z W 1 Q Y X R o P l N l Y 3 R p b 2 4 x L 0 h Q J U U 4 J T g 3 J U F B J U U 1 J T h C J T k 1 J U U 4 J U E x J U E 4 J U U 3 J U E 0 J U J B J U U y J T k x J U E w P C 9 J d G V t U G F 0 a D 4 8 L 0 l 0 Z W 1 M b 2 N h d G l v b j 4 8 U 3 R h Y m x l R W 5 0 c m l l c z 4 8 R W 5 0 c n k g V H l w Z T 0 i S X N Q c m l 2 Y X R l I i B W Y W x 1 Z T 0 i b D A i I C 8 + P E V u d H J 5 I F R 5 c G U 9 I l F 1 Z X J 5 S U Q i I F Z h b H V l P S J z M D Z h M T B l M j I t M W Y x Z C 0 0 O T B i L W I 1 Z W M t N j d l M j R l N j U 2 Y z A 2 I i A v P j x F b n R y e S B U e X B l P S J G a W x s R W 5 h Y m x l Z C I g V m F s d W U 9 I m w x I i A v P j x F b n R y e S B U e X B l P S J G a W x s T 2 J q Z W N 0 V H l w Z S I g V m F s d W U 9 I n N U Y W J s Z S I g L z 4 8 R W 5 0 c n k g V H l w Z T 0 i R m l s b F R v R G F 0 Y U 1 v Z G V s R W 5 h Y m x l Z C I g V m F s d W U 9 I m w w I i A v P j x F b n R y e S B U e X B l P S J O Y X Z p Z 2 F 0 a W 9 u U 3 R l c E 5 h b W U i I F Z h b H V l P S J z 4 4 O K 4 4 O T 4 4 K y 4 4 O 8 4 4 K 3 4 4 O n 4 4 O z I i A v P j x F b n R y e S B U e X B l P S J O Y W 1 l V X B k Y X R l Z E F m d G V y R m l s b C I g V m F s d W U 9 I m w w I i A v P j x F b n R y e S B U e X B l P S J S Z X N 1 b H R U e X B l I i B W Y W x 1 Z T 0 i c 1 R h Y m x l I i A v P j x F b n R y e S B U e X B l P S J C d W Z m Z X J O Z X h 0 U m V m c m V z a C I g V m F s d W U 9 I m w x I i A v P j x F b n R y e S B U e X B l P S J G a W x s V G F y Z 2 V 0 I i B W Y W x 1 Z T 0 i c 0 h Q 6 I e q 5 Y u V 6 K G o 5 6 S 6 4 p G g I i A v P j x F b n R y e S B U e X B l P S J G a W x s Z W R D b 2 1 w b G V 0 Z V J l c 3 V s d F R v V 2 9 y a 3 N o Z W V 0 I i B W Y W x 1 Z T 0 i b D E i I C 8 + P E V u d H J 5 I F R 5 c G U 9 I l J l Y 2 9 2 Z X J 5 V G F y Z 2 V 0 U m 9 3 I i B W Y W x 1 Z T 0 i b D E i I C 8 + P E V u d H J 5 I F R 5 c G U 9 I l J l Y 2 9 2 Z X J 5 V G F y Z 2 V 0 Q 2 9 s d W 1 u I i B W Y W x 1 Z T 0 i b D E i I C 8 + P E V u d H J 5 I F R 5 c G U 9 I l J l Y 2 9 2 Z X J 5 V G F y Z 2 V 0 U 2 h l Z X Q i I F Z h b H V l P S J z S F D o h 6 r l i 5 X o o a j n p L r i k a A i I C 8 + P E V u d H J 5 I F R 5 c G U 9 I k Z p b G x M Y X N 0 V X B k Y X R l Z C I g V m F s d W U 9 I m Q y M D I 2 L T A 3 L T I x V D I z O j I 1 O j Q 0 L j k 0 M z E 0 M T d a I i A v P j x F b n R y e S B U e X B l P S J G a W x s R X J y b 3 J D b 3 V u d C I g V m F s d W U 9 I m w w I i A v P j x F b n R y e S B U e X B l P S J G a W x s Q 2 9 s d W 1 u V H l w Z X M i I F Z h b H V l P S J z Q m d Z R 0 J n W U d C Z 1 l H I i A v P j x F b n R y e S B U e X B l P S J G a W x s R X J y b 3 J D b 2 R l I i B W Y W x 1 Z T 0 i c 1 V u a 2 5 v d 2 4 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t d I i A v P j x F b n R y e S B U e X B l P S J G a W x s Q 2 9 1 b n Q i I F Z h b H V l P S J s N C I g L z 4 8 R W 5 0 c n k g V H l w Z T 0 i R m l s b F N 0 Y X R 1 c y I g V m F s d W U 9 I n N D b 2 1 w b G V 0 Z S I g L z 4 8 R W 5 0 c n k g V H l w Z T 0 i Q W R k Z W R U b 0 R h d G F N b 2 R l b C I g V m F s d W U 9 I m w w I i A v P j x F b n R y e S B U e X B l P S J S Z W x h d G l v b n N o a X B J b m Z v Q 2 9 u d G F p b m V y I i B W Y W x 1 Z T 0 i c 3 s m c X V v d D t j b 2 x 1 b W 5 D b 3 V u d C Z x d W 9 0 O z o 5 L C Z x d W 9 0 O 2 t l e U N v b H V t b k 5 h b W V z J n F 1 b 3 Q 7 O l t d L C Z x d W 9 0 O 3 F 1 Z X J 5 U m V s Y X R p b 2 5 z a G l w c y Z x d W 9 0 O z p b X S w m c X V v d D t j b 2 x 1 b W 5 J Z G V u d G l 0 a W V z J n F 1 b 3 Q 7 O l s m c X V v d D t T Z W N 0 a W 9 u M S 9 I U O i H q u W L l e i h q O e k u u K R o C 9 B d X R v U m V t b 3 Z l Z E N v b H V t b n M x L n t D b 2 x 1 b W 4 x L D B 9 J n F 1 b 3 Q 7 L C Z x d W 9 0 O 1 N l Y 3 R p b 2 4 x L 0 h Q 6 I e q 5 Y u V 6 K G o 5 6 S 6 4 p G g L 0 F 1 d G 9 S Z W 1 v d m V k Q 2 9 s d W 1 u c z E u e 0 N v b H V t b j I s M X 0 m c X V v d D s s J n F 1 b 3 Q 7 U 2 V j d G l v b j E v S F D o h 6 r l i 5 X o o a j n p L r i k a A v Q X V 0 b 1 J l b W 9 2 Z W R D b 2 x 1 b W 5 z M S 5 7 Q 2 9 s d W 1 u M y w y f S Z x d W 9 0 O y w m c X V v d D t T Z W N 0 a W 9 u M S 9 I U O i H q u W L l e i h q O e k u u K R o C 9 B d X R v U m V t b 3 Z l Z E N v b H V t b n M x L n t D b 2 x 1 b W 4 0 L D N 9 J n F 1 b 3 Q 7 L C Z x d W 9 0 O 1 N l Y 3 R p b 2 4 x L 0 h Q 6 I e q 5 Y u V 6 K G o 5 6 S 6 4 p G g L 0 F 1 d G 9 S Z W 1 v d m V k Q 2 9 s d W 1 u c z E u e 0 N v b H V t b j U s N H 0 m c X V v d D s s J n F 1 b 3 Q 7 U 2 V j d G l v b j E v S F D o h 6 r l i 5 X o o a j n p L r i k a A v Q X V 0 b 1 J l b W 9 2 Z W R D b 2 x 1 b W 5 z M S 5 7 Q 2 9 s d W 1 u N i w 1 f S Z x d W 9 0 O y w m c X V v d D t T Z W N 0 a W 9 u M S 9 I U O i H q u W L l e i h q O e k u u K R o C 9 B d X R v U m V t b 3 Z l Z E N v b H V t b n M x L n t D b 2 x 1 b W 4 3 L D Z 9 J n F 1 b 3 Q 7 L C Z x d W 9 0 O 1 N l Y 3 R p b 2 4 x L 0 h Q 6 I e q 5 Y u V 6 K G o 5 6 S 6 4 p G g L 0 F 1 d G 9 S Z W 1 v d m V k Q 2 9 s d W 1 u c z E u e 0 N v b H V t b j g s N 3 0 m c X V v d D s s J n F 1 b 3 Q 7 U 2 V j d G l v b j E v S F D o h 6 r l i 5 X o o a j n p L r i k a A v Q X V 0 b 1 J l b W 9 2 Z W R D b 2 x 1 b W 5 z M S 5 7 Q 2 9 s d W 1 u O S w 4 f S Z x d W 9 0 O 1 0 s J n F 1 b 3 Q 7 Q 2 9 s d W 1 u Q 2 9 1 b n Q m c X V v d D s 6 O S w m c X V v d D t L Z X l D b 2 x 1 b W 5 O Y W 1 l c y Z x d W 9 0 O z p b X S w m c X V v d D t D b 2 x 1 b W 5 J Z G V u d G l 0 a W V z J n F 1 b 3 Q 7 O l s m c X V v d D t T Z W N 0 a W 9 u M S 9 I U O i H q u W L l e i h q O e k u u K R o C 9 B d X R v U m V t b 3 Z l Z E N v b H V t b n M x L n t D b 2 x 1 b W 4 x L D B 9 J n F 1 b 3 Q 7 L C Z x d W 9 0 O 1 N l Y 3 R p b 2 4 x L 0 h Q 6 I e q 5 Y u V 6 K G o 5 6 S 6 4 p G g L 0 F 1 d G 9 S Z W 1 v d m V k Q 2 9 s d W 1 u c z E u e 0 N v b H V t b j I s M X 0 m c X V v d D s s J n F 1 b 3 Q 7 U 2 V j d G l v b j E v S F D o h 6 r l i 5 X o o a j n p L r i k a A v Q X V 0 b 1 J l b W 9 2 Z W R D b 2 x 1 b W 5 z M S 5 7 Q 2 9 s d W 1 u M y w y f S Z x d W 9 0 O y w m c X V v d D t T Z W N 0 a W 9 u M S 9 I U O i H q u W L l e i h q O e k u u K R o C 9 B d X R v U m V t b 3 Z l Z E N v b H V t b n M x L n t D b 2 x 1 b W 4 0 L D N 9 J n F 1 b 3 Q 7 L C Z x d W 9 0 O 1 N l Y 3 R p b 2 4 x L 0 h Q 6 I e q 5 Y u V 6 K G o 5 6 S 6 4 p G g L 0 F 1 d G 9 S Z W 1 v d m V k Q 2 9 s d W 1 u c z E u e 0 N v b H V t b j U s N H 0 m c X V v d D s s J n F 1 b 3 Q 7 U 2 V j d G l v b j E v S F D o h 6 r l i 5 X o o a j n p L r i k a A v Q X V 0 b 1 J l b W 9 2 Z W R D b 2 x 1 b W 5 z M S 5 7 Q 2 9 s d W 1 u N i w 1 f S Z x d W 9 0 O y w m c X V v d D t T Z W N 0 a W 9 u M S 9 I U O i H q u W L l e i h q O e k u u K R o C 9 B d X R v U m V t b 3 Z l Z E N v b H V t b n M x L n t D b 2 x 1 b W 4 3 L D Z 9 J n F 1 b 3 Q 7 L C Z x d W 9 0 O 1 N l Y 3 R p b 2 4 x L 0 h Q 6 I e q 5 Y u V 6 K G o 5 6 S 6 4 p G g L 0 F 1 d G 9 S Z W 1 v d m V k Q 2 9 s d W 1 u c z E u e 0 N v b H V t b j g s N 3 0 m c X V v d D s s J n F 1 b 3 Q 7 U 2 V j d G l v b j E v S F D o h 6 r l i 5 X o o a j n p L r i k a A v Q X V 0 b 1 J l b W 9 2 Z W R D b 2 x 1 b W 5 z M S 5 7 Q 2 9 s d W 1 u O S w 4 f S Z x d W 9 0 O 1 0 s J n F 1 b 3 Q 7 U m V s Y X R p b 2 5 z a G l w S W 5 m b y Z x d W 9 0 O z p b X X 0 i I C 8 + P C 9 T d G F i b G V F b n R y a W V z P j w v S X R l b T 4 8 S X R l b T 4 8 S X R l b U x v Y 2 F 0 a W 9 u P j x J d G V t V H l w Z T 5 G b 3 J t d W x h P C 9 J d G V t V H l w Z T 4 8 S X R l b V B h d G g + U 2 V j d G l v b j E v S F A l R T g l O D c l Q U E l R T U l O E I l O T U l R T g l Q T E l Q T g l R T c l Q T Q l Q k E l R T I l O T E l Q T A v U 2 9 1 c m N l P C 9 J d G V t U G F 0 a D 4 8 L 0 l 0 Z W 1 M b 2 N h d G l v b j 4 8 U 3 R h Y m x l R W 5 0 c m l l c y A v P j w v S X R l b T 4 8 S X R l b T 4 8 S X R l b U x v Y 2 F 0 a W 9 u P j x J d G V t V H l w Z T 5 G b 3 J t d W x h P C 9 J d G V t V H l w Z T 4 8 S X R l b V B h d G g + U 2 V j d G l v b j E v J U U 1 J U J C J U J B J U U 4 J U E 4 J U F E J U U 1 J U I 3 J U E 1 J U U 0 J U J B J T h C J U U z J T g y J U I z J U U z J T g z J U J D J U U z J T g z J T g 5 J U U 1 J T h G J T k 2 J U U 4 J U J F J U J D P C 9 J d G V t U G F 0 a D 4 8 L 0 l 0 Z W 1 M b 2 N h d G l v b j 4 8 U 3 R h Y m x l R W 5 0 c m l l c z 4 8 R W 5 0 c n k g V H l w Z T 0 i S X N Q c m l 2 Y X R l I i B W Y W x 1 Z T 0 i b D A i I C 8 + P E V u d H J 5 I F R 5 c G U 9 I l F 1 Z X J 5 S U Q i I F Z h b H V l P S J z O W Q y O D M w Y j U t N T U x M y 0 0 N W V i L T g z N 2 Q t M T U 3 Z j J h Z T Q 3 N T k y I i A v P j x F b n R y e S B U e X B l P S J G a W x s R W 5 h Y m x l Z C I g V m F s d W U 9 I m w x I i A v P j x F b n R y e S B U e X B l P S J G a W x s T 2 J q Z W N 0 V H l w Z S I g V m F s d W U 9 I n N U Y W J s Z S I g L z 4 8 R W 5 0 c n k g V H l w Z T 0 i R m l s b F R v R G F 0 Y U 1 v Z G V s R W 5 h Y m x l Z C I g V m F s d W U 9 I m w w I i A v P j x F b n R y e S B U e X B l P S J S Z X N 1 b H R U e X B l I i B W Y W x 1 Z T 0 i c 1 R h Y m x l I i A v P j x F b n R y e S B U e X B l P S J O Y W 1 l V X B k Y X R l Z E F m d G V y R m l s b C I g V m F s d W U 9 I m w w I i A v P j x F b n R y e S B U e X B l P S J O Y X Z p Z 2 F 0 a W 9 u U 3 R l c E 5 h b W U i I F Z h b H V l P S J z 4 4 O K 4 4 O T 4 4 K y 4 4 O 8 4 4 K 3 4 4 O n 4 4 O z I i A v P j x F b n R y e S B U e X B l P S J G a W x s V G F y Z 2 V 0 I i B W Y W x 1 Z T 0 i c + W 7 u u i o r e W 3 p e S 6 i + O C s + O D v O O D i e W P l u i + v C I g L z 4 8 R W 5 0 c n k g V H l w Z T 0 i R m l s b G V k Q 2 9 t c G x l d G V S Z X N 1 b H R U b 1 d v c m t z a G V l d C I g V m F s d W U 9 I m w x I i A v P j x F b n R y e S B U e X B l P S J C d W Z m Z X J O Z X h 0 U m V m c m V z a C I g V m F s d W U 9 I m w x I i A v P j x F b n R y e S B U e X B l P S J G a W x s T G F z d F V w Z G F 0 Z W Q i I F Z h b H V l P S J k M j A y N i 0 w N y 0 y M V Q y M z o y N T o 0 N S 4 5 N T g x N z c 5 W i I g L z 4 8 R W 5 0 c n k g V H l w Z T 0 i R m l s b E V y c m 9 y Q 2 9 1 b n Q i I F Z h b H V l P S J s M C I g L z 4 8 R W 5 0 c n k g V H l w Z T 0 i R m l s b E N v b H V t b l R 5 c G V z I i B W Y W x 1 Z T 0 i c 0 J n W U c i I C 8 + P E V u d H J 5 I F R 5 c G U 9 I k Z p b G x F c n J v c k N v Z G U i I F Z h b H V l P S J z V W 5 r b m 9 3 b i I g L z 4 8 R W 5 0 c n k g V H l w Z T 0 i R m l s b E N v b H V t b k 5 h b W V z I i B W Y W x 1 Z T 0 i c 1 s m c X V v d D t D b 2 x 1 b W 4 x J n F 1 b 3 Q 7 L C Z x d W 9 0 O 0 N v b H V t b j I m c X V v d D s s J n F 1 b 3 Q 7 Q 2 9 s d W 1 u M y Z x d W 9 0 O 1 0 i I C 8 + P E V u d H J 5 I F R 5 c G U 9 I k Z p b G x D b 3 V u d C I g V m F s d W U 9 I m w x O C I g L z 4 8 R W 5 0 c n k g V H l w Z T 0 i R m l s b F N 0 Y X R 1 c y I g V m F s d W U 9 I n N D b 2 1 w b G V 0 Z S I g L z 4 8 R W 5 0 c n k g V H l w Z T 0 i Q W R k Z W R U b 0 R h d G F N b 2 R l b C I g V m F s d W U 9 I m w w I i A v P j x F b n R y e S B U e X B l P S J S Z W x h d G l v b n N o a X B J b m Z v Q 2 9 u d G F p b m V y I i B W Y W x 1 Z T 0 i c 3 s m c X V v d D t j b 2 x 1 b W 5 D b 3 V u d C Z x d W 9 0 O z o z L C Z x d W 9 0 O 2 t l e U N v b H V t b k 5 h b W V z J n F 1 b 3 Q 7 O l t d L C Z x d W 9 0 O 3 F 1 Z X J 5 U m V s Y X R p b 2 5 z a G l w c y Z x d W 9 0 O z p b X S w m c X V v d D t j b 2 x 1 b W 5 J Z G V u d G l 0 a W V z J n F 1 b 3 Q 7 O l s m c X V v d D t T Z W N 0 a W 9 u M S / l u 7 r o q K 3 l t 6 X k u o v j g r P j g 7 z j g 4 n l j 5 b o v r w v Q X V 0 b 1 J l b W 9 2 Z W R D b 2 x 1 b W 5 z M S 5 7 Q 2 9 s d W 1 u M S w w f S Z x d W 9 0 O y w m c X V v d D t T Z W N 0 a W 9 u M S / l u 7 r o q K 3 l t 6 X k u o v j g r P j g 7 z j g 4 n l j 5 b o v r w v Q X V 0 b 1 J l b W 9 2 Z W R D b 2 x 1 b W 5 z M S 5 7 Q 2 9 s d W 1 u M i w x f S Z x d W 9 0 O y w m c X V v d D t T Z W N 0 a W 9 u M S / l u 7 r o q K 3 l t 6 X k u o v j g r P j g 7 z j g 4 n l j 5 b o v r w v Q X V 0 b 1 J l b W 9 2 Z W R D b 2 x 1 b W 5 z M S 5 7 Q 2 9 s d W 1 u M y w y f S Z x d W 9 0 O 1 0 s J n F 1 b 3 Q 7 Q 2 9 s d W 1 u Q 2 9 1 b n Q m c X V v d D s 6 M y w m c X V v d D t L Z X l D b 2 x 1 b W 5 O Y W 1 l c y Z x d W 9 0 O z p b X S w m c X V v d D t D b 2 x 1 b W 5 J Z G V u d G l 0 a W V z J n F 1 b 3 Q 7 O l s m c X V v d D t T Z W N 0 a W 9 u M S / l u 7 r o q K 3 l t 6 X k u o v j g r P j g 7 z j g 4 n l j 5 b o v r w v Q X V 0 b 1 J l b W 9 2 Z W R D b 2 x 1 b W 5 z M S 5 7 Q 2 9 s d W 1 u M S w w f S Z x d W 9 0 O y w m c X V v d D t T Z W N 0 a W 9 u M S / l u 7 r o q K 3 l t 6 X k u o v j g r P j g 7 z j g 4 n l j 5 b o v r w v Q X V 0 b 1 J l b W 9 2 Z W R D b 2 x 1 b W 5 z M S 5 7 Q 2 9 s d W 1 u M i w x f S Z x d W 9 0 O y w m c X V v d D t T Z W N 0 a W 9 u M S / l u 7 r o q K 3 l t 6 X k u o v j g r P j g 7 z j g 4 n l j 5 b o v r w v Q X V 0 b 1 J l b W 9 2 Z W R D b 2 x 1 b W 5 z M S 5 7 Q 2 9 s d W 1 u M y w y f S Z x d W 9 0 O 1 0 s J n F 1 b 3 Q 7 U m V s Y X R p b 2 5 z a G l w S W 5 m b y Z x d W 9 0 O z p b X X 0 i I C 8 + P C 9 T d G F i b G V F b n R y a W V z P j w v S X R l b T 4 8 S X R l b T 4 8 S X R l b U x v Y 2 F 0 a W 9 u P j x J d G V t V H l w Z T 5 G b 3 J t d W x h P C 9 J d G V t V H l w Z T 4 8 S X R l b V B h d G g + U 2 V j d G l v b j E v J U U 1 J U J C J U J B J U U 4 J U E 4 J U F E J U U 1 J U I 3 J U E 1 J U U 0 J U J B J T h C J U U z J T g y J U I z J U U z J T g z J U J D J U U z J T g z J T g 5 J U U 1 J T h G J T k 2 J U U 4 J U J F J U J D L 1 N v d X J j Z T w v S X R l b V B h d G g + P C 9 J d G V t T G 9 j Y X R p b 2 4 + P F N 0 Y W J s Z U V u d H J p Z X M g L z 4 8 L 0 l 0 Z W 0 + P E l 0 Z W 0 + P E l 0 Z W 1 M b 2 N h d G l v b j 4 8 S X R l b V R 5 c G U + R m 9 y b X V s Y T w v S X R l b V R 5 c G U + P E l 0 Z W 1 Q Y X R o P l N l Y 3 R p b 2 4 x L y V F O C V C Q S V B R i V F N C V C R C U 5 M y V F N S V C N y V B N S V F N C V C Q S U 4 Q i V F M y U 4 M i V C M y V F M y U 4 M y V C Q y V F M y U 4 M y U 4 O S V F N S U 4 R i U 5 N i V F O C V C R S V C Q z w v S X R l b V B h d G g + P C 9 J d G V t T G 9 j Y X R p b 2 4 + P F N 0 Y W J s Z U V u d H J p Z X M + P E V u d H J 5 I F R 5 c G U 9 I k l z U H J p d m F 0 Z S I g V m F s d W U 9 I m w w I i A v P j x F b n R y e S B U e X B l P S J R d W V y e U l E I i B W Y W x 1 Z T 0 i c z g 5 N D N i Y j g w L T Z m N W U t N G Y 5 M C 1 i Z T B i L T E y Z D J m O D k 0 N G M 0 N C I g L z 4 8 R W 5 0 c n k g V H l w Z T 0 i R m l s b E V u Y W J s Z W Q i I F Z h b H V l P S J s M S I g L z 4 8 R W 5 0 c n k g V H l w Z T 0 i R m l s b E 9 i a m V j d F R 5 c G U i I F Z h b H V l P S J z V G F i b G U i I C 8 + P E V u d H J 5 I F R 5 c G U 9 I k Z p b G x U b 0 R h d G F N b 2 R l b E V u Y W J s Z W Q i I F Z h b H V l P S J s M C I g L z 4 8 R W 5 0 c n k g V H l w Z T 0 i T m F t Z V V w Z G F 0 Z W R B Z n R l c k Z p b G w i I F Z h b H V l P S J s M C I g L z 4 8 R W 5 0 c n k g V H l w Z T 0 i U m V z d W x 0 V H l w Z S I g V m F s d W U 9 I n N U Y W J s Z S I g L z 4 8 R W 5 0 c n k g V H l w Z T 0 i Q n V m Z m V y T m V 4 d F J l Z n J l c 2 g i I F Z h b H V l P S J s M S I g L z 4 8 R W 5 0 c n k g V H l w Z T 0 i R m l s b F R h c m d l d C I g V m F s d W U 9 I n P o u q / k v Z P l t 6 X k u o v j g r P j g 7 z j g 4 n l j 5 b o v r w i I C 8 + P E V u d H J 5 I F R 5 c G U 9 I k Z p b G x l Z E N v b X B s Z X R l U m V z d W x 0 V G 9 X b 3 J r c 2 h l Z X Q i I F Z h b H V l P S J s M S I g L z 4 8 R W 5 0 c n k g V H l w Z T 0 i T m F 2 a W d h d G l v b l N 0 Z X B O Y W 1 l I i B W Y W x 1 Z T 0 i c + O D i u O D k + O C s u O D v O O C t + O D p + O D s y I g L z 4 8 R W 5 0 c n k g V H l w Z T 0 i R m l s b E x h c 3 R V c G R h d G V k I i B W Y W x 1 Z T 0 i Z D I w M j Y t M D c t M j F U M j M 6 M j U 6 N D Y u O T U 0 N j E x M l o i I C 8 + P E V u d H J 5 I F R 5 c G U 9 I k Z p b G x F c n J v c k N v d W 5 0 I i B W Y W x 1 Z T 0 i b D A i I C 8 + P E V u d H J 5 I F R 5 c G U 9 I k Z p b G x D b 2 x 1 b W 5 U e X B l c y I g V m F s d W U 9 I n N C Z 1 k 9 I i A v P j x F b n R y e S B U e X B l P S J G a W x s R X J y b 3 J D b 2 R l I i B W Y W x 1 Z T 0 i c 1 V u a 2 5 v d 2 4 i I C 8 + P E V u d H J 5 I F R 5 c G U 9 I k Z p b G x D b 2 x 1 b W 5 O Y W 1 l c y I g V m F s d W U 9 I n N b J n F 1 b 3 Q 7 Q 2 9 s d W 1 u M S Z x d W 9 0 O y w m c X V v d D t D b 2 x 1 b W 4 y J n F 1 b 3 Q 7 X S I g L z 4 8 R W 5 0 c n k g V H l w Z T 0 i R m l s b E N v d W 5 0 I i B W Y W x 1 Z T 0 i b D I 5 I i A v P j x F b n R y e S B U e X B l P S J G a W x s U 3 R h d H V z I i B W Y W x 1 Z T 0 i c 0 N v b X B s Z X R l I i A v P j x F b n R y e S B U e X B l P S J B Z G R l Z F R v R G F 0 Y U 1 v Z G V s I i B W Y W x 1 Z T 0 i b D A i I C 8 + P E V u d H J 5 I F R 5 c G U 9 I l J l b G F 0 a W 9 u c 2 h p c E l u Z m 9 D b 2 5 0 Y W l u Z X I i I F Z h b H V l P S J z e y Z x d W 9 0 O 2 N v b H V t b k N v d W 5 0 J n F 1 b 3 Q 7 O j I s J n F 1 b 3 Q 7 a 2 V 5 Q 2 9 s d W 1 u T m F t Z X M m c X V v d D s 6 W 1 0 s J n F 1 b 3 Q 7 c X V l c n l S Z W x h d G l v b n N o a X B z J n F 1 b 3 Q 7 O l t d L C Z x d W 9 0 O 2 N v b H V t b k l k Z W 5 0 a X R p Z X M m c X V v d D s 6 W y Z x d W 9 0 O 1 N l Y 3 R p b 2 4 x L + i 6 r + S 9 k + W 3 p e S 6 i + O C s + O D v O O D i e W P l u i + v C 9 B d X R v U m V t b 3 Z l Z E N v b H V t b n M x L n t D b 2 x 1 b W 4 x L D B 9 J n F 1 b 3 Q 7 L C Z x d W 9 0 O 1 N l Y 3 R p b 2 4 x L + i 6 r + S 9 k + W 3 p e S 6 i + O C s + O D v O O D i e W P l u i + v C 9 B d X R v U m V t b 3 Z l Z E N v b H V t b n M x L n t D b 2 x 1 b W 4 y L D F 9 J n F 1 b 3 Q 7 X S w m c X V v d D t D b 2 x 1 b W 5 D b 3 V u d C Z x d W 9 0 O z o y L C Z x d W 9 0 O 0 t l e U N v b H V t b k 5 h b W V z J n F 1 b 3 Q 7 O l t d L C Z x d W 9 0 O 0 N v b H V t b k l k Z W 5 0 a X R p Z X M m c X V v d D s 6 W y Z x d W 9 0 O 1 N l Y 3 R p b 2 4 x L + i 6 r + S 9 k + W 3 p e S 6 i + O C s + O D v O O D i e W P l u i + v C 9 B d X R v U m V t b 3 Z l Z E N v b H V t b n M x L n t D b 2 x 1 b W 4 x L D B 9 J n F 1 b 3 Q 7 L C Z x d W 9 0 O 1 N l Y 3 R p b 2 4 x L + i 6 r + S 9 k + W 3 p e S 6 i + O C s + O D v O O D i e W P l u i + v C 9 B d X R v U m V t b 3 Z l Z E N v b H V t b n M x L n t D b 2 x 1 b W 4 y L D F 9 J n F 1 b 3 Q 7 X S w m c X V v d D t S Z W x h d G l v b n N o a X B J b m Z v J n F 1 b 3 Q 7 O l t d f S I g L z 4 8 L 1 N 0 Y W J s Z U V u d H J p Z X M + P C 9 J d G V t P j x J d G V t P j x J d G V t T G 9 j Y X R p b 2 4 + P E l 0 Z W 1 U e X B l P k Z v c m 1 1 b G E 8 L 0 l 0 Z W 1 U e X B l P j x J d G V t U G F 0 a D 5 T Z W N 0 a W 9 u M S 8 l R T g l Q k E l Q U Y l R T Q l Q k Q l O T M l R T U l Q j c l Q T U l R T Q l Q k E l O E I l R T M l O D I l Q j M l R T M l O D M l Q k M l R T M l O D M l O D k l R T U l O E Y l O T Y l R T g l Q k U l Q k M v U 2 9 1 c m N l P C 9 J d G V t U G F 0 a D 4 8 L 0 l 0 Z W 1 M b 2 N h d G l v b j 4 8 U 3 R h Y m x l R W 5 0 c m l l c y A v P j w v S X R l b T 4 8 S X R l b T 4 8 S X R l b U x v Y 2 F 0 a W 9 u P j x J d G V t V H l w Z T 5 G b 3 J t d W x h P C 9 J d G V t V H l w Z T 4 8 S X R l b V B h d G g + U 2 V j d G l v b j E v J U U 2 J T l E J U I x J U U 0 J U J B J U F D J U U 2 J T k 0 J U F G J U U 1 J U J B J T k 3 J U U z J T g y J U I z J U U z J T g z J U J D J U U z J T g z J T g 5 J U U 1 J T h G J T k 2 J U U 4 J U J F J U J D P C 9 J d G V t U G F 0 a D 4 8 L 0 l 0 Z W 1 M b 2 N h d G l v b j 4 8 U 3 R h Y m x l R W 5 0 c m l l c z 4 8 R W 5 0 c n k g V H l w Z T 0 i S X N Q c m l 2 Y X R l I i B W Y W x 1 Z T 0 i b D A i I C 8 + P E V u d H J 5 I F R 5 c G U 9 I l F 1 Z X J 5 S U Q i I F Z h b H V l P S J z Z W Y 4 Y j N j Y j c t M m R l Z C 0 0 O G Y z L T g 4 Z D k t N j N l N G R m Z G Y 1 N W I 5 I i A v P j x F b n R y e S B U e X B l P S J G a W x s R W 5 h Y m x l Z C I g V m F s d W U 9 I m w x I i A v P j x F b n R y e S B U e X B l P S J G a W x s T 2 J q Z W N 0 V H l w Z S I g V m F s d W U 9 I n N U Y W J s Z S I g L z 4 8 R W 5 0 c n k g V H l w Z T 0 i R m l s b F R v R G F 0 Y U 1 v Z G V s R W 5 h Y m x l Z C I g V m F s d W U 9 I m w w I i A v P j x F b n R y e S B U e X B l P S J O Y X Z p Z 2 F 0 a W 9 u U 3 R l c E 5 h b W U i I F Z h b H V l P S J z 4 4 O K 4 4 O T 4 4 K y 4 4 O 8 4 4 K 3 4 4 O n 4 4 O z I i A v P j x F b n R y e S B U e X B l P S J O Y W 1 l V X B k Y X R l Z E F m d G V y R m l s b C I g V m F s d W U 9 I m w w I i A v P j x F b n R y e S B U e X B l P S J S Z X N 1 b H R U e X B l I i B W Y W x 1 Z T 0 i c 1 R h Y m x l I i A v P j x F b n R y e S B U e X B l P S J C d W Z m Z X J O Z X h 0 U m V m c m V z a C I g V m F s d W U 9 I m w x I i A v P j x F b n R y e S B U e X B l P S J G a W x s V G F y Z 2 V 0 I i B W Y W x 1 Z T 0 i c + a d s e S 6 r O a U r + W 6 l + O C s + O D v O O D i e W P l u i + v C I g L z 4 8 R W 5 0 c n k g V H l w Z T 0 i R m l s b G V k Q 2 9 t c G x l d G V S Z X N 1 b H R U b 1 d v c m t z a G V l d C I g V m F s d W U 9 I m w x I i A v P j x F b n R y e S B U e X B l P S J G a W x s T G F z d F V w Z G F 0 Z W Q i I F Z h b H V l P S J k M j A y N i 0 w N y 0 y M V Q y M z o y N T o 0 O S 4 x M z U 2 O D c 4 W i I g L z 4 8 R W 5 0 c n k g V H l w Z T 0 i R m l s b E V y c m 9 y Q 2 9 1 b n Q i I F Z h b H V l P S J s M C I g L z 4 8 R W 5 0 c n k g V H l w Z T 0 i R m l s b E N v b H V t b l R 5 c G V z I i B W Y W x 1 Z T 0 i c 0 J n W T 0 i I C 8 + P E V u d H J 5 I F R 5 c G U 9 I k Z p b G x F c n J v c k N v Z G U i I F Z h b H V l P S J z V W 5 r b m 9 3 b i I g L z 4 8 R W 5 0 c n k g V H l w Z T 0 i R m l s b E N v b H V t b k 5 h b W V z I i B W Y W x 1 Z T 0 i c 1 s m c X V v d D t D b 2 x 1 b W 4 x J n F 1 b 3 Q 7 L C Z x d W 9 0 O 0 N v b H V t b j I m c X V v d D t d I i A v P j x F b n R y e S B U e X B l P S J G a W x s Q 2 9 1 b n Q i I F Z h b H V l P S J s N S I g L z 4 8 R W 5 0 c n k g V H l w Z T 0 i R m l s b F N 0 Y X R 1 c y I g V m F s d W U 9 I n N D b 2 1 w b G V 0 Z S I g L z 4 8 R W 5 0 c n k g V H l w Z T 0 i Q W R k Z W R U b 0 R h d G F N b 2 R l b C I g V m F s d W U 9 I m w w I i A v P j x F b n R y e S B U e X B l P S J S Z W x h d G l v b n N o a X B J b m Z v Q 2 9 u d G F p b m V y I i B W Y W x 1 Z T 0 i c 3 s m c X V v d D t j b 2 x 1 b W 5 D b 3 V u d C Z x d W 9 0 O z o y L C Z x d W 9 0 O 2 t l e U N v b H V t b k 5 h b W V z J n F 1 b 3 Q 7 O l t d L C Z x d W 9 0 O 3 F 1 Z X J 5 U m V s Y X R p b 2 5 z a G l w c y Z x d W 9 0 O z p b X S w m c X V v d D t j b 2 x 1 b W 5 J Z G V u d G l 0 a W V z J n F 1 b 3 Q 7 O l s m c X V v d D t T Z W N 0 a W 9 u M S / m n b H k u q z m l K / l u p f j g r P j g 7 z j g 4 n l j 5 b o v r w v Q X V 0 b 1 J l b W 9 2 Z W R D b 2 x 1 b W 5 z M S 5 7 Q 2 9 s d W 1 u M S w w f S Z x d W 9 0 O y w m c X V v d D t T Z W N 0 a W 9 u M S / m n b H k u q z m l K / l u p f j g r P j g 7 z j g 4 n l j 5 b o v r w v Q X V 0 b 1 J l b W 9 2 Z W R D b 2 x 1 b W 5 z M S 5 7 Q 2 9 s d W 1 u M i w x f S Z x d W 9 0 O 1 0 s J n F 1 b 3 Q 7 Q 2 9 s d W 1 u Q 2 9 1 b n Q m c X V v d D s 6 M i w m c X V v d D t L Z X l D b 2 x 1 b W 5 O Y W 1 l c y Z x d W 9 0 O z p b X S w m c X V v d D t D b 2 x 1 b W 5 J Z G V u d G l 0 a W V z J n F 1 b 3 Q 7 O l s m c X V v d D t T Z W N 0 a W 9 u M S / m n b H k u q z m l K / l u p f j g r P j g 7 z j g 4 n l j 5 b o v r w v Q X V 0 b 1 J l b W 9 2 Z W R D b 2 x 1 b W 5 z M S 5 7 Q 2 9 s d W 1 u M S w w f S Z x d W 9 0 O y w m c X V v d D t T Z W N 0 a W 9 u M S / m n b H k u q z m l K / l u p f j g r P j g 7 z j g 4 n l j 5 b o v r w v Q X V 0 b 1 J l b W 9 2 Z W R D b 2 x 1 b W 5 z M S 5 7 Q 2 9 s d W 1 u M i w x f S Z x d W 9 0 O 1 0 s J n F 1 b 3 Q 7 U m V s Y X R p b 2 5 z a G l w S W 5 m b y Z x d W 9 0 O z p b X X 0 i I C 8 + P C 9 T d G F i b G V F b n R y a W V z P j w v S X R l b T 4 8 S X R l b T 4 8 S X R l b U x v Y 2 F 0 a W 9 u P j x J d G V t V H l w Z T 5 G b 3 J t d W x h P C 9 J d G V t V H l w Z T 4 8 S X R l b V B h d G g + U 2 V j d G l v b j E v J U U 2 J T l E J U I x J U U 0 J U J B J U F D J U U 2 J T k 0 J U F G J U U 1 J U J B J T k 3 J U U z J T g y J U I z J U U z J T g z J U J D J U U z J T g z J T g 5 J U U 1 J T h G J T k 2 J U U 4 J U J F J U J D L 1 N v d X J j Z T w v S X R l b V B h d G g + P C 9 J d G V t T G 9 j Y X R p b 2 4 + P F N 0 Y W J s Z U V u d H J p Z X M g L z 4 8 L 0 l 0 Z W 0 + P E l 0 Z W 0 + P E l 0 Z W 1 M b 2 N h d G l v b j 4 8 S X R l b V R 5 c G U + R m 9 y b X V s Y T w v S X R l b V R 5 c G U + P E l 0 Z W 1 Q Y X R o P l N l Y 3 R p b 2 4 x L y V F O S U 4 M C V C M i V F O C V B M S U 4 Q y V F N S U 5 R i V C Q S V F N i V C Q S U 5 N i V F M y U 4 M i V C M y V F M y U 4 M y V C Q y V F M y U 4 M y U 4 O S V F N S U 4 R i U 5 N i V F O C V C R S V C Q z w v S X R l b V B h d G g + P C 9 J d G V t T G 9 j Y X R p b 2 4 + P F N 0 Y W J s Z U V u d H J p Z X M + P E V u d H J 5 I F R 5 c G U 9 I k l z U H J p d m F 0 Z S I g V m F s d W U 9 I m w w I i A v P j x F b n R y e S B U e X B l P S J R d W V y e U l E I i B W Y W x 1 Z T 0 i c z A z Z j d l O G R h L W Q x Y T A t N D g 0 N y 1 h Z D h k L W R i Z G N l Y z k y N D Q z M S I g L z 4 8 R W 5 0 c n k g V H l w Z T 0 i R m l s b E V u Y W J s Z W Q i I F Z h b H V l P S J s M S I g L z 4 8 R W 5 0 c n k g V H l w Z T 0 i R m l s b E 9 i a m V j d F R 5 c G U i I F Z h b H V l P S J z V G F i b G U i I C 8 + P E V u d H J 5 I F R 5 c G U 9 I k Z p b G x U b 0 R h d G F N b 2 R l b E V u Y W J s Z W Q i I F Z h b H V l P S J s M C I g L z 4 8 R W 5 0 c n k g V H l w Z T 0 i U m V z d W x 0 V H l w Z S I g V m F s d W U 9 I n N U Y W J s Z S I g L z 4 8 R W 5 0 c n k g V H l w Z T 0 i T m F t Z V V w Z G F 0 Z W R B Z n R l c k Z p b G w i I F Z h b H V l P S J s M C I g L z 4 8 R W 5 0 c n k g V H l w Z T 0 i T m F 2 a W d h d G l v b l N 0 Z X B O Y W 1 l I i B W Y W x 1 Z T 0 i c + O D i u O D k + O C s u O D v O O C t + O D p + O D s y I g L z 4 8 R W 5 0 c n k g V H l w Z T 0 i R m l s b F R h c m d l d C I g V m F s d W U 9 I n P p g L L o o Y z l n 7 r m u p b j g r P j g 7 z j g 4 n l j 5 b o v r w i I C 8 + P E V u d H J 5 I F R 5 c G U 9 I k Z p b G x l Z E N v b X B s Z X R l U m V z d W x 0 V G 9 X b 3 J r c 2 h l Z X Q i I F Z h b H V l P S J s M S I g L z 4 8 R W 5 0 c n k g V H l w Z T 0 i Q n V m Z m V y T m V 4 d F J l Z n J l c 2 g i I F Z h b H V l P S J s M S I g L z 4 8 R W 5 0 c n k g V H l w Z T 0 i R m l s b E x h c 3 R V c G R h d G V k I i B W Y W x 1 Z T 0 i Z D I w M j Y t M D c t M j F U M j M 6 M j U 6 N D c u O T Y 4 O D M z O F o i I C 8 + P E V u d H J 5 I F R 5 c G U 9 I k Z p b G x F c n J v c k N v d W 5 0 I i B W Y W x 1 Z T 0 i b D A i I C 8 + P E V u d H J 5 I F R 5 c G U 9 I k Z p b G x D b 2 x 1 b W 5 U e X B l c y I g V m F s d W U 9 I n N C Z 1 l H I i A v P j x F b n R y e S B U e X B l P S J G a W x s R X J y b 3 J D b 2 R l I i B W Y W x 1 Z T 0 i c 1 V u a 2 5 v d 2 4 i I C 8 + P E V u d H J 5 I F R 5 c G U 9 I k Z p b G x D b 2 x 1 b W 5 O Y W 1 l c y I g V m F s d W U 9 I n N b J n F 1 b 3 Q 7 Q 2 9 s d W 1 u M S Z x d W 9 0 O y w m c X V v d D t D b 2 x 1 b W 4 y J n F 1 b 3 Q 7 L C Z x d W 9 0 O 0 N v b H V t b j M m c X V v d D t d I i A v P j x F b n R y e S B U e X B l P S J G a W x s Q 2 9 1 b n Q i I F Z h b H V l P S J s M T A i I C 8 + P E V u d H J 5 I F R 5 c G U 9 I k Z p b G x T d G F 0 d X M i I F Z h b H V l P S J z Q 2 9 t c G x l d G U i I C 8 + P E V u d H J 5 I F R 5 c G U 9 I k F k Z G V k V G 9 E Y X R h T W 9 k Z W w i I F Z h b H V l P S J s M C I g L z 4 8 R W 5 0 c n k g V H l w Z T 0 i U m V s Y X R p b 2 5 z a G l w S W 5 m b 0 N v b n R h a W 5 l c i I g V m F s d W U 9 I n N 7 J n F 1 b 3 Q 7 Y 2 9 s d W 1 u Q 2 9 1 b n Q m c X V v d D s 6 M y w m c X V v d D t r Z X l D b 2 x 1 b W 5 O Y W 1 l c y Z x d W 9 0 O z p b X S w m c X V v d D t x d W V y e V J l b G F 0 a W 9 u c 2 h p c H M m c X V v d D s 6 W 1 0 s J n F 1 b 3 Q 7 Y 2 9 s d W 1 u S W R l b n R p d G l l c y Z x d W 9 0 O z p b J n F 1 b 3 Q 7 U 2 V j d G l v b j E v 6 Y C y 6 K G M 5 Z + 6 5 r q W 4 4 K z 4 4 O 8 4 4 O J 5 Y + W 6 L 6 8 L 0 F 1 d G 9 S Z W 1 v d m V k Q 2 9 s d W 1 u c z E u e 0 N v b H V t b j E s M H 0 m c X V v d D s s J n F 1 b 3 Q 7 U 2 V j d G l v b j E v 6 Y C y 6 K G M 5 Z + 6 5 r q W 4 4 K z 4 4 O 8 4 4 O J 5 Y + W 6 L 6 8 L 0 F 1 d G 9 S Z W 1 v d m V k Q 2 9 s d W 1 u c z E u e 0 N v b H V t b j I s M X 0 m c X V v d D s s J n F 1 b 3 Q 7 U 2 V j d G l v b j E v 6 Y C y 6 K G M 5 Z + 6 5 r q W 4 4 K z 4 4 O 8 4 4 O J 5 Y + W 6 L 6 8 L 0 F 1 d G 9 S Z W 1 v d m V k Q 2 9 s d W 1 u c z E u e 0 N v b H V t b j M s M n 0 m c X V v d D t d L C Z x d W 9 0 O 0 N v b H V t b k N v d W 5 0 J n F 1 b 3 Q 7 O j M s J n F 1 b 3 Q 7 S 2 V 5 Q 2 9 s d W 1 u T m F t Z X M m c X V v d D s 6 W 1 0 s J n F 1 b 3 Q 7 Q 2 9 s d W 1 u S W R l b n R p d G l l c y Z x d W 9 0 O z p b J n F 1 b 3 Q 7 U 2 V j d G l v b j E v 6 Y C y 6 K G M 5 Z + 6 5 r q W 4 4 K z 4 4 O 8 4 4 O J 5 Y + W 6 L 6 8 L 0 F 1 d G 9 S Z W 1 v d m V k Q 2 9 s d W 1 u c z E u e 0 N v b H V t b j E s M H 0 m c X V v d D s s J n F 1 b 3 Q 7 U 2 V j d G l v b j E v 6 Y C y 6 K G M 5 Z + 6 5 r q W 4 4 K z 4 4 O 8 4 4 O J 5 Y + W 6 L 6 8 L 0 F 1 d G 9 S Z W 1 v d m V k Q 2 9 s d W 1 u c z E u e 0 N v b H V t b j I s M X 0 m c X V v d D s s J n F 1 b 3 Q 7 U 2 V j d G l v b j E v 6 Y C y 6 K G M 5 Z + 6 5 r q W 4 4 K z 4 4 O 8 4 4 O J 5 Y + W 6 L 6 8 L 0 F 1 d G 9 S Z W 1 v d m V k Q 2 9 s d W 1 u c z E u e 0 N v b H V t b j M s M n 0 m c X V v d D t d L C Z x d W 9 0 O 1 J l b G F 0 a W 9 u c 2 h p c E l u Z m 8 m c X V v d D s 6 W 1 1 9 I i A v P j w v U 3 R h Y m x l R W 5 0 c m l l c z 4 8 L 0 l 0 Z W 0 + P E l 0 Z W 0 + P E l 0 Z W 1 M b 2 N h d G l v b j 4 8 S X R l b V R 5 c G U + R m 9 y b X V s Y T w v S X R l b V R 5 c G U + P E l 0 Z W 1 Q Y X R o P l N l Y 3 R p b 2 4 x L y V F O S U 4 M C V C M i V F O C V B M S U 4 Q y V F N S U 5 R i V C Q S V F N i V C Q S U 5 N i V F M y U 4 M i V C M y V F M y U 4 M y V C Q y V F M y U 4 M y U 4 O S V F N S U 4 R i U 5 N i V F O C V C R S V C Q y 9 T b 3 V y Y 2 U 8 L 0 l 0 Z W 1 Q Y X R o P j w v S X R l b U x v Y 2 F 0 a W 9 u P j x T d G F i b G V F b n R y a W V z I C 8 + P C 9 J d G V t P j w v S X R l b X M + P C 9 M b 2 N h b F B h Y 2 t h Z 2 V N Z X R h Z G F 0 Y U Z p b G U + F g A A A F B L B Q Y A A A A A A A A A A A A A A A A A A A A A A A A m A Q A A A Q A A A N C M n d 8 B F d E R j H o A w E / C l + s B A A A A U 2 5 G 6 f N 9 X E + W H 6 f 1 J j 4 e U A A A A A A C A A A A A A A Q Z g A A A A E A A C A A A A A r Y r V 4 2 J y R G e 0 K h n 6 N P I L Z E P q Y 4 5 r i H K / n B D d c 7 J z N 6 A A A A A A O g A A A A A I A A C A A A A D 3 3 a o 0 1 a c R v P h O b o H N 8 r 3 A E T u + m 6 9 Q v C 2 l Z + m 7 C a Q w U V A A A A D a z H w U c 5 1 D w / S Z Z L P Y 2 R Z F P E w j 9 H P h E p T N n p J V e I f 9 J 3 X g w s A e L l 9 Q z G 2 h r p y H 8 1 o P s v 7 9 e r s s O y e V R N z w f k g U C f u j F z 8 Z l P c G n S R L W g f o C 0 A A A A D x v Q q b g x q 5 n L c 7 H K g P T Q e 1 U K a b X 5 B 4 p f A p q r p 3 4 o P Q h v Q M + Y Y / z p x J i b Z R M e z Q 1 I A 9 V I T R 9 q R s L f 9 3 0 1 0 s a J U B < / D a t a M a s h u p > 
</file>

<file path=customXml/itemProps1.xml><?xml version="1.0" encoding="utf-8"?>
<ds:datastoreItem xmlns:ds="http://schemas.openxmlformats.org/officeDocument/2006/customXml" ds:itemID="{34382BFA-F3B7-4565-BE99-827E2D04054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11</vt:i4>
      </vt:variant>
    </vt:vector>
  </HeadingPairs>
  <TitlesOfParts>
    <vt:vector size="29" baseType="lpstr">
      <vt:lpstr>入力する前に確認するシート</vt:lpstr>
      <vt:lpstr>③指定請求書</vt:lpstr>
      <vt:lpstr>②-1出来高報告書</vt:lpstr>
      <vt:lpstr>②-2出来高報告書2枚目以降</vt:lpstr>
      <vt:lpstr>①見積→契約(出来高報告初回のみ）</vt:lpstr>
      <vt:lpstr>Sheet3</vt:lpstr>
      <vt:lpstr>エラーメッセージ</vt:lpstr>
      <vt:lpstr>エラー内容</vt:lpstr>
      <vt:lpstr>HP自動表示①</vt:lpstr>
      <vt:lpstr>建設工事コード取込</vt:lpstr>
      <vt:lpstr>躯体工事CD取込</vt:lpstr>
      <vt:lpstr>進行基準取込</vt:lpstr>
      <vt:lpstr>Sheet4</vt:lpstr>
      <vt:lpstr>Sheet2</vt:lpstr>
      <vt:lpstr>工事CD整形</vt:lpstr>
      <vt:lpstr>東京支店CD取込</vt:lpstr>
      <vt:lpstr>HP自動表示②</vt:lpstr>
      <vt:lpstr>値引・法定福利費自動計算（非表示予定）</vt:lpstr>
      <vt:lpstr>'①見積→契約(出来高報告初回のみ）'!Print_Area</vt:lpstr>
      <vt:lpstr>'②-1出来高報告書'!Print_Area</vt:lpstr>
      <vt:lpstr>'②-2出来高報告書2枚目以降'!Print_Area</vt:lpstr>
      <vt:lpstr>③指定請求書!Print_Area</vt:lpstr>
      <vt:lpstr>'②-2出来高報告書2枚目以降'!Print_Titles</vt:lpstr>
      <vt:lpstr>③指定請求書!Print_Titles</vt:lpstr>
      <vt:lpstr>'①見積→契約(出来高報告初回のみ）'!スクロールエリア</vt:lpstr>
      <vt:lpstr>'②-2出来高報告書2枚目以降'!スクロールエリア2</vt:lpstr>
      <vt:lpstr>'②-1出来高報告書'!スクロールエリア3</vt:lpstr>
      <vt:lpstr>③指定請求書!スクロールエリア4</vt:lpstr>
      <vt:lpstr>入力する前に確認するシート!スクロールエリア5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kazuhisa yanagihara</dc:creator>
  <cp:lastModifiedBy>fjkt001</cp:lastModifiedBy>
  <cp:lastPrinted>2026-04-28T08:33:33Z</cp:lastPrinted>
  <dcterms:created xsi:type="dcterms:W3CDTF">2025-04-04T06:06:11Z</dcterms:created>
  <dcterms:modified xsi:type="dcterms:W3CDTF">2026-07-21T23:25:52Z</dcterms:modified>
</cp:coreProperties>
</file>